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60" windowWidth="16380" windowHeight="8130" tabRatio="211" activeTab="1"/>
  </bookViews>
  <sheets>
    <sheet name="Planilha1" sheetId="1" r:id="rId1"/>
    <sheet name="PATRIMONIO" sheetId="2" r:id="rId2"/>
    <sheet name="Planilha3" sheetId="3" r:id="rId3"/>
  </sheets>
  <calcPr calcId="124519"/>
</workbook>
</file>

<file path=xl/calcChain.xml><?xml version="1.0" encoding="utf-8"?>
<calcChain xmlns="http://schemas.openxmlformats.org/spreadsheetml/2006/main">
  <c r="D10" i="2"/>
  <c r="E10"/>
  <c r="A11"/>
  <c r="B11" l="1"/>
  <c r="C11"/>
  <c r="D9"/>
  <c r="E9" s="1"/>
  <c r="D8"/>
  <c r="E8" s="1"/>
  <c r="D7"/>
  <c r="E7" s="1"/>
  <c r="D6"/>
  <c r="E6" s="1"/>
  <c r="D5"/>
  <c r="E5" s="1"/>
  <c r="D4"/>
  <c r="E4" s="1"/>
  <c r="D2"/>
  <c r="E2" s="1"/>
  <c r="D3"/>
  <c r="E3" s="1"/>
  <c r="O4" i="1"/>
  <c r="D11" i="2" l="1"/>
  <c r="E11"/>
  <c r="P2" i="1"/>
  <c r="P3"/>
  <c r="Q3" l="1"/>
  <c r="S3" s="1"/>
  <c r="T3" s="1"/>
  <c r="Q2"/>
  <c r="S2" s="1"/>
  <c r="T2" s="1"/>
  <c r="R3"/>
  <c r="R2" l="1"/>
</calcChain>
</file>

<file path=xl/comments1.xml><?xml version="1.0" encoding="utf-8"?>
<comments xmlns="http://schemas.openxmlformats.org/spreadsheetml/2006/main">
  <authors>
    <author>Engelbert</author>
  </authors>
  <commentList>
    <comment ref="D11" authorId="0">
      <text>
        <r>
          <rPr>
            <b/>
            <sz val="8"/>
            <color indexed="81"/>
            <rFont val="Tahoma"/>
            <charset val="1"/>
          </rPr>
          <t>RENTABILIDADE ACUMULADA DA CARTEIRA</t>
        </r>
      </text>
    </comment>
  </commentList>
</comments>
</file>

<file path=xl/sharedStrings.xml><?xml version="1.0" encoding="utf-8"?>
<sst xmlns="http://schemas.openxmlformats.org/spreadsheetml/2006/main" count="26" uniqueCount="24">
  <si>
    <t>ANO</t>
  </si>
  <si>
    <t>ANO BASE</t>
  </si>
  <si>
    <t>MONTANTE</t>
  </si>
  <si>
    <t>% a.a</t>
  </si>
  <si>
    <t>MESES</t>
  </si>
  <si>
    <t>% a.m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</si>
  <si>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</si>
  <si>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</si>
  <si>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</si>
  <si>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</si>
  <si>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</si>
  <si>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</si>
  <si>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</si>
  <si>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</si>
  <si>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</si>
  <si>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</si>
  <si>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</si>
  <si>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</si>
  <si>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LUCRO</t>
  </si>
  <si>
    <t>Total</t>
  </si>
  <si>
    <t>TOTAL</t>
  </si>
  <si>
    <t>DATA</t>
  </si>
  <si>
    <t>APLICAÇÃO</t>
  </si>
  <si>
    <t>RENT. % a.m.</t>
  </si>
</sst>
</file>

<file path=xl/styles.xml><?xml version="1.0" encoding="utf-8"?>
<styleSheet xmlns="http://schemas.openxmlformats.org/spreadsheetml/2006/main">
  <numFmts count="4"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0%"/>
    <numFmt numFmtId="167" formatCode="[$-416]mmmm\-yy;@"/>
  </numFmts>
  <fonts count="6">
    <font>
      <sz val="10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charset val="1"/>
    </font>
    <font>
      <sz val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5" fontId="2" fillId="0" borderId="0" xfId="0" applyNumberFormat="1" applyFont="1"/>
    <xf numFmtId="10" fontId="2" fillId="0" borderId="0" xfId="0" applyNumberFormat="1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164" fontId="2" fillId="0" borderId="0" xfId="1" applyFont="1"/>
    <xf numFmtId="10" fontId="2" fillId="0" borderId="0" xfId="2" applyNumberFormat="1" applyFont="1"/>
    <xf numFmtId="10" fontId="1" fillId="0" borderId="0" xfId="2" applyNumberFormat="1" applyFont="1" applyAlignment="1">
      <alignment horizontal="left" vertical="center"/>
    </xf>
    <xf numFmtId="164" fontId="2" fillId="0" borderId="0" xfId="1" applyNumberFormat="1" applyFont="1"/>
    <xf numFmtId="164" fontId="2" fillId="0" borderId="0" xfId="0" applyNumberFormat="1" applyFont="1"/>
    <xf numFmtId="166" fontId="2" fillId="0" borderId="0" xfId="2" applyNumberFormat="1" applyFont="1"/>
    <xf numFmtId="166" fontId="2" fillId="0" borderId="0" xfId="0" applyNumberFormat="1" applyFont="1"/>
    <xf numFmtId="164" fontId="2" fillId="0" borderId="0" xfId="2" applyNumberFormat="1" applyFont="1"/>
    <xf numFmtId="167" fontId="2" fillId="0" borderId="0" xfId="0" applyNumberFormat="1" applyFont="1"/>
    <xf numFmtId="164" fontId="5" fillId="0" borderId="0" xfId="1" applyFont="1"/>
    <xf numFmtId="164" fontId="5" fillId="0" borderId="0" xfId="2" applyNumberFormat="1" applyFont="1"/>
    <xf numFmtId="10" fontId="5" fillId="0" borderId="0" xfId="2" applyNumberFormat="1" applyFont="1"/>
    <xf numFmtId="0" fontId="5" fillId="0" borderId="0" xfId="0" applyFont="1"/>
    <xf numFmtId="164" fontId="5" fillId="0" borderId="0" xfId="0" applyNumberFormat="1" applyFont="1"/>
    <xf numFmtId="10" fontId="5" fillId="0" borderId="0" xfId="0" applyNumberFormat="1" applyFont="1"/>
  </cellXfs>
  <cellStyles count="3">
    <cellStyle name="Moeda" xfId="1" builtinId="4"/>
    <cellStyle name="Normal" xfId="0" builtinId="0"/>
    <cellStyle name="Porcentagem" xfId="2" builtinId="5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7" formatCode="[$-416]m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center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a2" displayName="Tabela2" ref="A1:T4" totalsRowCount="1" headerRowDxfId="52" dataDxfId="51">
  <autoFilter ref="A1:T3"/>
  <tableColumns count="20">
    <tableColumn id="1" name="ANO" totalsRowLabel="Total" dataDxfId="50" totalsRowDxfId="49"/>
    <tableColumn id="18" name="MESES" dataDxfId="48" totalsRowDxfId="47"/>
    <tableColumn id="2" name="JAN" dataDxfId="46" totalsRowDxfId="45"/>
    <tableColumn id="3" name="FEV" dataDxfId="44" totalsRowDxfId="43"/>
    <tableColumn id="4" name="MAR" dataDxfId="42" totalsRowDxfId="41"/>
    <tableColumn id="5" name="ABR" dataDxfId="40" totalsRowDxfId="39"/>
    <tableColumn id="6" name="MAI" dataDxfId="38" totalsRowDxfId="37"/>
    <tableColumn id="7" name="JUN" dataDxfId="36" totalsRowDxfId="35"/>
    <tableColumn id="8" name="JUL" dataDxfId="34" totalsRowDxfId="33"/>
    <tableColumn id="9" name="AGO" dataDxfId="32" totalsRowDxfId="31"/>
    <tableColumn id="10" name="SET" dataDxfId="30" totalsRowDxfId="29"/>
    <tableColumn id="11" name="OUT" dataDxfId="28" totalsRowDxfId="27"/>
    <tableColumn id="12" name="NOV" dataDxfId="26" totalsRowDxfId="25"/>
    <tableColumn id="13" name="DEZ" dataDxfId="24" totalsRowDxfId="23"/>
    <tableColumn id="15" name="LUCRO" totalsRowFunction="sum" dataDxfId="22" totalsRowDxfId="21"/>
    <tableColumn id="21" name="TOTAL" dataDxfId="20" totalsRowDxfId="19">
      <calculatedColumnFormula>SUM(Tabela2[[#This Row],[JAN]]:Tabela2[[#This Row],[DEZ]])</calculatedColumnFormula>
    </tableColumn>
    <tableColumn id="14" name="ANO BASE" dataDxfId="18" totalsRowDxfId="17">
      <calculatedColumnFormula>SUMPRODUCT(N([ANO]&lt;=Tabela2[[#This Row],[ANO]]),[TOTAL])+SUMPRODUCT(N([ANO]=Tabela2[[#This Row],[ANO]]-1),[LUCRO])</calculatedColumnFormula>
    </tableColumn>
    <tableColumn id="16" name="MONTANTE" dataDxfId="16" totalsRowDxfId="15">
      <calculatedColumnFormula>[ANO BASE]+[LUCRO]</calculatedColumnFormula>
    </tableColumn>
    <tableColumn id="17" name="% a.a" dataDxfId="14" totalsRowDxfId="13">
      <calculatedColumnFormula>IF([ANO BASE]=0,0,[LUCRO]/[ANO BASE])</calculatedColumnFormula>
    </tableColumn>
    <tableColumn id="19" name="% a.m" dataDxfId="12" totalsRowDxfId="11">
      <calculatedColumnFormula>[% a.a]/[MESES]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ela22" displayName="Tabela22" ref="A1:E11" totalsRowCount="1" headerRowDxfId="10" dataDxfId="9">
  <autoFilter ref="A1:E10"/>
  <tableColumns count="5">
    <tableColumn id="1" name="DATA" totalsRowFunction="count" dataDxfId="8" totalsRowDxfId="4"/>
    <tableColumn id="20" name="APLICAÇÃO" totalsRowFunction="sum" totalsRowDxfId="3" dataCellStyle="Moeda"/>
    <tableColumn id="22" name="LUCRO" totalsRowFunction="sum" dataDxfId="7" totalsRowDxfId="2" dataCellStyle="Moeda"/>
    <tableColumn id="25" name="MONTANTE" totalsRowFunction="custom" dataDxfId="6" totalsRowDxfId="1" dataCellStyle="Porcentagem">
      <calculatedColumnFormula>SUMPRODUCT(N([DATA]&lt;=Tabela22[[#This Row],[DATA]]),[APLICAÇÃO]) + SUMPRODUCT(N([DATA]&lt;=Tabela22[[#This Row],[DATA]]),[LUCRO])</calculatedColumnFormula>
      <totalsRowFormula>SUMPRODUCT(PRODUCT([RENT. % a.m.]+1)-1)</totalsRowFormula>
    </tableColumn>
    <tableColumn id="24" name="RENT. % a.m." totalsRowFunction="custom" dataDxfId="5" totalsRowDxfId="0" dataCellStyle="Porcentagem">
      <calculatedColumnFormula>[LUCRO]/([MONTANTE] - [LUCRO])</calculatedColumnFormula>
      <totalsRowFormula>(1+SUMPRODUCT(PRODUCT([RENT. % a.m.]+1)-1))^(1/Tabela22[[#Totals],[DATA]])-1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"/>
  <sheetViews>
    <sheetView workbookViewId="0">
      <pane xSplit="15" ySplit="1" topLeftCell="P2" activePane="bottomRight" state="frozen"/>
      <selection pane="topRight" activeCell="P1" sqref="P1"/>
      <selection pane="bottomLeft" activeCell="A2" sqref="A2"/>
      <selection pane="bottomRight" sqref="A1:XFD1048576"/>
    </sheetView>
  </sheetViews>
  <sheetFormatPr defaultColWidth="11.5703125" defaultRowHeight="11.25"/>
  <cols>
    <col min="1" max="1" width="6.28515625" style="2" bestFit="1" customWidth="1"/>
    <col min="2" max="2" width="7.5703125" style="2" bestFit="1" customWidth="1"/>
    <col min="3" max="4" width="7.7109375" style="2" bestFit="1" customWidth="1"/>
    <col min="5" max="5" width="6.5703125" style="2" bestFit="1" customWidth="1"/>
    <col min="6" max="6" width="6" style="2" bestFit="1" customWidth="1"/>
    <col min="7" max="7" width="7.7109375" style="2" bestFit="1" customWidth="1"/>
    <col min="8" max="9" width="6" style="2" bestFit="1" customWidth="1"/>
    <col min="10" max="10" width="6.28515625" style="2" bestFit="1" customWidth="1"/>
    <col min="11" max="11" width="6" style="2" bestFit="1" customWidth="1"/>
    <col min="12" max="14" width="9" style="2" bestFit="1" customWidth="1"/>
    <col min="15" max="15" width="9.85546875" style="2" bestFit="1" customWidth="1"/>
    <col min="16" max="16" width="9.42578125" style="2" hidden="1" customWidth="1"/>
    <col min="17" max="18" width="10.85546875" style="2" bestFit="1" customWidth="1"/>
    <col min="19" max="19" width="7.28515625" style="2" bestFit="1" customWidth="1"/>
    <col min="20" max="20" width="7.140625" style="2" bestFit="1" customWidth="1"/>
    <col min="21" max="16384" width="11.5703125" style="2"/>
  </cols>
  <sheetData>
    <row r="1" spans="1:20" s="6" customFormat="1">
      <c r="A1" s="5" t="s">
        <v>0</v>
      </c>
      <c r="B1" s="5" t="s">
        <v>4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5" t="s">
        <v>18</v>
      </c>
      <c r="P1" s="5" t="s">
        <v>20</v>
      </c>
      <c r="Q1" s="5" t="s">
        <v>1</v>
      </c>
      <c r="R1" s="5" t="s">
        <v>2</v>
      </c>
      <c r="S1" s="5" t="s">
        <v>3</v>
      </c>
      <c r="T1" s="5" t="s">
        <v>5</v>
      </c>
    </row>
    <row r="2" spans="1:20" s="1" customFormat="1">
      <c r="A2" s="2">
        <v>2011</v>
      </c>
      <c r="B2" s="2">
        <v>3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2099.15</v>
      </c>
      <c r="M2" s="3">
        <v>2607.9899999999998</v>
      </c>
      <c r="N2" s="3">
        <v>1319.32</v>
      </c>
      <c r="O2" s="3">
        <v>317.7</v>
      </c>
      <c r="P2" s="3">
        <f>SUM(Tabela2[[#This Row],[JAN]]:Tabela2[[#This Row],[DEZ]])</f>
        <v>6026.4599999999991</v>
      </c>
      <c r="Q2" s="3">
        <f>SUMPRODUCT(N([ANO]&lt;=Tabela2[[#This Row],[ANO]]),[TOTAL])+SUMPRODUCT(N([ANO]=Tabela2[[#This Row],[ANO]]-1),[LUCRO])</f>
        <v>6026.4599999999991</v>
      </c>
      <c r="R2" s="3">
        <f>[ANO BASE]+[LUCRO]</f>
        <v>6344.1599999999989</v>
      </c>
      <c r="S2" s="4">
        <f>IF([ANO BASE]=0,0,[LUCRO]/[ANO BASE])</f>
        <v>5.2717515755518168E-2</v>
      </c>
      <c r="T2" s="4">
        <f>[% a.a]/[MESES]</f>
        <v>1.7572505251839388E-2</v>
      </c>
    </row>
    <row r="3" spans="1:20">
      <c r="A3" s="2">
        <v>2012</v>
      </c>
      <c r="B3" s="2">
        <v>5</v>
      </c>
      <c r="C3" s="3">
        <v>572.30999999999995</v>
      </c>
      <c r="D3" s="3">
        <v>167</v>
      </c>
      <c r="E3" s="3">
        <v>0</v>
      </c>
      <c r="F3" s="3">
        <v>0</v>
      </c>
      <c r="G3" s="3">
        <v>735.79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-3464.54</v>
      </c>
      <c r="P3" s="3">
        <f>SUM(Tabela2[[#This Row],[JAN]]:Tabela2[[#This Row],[DEZ]])</f>
        <v>1475.1</v>
      </c>
      <c r="Q3" s="3">
        <f>SUMPRODUCT(N([ANO]&lt;=Tabela2[[#This Row],[ANO]]),[TOTAL])+SUMPRODUCT(N([ANO]=Tabela2[[#This Row],[ANO]]-1),[LUCRO])</f>
        <v>7819.2599999999993</v>
      </c>
      <c r="R3" s="3">
        <f>[ANO BASE]+[LUCRO]</f>
        <v>4354.7199999999993</v>
      </c>
      <c r="S3" s="4">
        <f>IF([ANO BASE]=0,0,[LUCRO]/[ANO BASE])</f>
        <v>-0.44307773369858533</v>
      </c>
      <c r="T3" s="4">
        <f>[% a.a]/[MESES]</f>
        <v>-8.8615546739717069E-2</v>
      </c>
    </row>
    <row r="4" spans="1:20">
      <c r="A4" s="2" t="s">
        <v>19</v>
      </c>
      <c r="O4" s="3">
        <f>SUBTOTAL(109,[LUCRO])</f>
        <v>-3146.84</v>
      </c>
      <c r="P4" s="3"/>
      <c r="T4" s="4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Roman,Regular"&amp;12Página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6"/>
  <sheetViews>
    <sheetView tabSelected="1" workbookViewId="0">
      <selection activeCell="C10" sqref="C10"/>
    </sheetView>
  </sheetViews>
  <sheetFormatPr defaultColWidth="11.5703125" defaultRowHeight="11.25"/>
  <cols>
    <col min="1" max="1" width="10" style="2" bestFit="1" customWidth="1"/>
    <col min="2" max="2" width="11" style="2" bestFit="1" customWidth="1"/>
    <col min="3" max="3" width="9.85546875" style="2" bestFit="1" customWidth="1"/>
    <col min="4" max="4" width="13.7109375" style="8" bestFit="1" customWidth="1"/>
    <col min="5" max="5" width="11.5703125" style="2" bestFit="1" customWidth="1"/>
    <col min="6" max="6" width="7.7109375" style="2" bestFit="1" customWidth="1"/>
    <col min="7" max="7" width="6.85546875" style="2" bestFit="1" customWidth="1"/>
    <col min="8" max="8" width="6" style="2" bestFit="1" customWidth="1"/>
    <col min="9" max="11" width="9" style="2" bestFit="1" customWidth="1"/>
    <col min="12" max="12" width="9.85546875" style="2" bestFit="1" customWidth="1"/>
    <col min="13" max="13" width="9.42578125" style="2" hidden="1" customWidth="1"/>
    <col min="14" max="15" width="10.85546875" style="2" bestFit="1" customWidth="1"/>
    <col min="16" max="16" width="9" style="2" bestFit="1" customWidth="1"/>
    <col min="17" max="17" width="9.42578125" style="2" bestFit="1" customWidth="1"/>
    <col min="18" max="16384" width="11.5703125" style="2"/>
  </cols>
  <sheetData>
    <row r="1" spans="1:7" s="6" customFormat="1">
      <c r="A1" s="5" t="s">
        <v>21</v>
      </c>
      <c r="B1" s="5" t="s">
        <v>22</v>
      </c>
      <c r="C1" s="5" t="s">
        <v>18</v>
      </c>
      <c r="D1" s="5" t="s">
        <v>2</v>
      </c>
      <c r="E1" s="9" t="s">
        <v>23</v>
      </c>
    </row>
    <row r="2" spans="1:7" s="1" customFormat="1">
      <c r="A2" s="15">
        <v>40817</v>
      </c>
      <c r="B2" s="7">
        <v>2099.15</v>
      </c>
      <c r="C2" s="7">
        <v>6.08</v>
      </c>
      <c r="D2" s="7">
        <f>SUMPRODUCT(N([DATA]&lt;=Tabela22[[#This Row],[DATA]]),[APLICAÇÃO]) + SUMPRODUCT(N([DATA]&lt;=Tabela22[[#This Row],[DATA]]),[LUCRO])</f>
        <v>2105.23</v>
      </c>
      <c r="E2" s="8">
        <f>[LUCRO]/([MONTANTE] - [LUCRO])</f>
        <v>2.8964104518495581E-3</v>
      </c>
    </row>
    <row r="3" spans="1:7">
      <c r="A3" s="15">
        <v>40848</v>
      </c>
      <c r="B3" s="7">
        <v>2607.9899999999998</v>
      </c>
      <c r="C3" s="7">
        <v>14.22</v>
      </c>
      <c r="D3" s="7">
        <f>SUMPRODUCT(N([DATA]&lt;=Tabela22[[#This Row],[DATA]]),[APLICAÇÃO]) + SUMPRODUCT(N([DATA]&lt;=Tabela22[[#This Row],[DATA]]),[LUCRO])</f>
        <v>4727.4399999999996</v>
      </c>
      <c r="E3" s="8">
        <f>[LUCRO]/([MONTANTE] - [LUCRO])</f>
        <v>3.0170456715366569E-3</v>
      </c>
    </row>
    <row r="4" spans="1:7">
      <c r="A4" s="15">
        <v>40878</v>
      </c>
      <c r="B4" s="7">
        <v>1319.32</v>
      </c>
      <c r="C4" s="7">
        <v>297.39999999999998</v>
      </c>
      <c r="D4" s="10">
        <f>SUMPRODUCT(N([DATA]&lt;=Tabela22[[#This Row],[DATA]]),[APLICAÇÃO]) + SUMPRODUCT(N([DATA]&lt;=Tabela22[[#This Row],[DATA]]),[LUCRO])</f>
        <v>6344.1599999999989</v>
      </c>
      <c r="E4" s="8">
        <f>[LUCRO]/([MONTANTE] - [LUCRO])</f>
        <v>4.9183364314112021E-2</v>
      </c>
    </row>
    <row r="5" spans="1:7">
      <c r="A5" s="15">
        <v>40909</v>
      </c>
      <c r="B5" s="7">
        <v>572.30999999999995</v>
      </c>
      <c r="C5" s="7">
        <v>-466.58</v>
      </c>
      <c r="D5" s="10">
        <f>SUMPRODUCT(N([DATA]&lt;=Tabela22[[#This Row],[DATA]]),[APLICAÇÃO]) + SUMPRODUCT(N([DATA]&lt;=Tabela22[[#This Row],[DATA]]),[LUCRO])</f>
        <v>6449.8899999999985</v>
      </c>
      <c r="E5" s="8">
        <f>[LUCRO]/([MONTANTE] - [LUCRO])</f>
        <v>-6.7459267516522176E-2</v>
      </c>
    </row>
    <row r="6" spans="1:7">
      <c r="A6" s="15">
        <v>40940</v>
      </c>
      <c r="B6" s="7">
        <v>167</v>
      </c>
      <c r="C6" s="7">
        <v>-1345.15</v>
      </c>
      <c r="D6" s="10">
        <f>SUMPRODUCT(N([DATA]&lt;=Tabela22[[#This Row],[DATA]]),[APLICAÇÃO]) + SUMPRODUCT(N([DATA]&lt;=Tabela22[[#This Row],[DATA]]),[LUCRO])</f>
        <v>5271.739999999998</v>
      </c>
      <c r="E6" s="8">
        <f>[LUCRO]/([MONTANTE] - [LUCRO])</f>
        <v>-0.20329036752915652</v>
      </c>
    </row>
    <row r="7" spans="1:7">
      <c r="A7" s="15">
        <v>40969</v>
      </c>
      <c r="B7" s="7">
        <v>0</v>
      </c>
      <c r="C7" s="7">
        <v>-554.19000000000005</v>
      </c>
      <c r="D7" s="10">
        <f>SUMPRODUCT(N([DATA]&lt;=Tabela22[[#This Row],[DATA]]),[APLICAÇÃO]) + SUMPRODUCT(N([DATA]&lt;=Tabela22[[#This Row],[DATA]]),[LUCRO])</f>
        <v>4717.5499999999984</v>
      </c>
      <c r="E7" s="8">
        <f>[LUCRO]/([MONTANTE] - [LUCRO])</f>
        <v>-0.10512468369077388</v>
      </c>
    </row>
    <row r="8" spans="1:7">
      <c r="A8" s="15">
        <v>41000</v>
      </c>
      <c r="B8" s="7">
        <v>0</v>
      </c>
      <c r="C8" s="7">
        <v>-1162.72</v>
      </c>
      <c r="D8" s="10">
        <f>SUMPRODUCT(N([DATA]&lt;=Tabela22[[#This Row],[DATA]]),[APLICAÇÃO]) + SUMPRODUCT(N([DATA]&lt;=Tabela22[[#This Row],[DATA]]),[LUCRO])</f>
        <v>3554.8299999999981</v>
      </c>
      <c r="E8" s="8">
        <f>[LUCRO]/([MONTANTE] - [LUCRO])</f>
        <v>-0.24646691608991964</v>
      </c>
      <c r="G8" s="13"/>
    </row>
    <row r="9" spans="1:7">
      <c r="A9" s="15">
        <v>41030</v>
      </c>
      <c r="B9" s="7">
        <v>735.79</v>
      </c>
      <c r="C9" s="7">
        <v>513.62</v>
      </c>
      <c r="D9" s="10">
        <f>SUMPRODUCT(N([DATA]&lt;=Tabela22[[#This Row],[DATA]]),[APLICAÇÃO]) + SUMPRODUCT(N([DATA]&lt;=Tabela22[[#This Row],[DATA]]),[LUCRO])</f>
        <v>4804.239999999998</v>
      </c>
      <c r="E9" s="8">
        <f>[LUCRO]/([MONTANTE] - [LUCRO])</f>
        <v>0.11970764131990254</v>
      </c>
    </row>
    <row r="10" spans="1:7">
      <c r="A10" s="15">
        <v>41061</v>
      </c>
      <c r="B10" s="7">
        <v>249.4</v>
      </c>
      <c r="C10" s="16">
        <v>270.06</v>
      </c>
      <c r="D10" s="17">
        <f>SUMPRODUCT(N([DATA]&lt;=Tabela22[[#This Row],[DATA]]),[APLICAÇÃO]) + SUMPRODUCT(N([DATA]&lt;=Tabela22[[#This Row],[DATA]]),[LUCRO])</f>
        <v>5323.6999999999971</v>
      </c>
      <c r="E10" s="18">
        <f>[LUCRO]/([MONTANTE] - [LUCRO])</f>
        <v>5.3438709524224158E-2</v>
      </c>
    </row>
    <row r="11" spans="1:7">
      <c r="A11" s="19">
        <f>SUBTOTAL(103,[DATA])</f>
        <v>9</v>
      </c>
      <c r="B11" s="20">
        <f>SUBTOTAL(109,[APLICAÇÃO])</f>
        <v>7750.9599999999982</v>
      </c>
      <c r="C11" s="20">
        <f>SUBTOTAL(109,[LUCRO])</f>
        <v>-2427.2600000000007</v>
      </c>
      <c r="D11" s="21">
        <f>SUMPRODUCT(PRODUCT([RENT. % a.m.]+1)-1)</f>
        <v>-0.37631911540138996</v>
      </c>
      <c r="E11" s="21">
        <f>(1+SUMPRODUCT(PRODUCT([RENT. % a.m.]+1)-1))^(1/Tabela22[[#Totals],[DATA]])-1</f>
        <v>-5.1105240474377367E-2</v>
      </c>
    </row>
    <row r="15" spans="1:7">
      <c r="C15" s="11"/>
      <c r="D15" s="14"/>
      <c r="E15" s="11"/>
    </row>
    <row r="16" spans="1:7">
      <c r="D16" s="12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5703125" defaultRowHeight="12.75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PATRIMONIO</vt:lpstr>
      <vt:lpstr>Planilha3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2012-03-09T22:14:16Z</dcterms:created>
  <dcterms:modified xsi:type="dcterms:W3CDTF">2012-06-05T18:59:55Z</dcterms:modified>
</cp:coreProperties>
</file>