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885" tabRatio="648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</sheets>
  <calcPr calcId="124519"/>
</workbook>
</file>

<file path=xl/calcChain.xml><?xml version="1.0" encoding="utf-8"?>
<calcChain xmlns="http://schemas.openxmlformats.org/spreadsheetml/2006/main">
  <c r="B2" i="3"/>
  <c r="B3"/>
  <c r="B4"/>
  <c r="B5"/>
  <c r="B12" i="10" l="1"/>
  <c r="B15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H4"/>
  <c r="E6"/>
  <c r="E7"/>
  <c r="E8"/>
  <c r="E9"/>
  <c r="E10"/>
  <c r="E11"/>
  <c r="E12"/>
  <c r="E13"/>
  <c r="E14"/>
  <c r="E15"/>
  <c r="E16"/>
  <c r="E3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<sst xmlns="http://schemas.openxmlformats.org/spreadsheetml/2006/main" count="691" uniqueCount="193">
  <si>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</si>
  <si>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</si>
  <si>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</si>
  <si>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</si>
  <si>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</si>
  <si>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</si>
  <si>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</si>
  <si>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</si>
  <si>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</si>
  <si>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</si>
  <si>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</si>
  <si>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</si>
  <si>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</si>
  <si>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</si>
  <si>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</si>
  <si>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</si>
  <si>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</si>
  <si>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</si>
  <si>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</si>
  <si>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</si>
  <si>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</si>
  <si>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</si>
  <si>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</si>
  <si>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</si>
  <si>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</si>
  <si>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</si>
  <si>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</si>
  <si>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</si>
  <si>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</si>
  <si>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</si>
  <si>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</si>
  <si>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</si>
  <si>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</si>
  <si>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</si>
  <si>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</si>
  <si>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</si>
  <si>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</si>
  <si>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</si>
  <si>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</si>
  <si>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</si>
  <si>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</si>
  <si>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</si>
  <si>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</si>
  <si>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</si>
  <si>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</si>
  <si>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</si>
  <si>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</si>
  <si>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</si>
  <si>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</si>
  <si>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</si>
  <si>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</si>
  <si>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</si>
  <si>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</si>
  <si>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</si>
  <si>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</si>
  <si>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</si>
  <si>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</si>
  <si>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</si>
  <si>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</si>
  <si>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</si>
  <si>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</si>
  <si>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</si>
  <si>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</si>
  <si>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</si>
  <si>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</si>
  <si>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</si>
  <si>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</si>
  <si>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</si>
  <si>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</si>
  <si>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</si>
  <si>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</si>
  <si>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</si>
  <si>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</si>
  <si>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</si>
  <si>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</si>
  <si>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</si>
  <si>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</si>
  <si>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</si>
  <si>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</si>
  <si>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</si>
  <si>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</si>
  <si>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</si>
  <si>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</si>
  <si>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</si>
  <si>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</si>
  <si>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</si>
  <si>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</si>
  <si>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</si>
  <si>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</si>
  <si>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</si>
  <si>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</si>
  <si>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</si>
  <si>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</si>
  <si>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</si>
  <si>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</si>
  <si>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</si>
  <si>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</si>
  <si>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</si>
  <si>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</si>
  <si>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</si>
  <si>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</si>
  <si>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</si>
  <si>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</si>
  <si>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</si>
  <si>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</si>
  <si>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</si>
  <si>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</si>
  <si>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</si>
  <si>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</si>
  <si>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</si>
  <si>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</si>
  <si>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</si>
  <si>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</si>
  <si>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</si>
  <si>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</si>
  <si>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</si>
  <si>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</si>
  <si>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</si>
  <si>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</si>
  <si>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</si>
  <si>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</si>
  <si>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</si>
  <si>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</si>
  <si>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</si>
  <si>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</si>
  <si>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</si>
  <si>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</si>
  <si>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</si>
  <si>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</si>
  <si>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</si>
  <si>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</si>
  <si>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</si>
  <si>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</si>
  <si>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</si>
  <si>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</si>
  <si>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</si>
  <si>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</si>
  <si>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</si>
  <si>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</si>
  <si>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</si>
  <si>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</si>
  <si>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</si>
  <si>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</si>
  <si>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</si>
  <si>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</si>
  <si>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</si>
  <si>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</si>
  <si>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</si>
  <si>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</si>
  <si>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</si>
  <si>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</si>
  <si>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</si>
  <si>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</si>
  <si>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</si>
  <si>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</si>
  <si>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</si>
  <si>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</si>
  <si>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</si>
  <si>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</si>
  <si>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</si>
  <si>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</si>
  <si>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</si>
  <si>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</si>
  <si>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</si>
  <si>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</si>
  <si>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</si>
  <si>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</si>
  <si>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</si>
  <si>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</si>
  <si>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</si>
  <si>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</si>
  <si>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</si>
  <si>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</si>
  <si>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</si>
  <si>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</si>
  <si>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</si>
  <si>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</si>
  <si>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</si>
  <si>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</si>
  <si>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</si>
  <si>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</si>
  <si>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</si>
  <si>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</si>
  <si>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</si>
  <si>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</si>
  <si>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</si>
  <si>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</si>
  <si>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</si>
  <si>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</si>
  <si>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</si>
  <si>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</si>
  <si>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petr15m</t>
  </si>
  <si>
    <t>vale15m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</si>
</sst>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K95" headerRowDxfId="352" dataDxfId="351" totalsRowDxfId="350">
  <autoFilter ref="A1:AK95">
    <filterColumn colId="36"/>
  </autoFilter>
  <sortState ref="A2:AJ89">
    <sortCondition ref="E1:E89"/>
  </sortState>
  <tableColumns count="37">
    <tableColumn id="19" name="ID" totalsRowFunction="max" dataDxfId="349" totalsRowDxfId="348"/>
    <tableColumn id="36" name="U" dataDxfId="347" totalsRowDxfId="346"/>
    <tableColumn id="2" name="ATIVO" dataDxfId="345" totalsRowDxfId="344"/>
    <tableColumn id="3" name="T" dataDxfId="343" totalsRowDxfId="342"/>
    <tableColumn id="4" name="DATA" dataDxfId="341" totalsRowDxfId="340"/>
    <tableColumn id="5" name="QTDE" dataDxfId="339" totalsRowDxfId="338"/>
    <tableColumn id="6" name="PREÇO" totalsRowFunction="custom" dataDxfId="337" totalsRowDxfId="336">
      <totalsRowFormula>NC[[#Totals],[ID]]*14.9</totalsRowFormula>
    </tableColumn>
    <tableColumn id="37" name="PARCIAL" dataDxfId="335" totalsRowDxfId="334"/>
    <tableColumn id="40" name="AJUSTE" dataDxfId="333" totalsRowDxfId="332"/>
    <tableColumn id="7" name="[D/N]" totalsRowFunction="custom" dataDxfId="331" totalsRowDxfId="330">
      <totalsRowFormula>NC[[#Totals],[LUCRO P/ OP]]+NC[[#Totals],[PREÇO]]</totalsRowFormula>
    </tableColumn>
    <tableColumn id="34" name="DATA DE LIQUIDAÇÃO" dataDxfId="329" totalsRowDxfId="328">
      <calculatedColumnFormula>WORKDAY(NC[[#This Row],[DATA]],1,0)</calculatedColumnFormula>
    </tableColumn>
    <tableColumn id="31" name="DATA BASE" dataDxfId="327" totalsRowDxfId="326">
      <calculatedColumnFormula>EOMONTH(NC[[#This Row],[DATA DE LIQUIDAÇÃO]],0)</calculatedColumnFormula>
    </tableColumn>
    <tableColumn id="21" name="PAR" dataDxfId="325" totalsRowDxfId="324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23" totalsRowDxfId="322">
      <calculatedColumnFormula>[QTDE]*[PREÇO]</calculatedColumnFormula>
    </tableColumn>
    <tableColumn id="9" name="VALOR LÍQUIDO DAS OPERAÇÕES" dataDxfId="321" totalsRowDxfId="320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9" totalsRowDxfId="318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7" totalsRowDxfId="316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5" totalsRowDxfId="314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13" totalsRowDxfId="312">
      <calculatedColumnFormula>SETUP!$E$3 * IF([PARCIAL] &gt; 0, [QTDE] / [PARCIAL], 1)</calculatedColumnFormula>
    </tableColumn>
    <tableColumn id="12" name="CORRETAGEM" dataDxfId="311" totalsRowDxfId="310">
      <calculatedColumnFormula>SUMPRODUCT(N([DATA]=NC[[#This Row],[DATA]]),N([ID]&lt;=NC[[#This Row],[ID]]), [CORR])</calculatedColumnFormula>
    </tableColumn>
    <tableColumn id="13" name="ISS" dataDxfId="309" totalsRowDxfId="308">
      <calculatedColumnFormula>TRUNC([CORRETAGEM]*SETUP!$F$3,2)</calculatedColumnFormula>
    </tableColumn>
    <tableColumn id="15" name="OUTRAS BOVESPA" dataDxfId="307" totalsRowDxfId="306">
      <calculatedColumnFormula>ROUND([CORRETAGEM]*SETUP!$G$3,2)</calculatedColumnFormula>
    </tableColumn>
    <tableColumn id="16" name="LÍQUIDO BASE" dataDxfId="305" totalsRowDxfId="304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03" totalsRowDxfId="302">
      <calculatedColumnFormula>IF(AND(['[D/N']]="D",    [T]="CV",    [LÍQUIDO BASE] &gt; 0),    TRUNC([LÍQUIDO BASE]*0.01, 2),    0)</calculatedColumnFormula>
    </tableColumn>
    <tableColumn id="35" name="LÍQUIDO" dataDxfId="301" totalsRowDxfId="300">
      <calculatedColumnFormula>IF([PREÇO] &gt; 0,    [LÍQUIDO BASE]-SUMPRODUCT(N([DATA]=NC[[#This Row],[DATA]]),    [IRRF FONTE]),    0)</calculatedColumnFormula>
    </tableColumn>
    <tableColumn id="17" name="VALOR OP" dataDxfId="299" totalsRowDxfId="298">
      <calculatedColumnFormula>[LÍQUIDO]-SUMPRODUCT(N([DATA]=NC[[#This Row],[DATA]]),N([ID]=(NC[[#This Row],[ID]]-1)),[LÍQUIDO])</calculatedColumnFormula>
    </tableColumn>
    <tableColumn id="18" name="MEDIO P/ OP" dataDxfId="297" totalsRowDxfId="296">
      <calculatedColumnFormula>IF([T] = "VC", ABS([VALOR OP]) / [QTDE], [VALOR OP]/[QTDE])</calculatedColumnFormula>
    </tableColumn>
    <tableColumn id="20" name="IRRF" totalsRowFunction="sum" dataDxfId="295" totalsRowDxfId="294">
      <calculatedColumnFormula>TRUNC(IF(OR([T]="CV",[T]="VV"),     N2*SETUP!$H$3,     0),2)</calculatedColumnFormula>
    </tableColumn>
    <tableColumn id="24" name="SALDO" dataDxfId="293" totalsRowDxfId="29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91" totalsRowDxfId="290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9" totalsRowDxfId="288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7" totalsRowDxfId="286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5" totalsRowDxfId="284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83" totalsRowDxfId="282">
      <calculatedColumnFormula>IF([U] = "U", SUMPRODUCT(N([ID]&lt;=NC[[#This Row],[ID]]),N([DATA BASE]=NC[[#This Row],[DATA BASE]]), N(['[D/N']] = "N"),    [LUCRO P/ OP]), 0)</calculatedColumnFormula>
    </tableColumn>
    <tableColumn id="39" name="LUCRO [D]" dataDxfId="281" totalsRowDxfId="280">
      <calculatedColumnFormula>IF([U] = "U", SUMPRODUCT(N([DATA BASE]=NC[[#This Row],[DATA BASE]]), N(['[D/N']] = "D"),    [LUCRO P/ OP]), 0)</calculatedColumnFormula>
    </tableColumn>
    <tableColumn id="30" name="IRRF DT" dataDxfId="279" totalsRowDxfId="278">
      <calculatedColumnFormula>IF([U] = "U", SUMPRODUCT(N([DATA BASE]=NC[[#This Row],[DATA BASE]]), N(['[D/N']] = "D"),    [IRRF FONTE]), 0)</calculatedColumnFormula>
    </tableColumn>
    <tableColumn id="14" name="Colunas1" dataDxfId="277" totalsRowDxfId="276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5" dataDxfId="274" totalsRowDxfId="273">
  <autoFilter ref="A1:AK61"/>
  <sortState ref="A2:AK61">
    <sortCondition ref="E1:E61"/>
  </sortState>
  <tableColumns count="37">
    <tableColumn id="19" name="ID" totalsRowFunction="max" dataDxfId="272" totalsRowDxfId="271"/>
    <tableColumn id="36" name="U" dataDxfId="270" totalsRowDxfId="269"/>
    <tableColumn id="2" name="ATIVO" dataDxfId="268" totalsRowDxfId="267"/>
    <tableColumn id="3" name="T" dataDxfId="266" totalsRowDxfId="265"/>
    <tableColumn id="4" name="DATA" dataDxfId="264" totalsRowDxfId="263"/>
    <tableColumn id="5" name="QTDE" dataDxfId="262" totalsRowDxfId="261"/>
    <tableColumn id="6" name="PREÇO" dataDxfId="260" totalsRowDxfId="259"/>
    <tableColumn id="37" name="PARCIAL" dataDxfId="258" totalsRowDxfId="257"/>
    <tableColumn id="40" name="AJUSTE" dataDxfId="256" totalsRowDxfId="255"/>
    <tableColumn id="7" name="[D/N]" dataDxfId="254" totalsRowDxfId="253"/>
    <tableColumn id="34" name="DATA DE LIQUIDAÇÃO" dataDxfId="252" totalsRowDxfId="251">
      <calculatedColumnFormula>WORKDAY(NOTAS_80[[#This Row],[DATA]],1,0)</calculatedColumnFormula>
    </tableColumn>
    <tableColumn id="31" name="DATA BASE" dataDxfId="250" totalsRowDxfId="249">
      <calculatedColumnFormula>EOMONTH(NOTAS_80[[#This Row],[DATA DE LIQUIDAÇÃO]],0)</calculatedColumnFormula>
    </tableColumn>
    <tableColumn id="21" name="PAR" dataDxfId="248" totalsRowDxfId="247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6" totalsRowDxfId="245">
      <calculatedColumnFormula>[QTDE]*[PREÇO]</calculatedColumnFormula>
    </tableColumn>
    <tableColumn id="9" name="VALOR LÍQUIDO DAS OPERAÇÕES" dataDxfId="244" totalsRowDxfId="243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42" totalsRowDxfId="24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40" totalsRowDxfId="239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8" totalsRowDxfId="237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6" totalsRowDxfId="235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4" totalsRowDxfId="233">
      <calculatedColumnFormula>TRUNC([CORR BOV] * 20% * IF([PARCIAL] &gt; 0, [QTDE] / [PARCIAL], 1),2)</calculatedColumnFormula>
    </tableColumn>
    <tableColumn id="12" name="CORRETAGEM" dataDxfId="232" totalsRowDxfId="231">
      <calculatedColumnFormula>SUMPRODUCT(N([DATA]=NOTAS_80[[#This Row],[DATA]]),N([ID]&lt;=NOTAS_80[[#This Row],[ID]]), [CORR])</calculatedColumnFormula>
    </tableColumn>
    <tableColumn id="13" name="ISS" dataDxfId="230" totalsRowDxfId="229">
      <calculatedColumnFormula>TRUNC([CORRETAGEM]*SETUP!$F$3,2)</calculatedColumnFormula>
    </tableColumn>
    <tableColumn id="15" name="OUTRAS BOVESPA" dataDxfId="228" totalsRowDxfId="227">
      <calculatedColumnFormula>ROUND([CORRETAGEM]*SETUP!$G$3,2)</calculatedColumnFormula>
    </tableColumn>
    <tableColumn id="16" name="LÍQUIDO BASE" dataDxfId="226" totalsRowDxfId="225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4" totalsRowDxfId="223">
      <calculatedColumnFormula>IF(AND(['[D/N']]="D",    [T]="CV",    [LÍQUIDO BASE] &gt; 0),    TRUNC([LÍQUIDO BASE]*0.01, 2),    0)</calculatedColumnFormula>
    </tableColumn>
    <tableColumn id="35" name="LÍQUIDO" dataDxfId="222" totalsRowDxfId="221">
      <calculatedColumnFormula>IF([PREÇO] &gt; 0,    [LÍQUIDO BASE]-SUMPRODUCT(N([DATA]=NOTAS_80[[#This Row],[DATA]]),    [IRRF FONTE]),    0)</calculatedColumnFormula>
    </tableColumn>
    <tableColumn id="17" name="VALOR OP" dataDxfId="220" totalsRowDxfId="219">
      <calculatedColumnFormula>[LÍQUIDO]-SUMPRODUCT(N([DATA]=NOTAS_80[[#This Row],[DATA]]),N([ID]=(NOTAS_80[[#This Row],[ID]]-1)),[LÍQUIDO])</calculatedColumnFormula>
    </tableColumn>
    <tableColumn id="18" name="MEDIO P/ OP" dataDxfId="218" totalsRowDxfId="217">
      <calculatedColumnFormula>IF([T] = "VC", ABS([VALOR OP]) / [QTDE], [VALOR OP]/[QTDE])</calculatedColumnFormula>
    </tableColumn>
    <tableColumn id="20" name="IRRF" totalsRowFunction="sum" dataDxfId="216" totalsRowDxfId="215">
      <calculatedColumnFormula>TRUNC(IF(OR([T]="CV",[T]="VV"),     N2*SETUP!$H$3,     0),2)</calculatedColumnFormula>
    </tableColumn>
    <tableColumn id="24" name="SALDO" dataDxfId="214" totalsRowDxfId="213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12" totalsRowDxfId="211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10" totalsRowDxfId="209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8" totalsRowDxfId="207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6" totalsRowDxfId="205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4" totalsRowDxfId="203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02" totalsRowDxfId="201">
      <calculatedColumnFormula>IF([U] = "U", SUMPRODUCT(N([DATA BASE]=NOTAS_80[[#This Row],[DATA BASE]]), N(['[D/N']] = "D"),    [LUCRO P/ OP]), 0)</calculatedColumnFormula>
    </tableColumn>
    <tableColumn id="30" name="IRRF DT" dataDxfId="200" totalsRowDxfId="199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8" dataDxfId="197">
  <autoFilter ref="A1:N5"/>
  <tableColumns count="14">
    <tableColumn id="1" name="DATA" totalsRowLabel="Total" dataDxfId="196" totalsRowDxfId="195"/>
    <tableColumn id="2" name="LUCRO [N]" dataDxfId="194" totalsRowDxfId="193"/>
    <tableColumn id="3" name="DEDUÇÃO [N]" dataDxfId="192" totalsRowDxfId="191"/>
    <tableColumn id="8" name="IRRF [N]" dataDxfId="190" totalsRowDxfId="189"/>
    <tableColumn id="4" name="LUCRO [D]" dataDxfId="188" totalsRowDxfId="187"/>
    <tableColumn id="5" name="DEDUÇÃO [D]" dataDxfId="186" totalsRowDxfId="185"/>
    <tableColumn id="9" name="IRRF [D]" dataDxfId="184" totalsRowDxfId="183"/>
    <tableColumn id="6" name="ACC [N]" dataDxfId="182" totalsRowDxfId="181">
      <calculatedColumnFormula>IF([LUCRO '[N']] + [DEDUÇÃO '[N']] &gt; 0, 0, [LUCRO '[N']] + [DEDUÇÃO '[N']])</calculatedColumnFormula>
    </tableColumn>
    <tableColumn id="12" name="ACC [D]" dataDxfId="180" totalsRowDxfId="179">
      <calculatedColumnFormula>IF([LUCRO '[D']] + [DEDUÇÃO '[D']] &gt; 0, 0, [LUCRO '[D']] + [DEDUÇÃO '[D']])</calculatedColumnFormula>
    </tableColumn>
    <tableColumn id="7" name="IR DEVIDO [N]" dataDxfId="178" totalsRowDxfId="177">
      <calculatedColumnFormula>IF([ACC '[N']] = 0, ROUND(([LUCRO '[N']] + [DEDUÇÃO '[N']]) * 15%, 2) - [IRRF '[N']], 0)</calculatedColumnFormula>
    </tableColumn>
    <tableColumn id="10" name="IR DEVIDO [D]" dataDxfId="176" totalsRowDxfId="175">
      <calculatedColumnFormula>IF([ACC '[D']] = 0, ROUND(([LUCRO '[D']] + [DEDUÇÃO '[D']]) * 20%, 2) - [IRRF '[D']], 0)</calculatedColumnFormula>
    </tableColumn>
    <tableColumn id="14" name="IRRF" dataDxfId="174" totalsRowDxfId="173">
      <calculatedColumnFormula>[IRRF '[N']] + [IRRF '[D']]</calculatedColumnFormula>
    </tableColumn>
    <tableColumn id="11" name="IR DEVIDO" dataDxfId="172" totalsRowDxfId="171">
      <calculatedColumnFormula>[IR DEVIDO '[N']] + [IR DEVIDO '[D']]</calculatedColumnFormula>
    </tableColumn>
    <tableColumn id="13" name="LUCRO TOTAL" totalsRowFunction="sum" dataDxfId="170" totalsRowDxfId="169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8" dataDxfId="167">
  <autoFilter ref="A1:K5"/>
  <sortState ref="A2:K4">
    <sortCondition ref="C1:C4"/>
  </sortState>
  <tableColumns count="11">
    <tableColumn id="1" name="PAPEL" totalsRowLabel="Total" dataDxfId="166" totalsRowDxfId="165"/>
    <tableColumn id="10" name="APLICAÇÃO" dataDxfId="0" totalsRowDxfId="164">
      <calculatedColumnFormula>950</calculatedColumnFormula>
    </tableColumn>
    <tableColumn id="2" name="EXERCÍCIO" dataDxfId="163" totalsRowDxfId="162"/>
    <tableColumn id="3" name="PREÇO OPÇÃO" dataDxfId="161" totalsRowDxfId="160"/>
    <tableColumn id="4" name="PREÇO AÇÃO" dataDxfId="159" totalsRowDxfId="158"/>
    <tableColumn id="11" name="QTDE TMP" dataDxfId="157" totalsRowDxfId="156">
      <calculatedColumnFormula>ROUNDDOWN([APLICAÇÃO]/[PREÇO OPÇÃO], 0)</calculatedColumnFormula>
    </tableColumn>
    <tableColumn id="14" name="QTDE" dataDxfId="155" totalsRowDxfId="154">
      <calculatedColumnFormula>[QTDE TMP] - MOD([QTDE TMP], 100)</calculatedColumnFormula>
    </tableColumn>
    <tableColumn id="5" name="TARGET 100%" dataDxfId="153" totalsRowDxfId="152" dataCellStyle="Moeda">
      <calculatedColumnFormula>[EXERCÍCIO] + ([PREÇO OPÇÃO] * 2)</calculatedColumnFormula>
    </tableColumn>
    <tableColumn id="6" name="ALTA 100%" dataDxfId="151" totalsRowDxfId="150">
      <calculatedColumnFormula>[TARGET 100%] / [PREÇO AÇÃO] - 1</calculatedColumnFormula>
    </tableColumn>
    <tableColumn id="12" name="LUCRO* 100%" dataDxfId="149" totalsRowDxfId="148">
      <calculatedColumnFormula>[PREÇO OPÇÃO] * [QTDE]</calculatedColumnFormula>
    </tableColumn>
    <tableColumn id="7" name="GORDURA" dataDxfId="147" totalsRowDxfId="146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5" dataDxfId="144">
  <autoFilter ref="A1:P4"/>
  <tableColumns count="16">
    <tableColumn id="1" name="PAPEL" totalsRowLabel="Total" dataDxfId="143" totalsRowDxfId="142"/>
    <tableColumn id="10" name="RISCO" dataDxfId="141" totalsRowDxfId="140"/>
    <tableColumn id="20" name="PREÇO AÇÃO" dataDxfId="139" totalsRowDxfId="138"/>
    <tableColumn id="7" name="EXERC. VENDA" dataDxfId="137" totalsRowDxfId="136"/>
    <tableColumn id="8" name="PREÇO VENDA" dataDxfId="135" totalsRowDxfId="134"/>
    <tableColumn id="2" name="EXERC. COMPRA" dataDxfId="133" totalsRowDxfId="132"/>
    <tableColumn id="3" name="PREÇO COMPRA" dataDxfId="131" totalsRowDxfId="130"/>
    <tableColumn id="4" name="VOLUME" dataDxfId="129" totalsRowDxfId="128">
      <calculatedColumnFormula>([QTDE] * [PREÇO COMPRA]) + ([QTDE] * [PREÇO VENDA])</calculatedColumnFormula>
    </tableColumn>
    <tableColumn id="18" name="LUCRO P/ OPÇÃO" dataDxfId="127" totalsRowDxfId="126">
      <calculatedColumnFormula>[PREÇO VENDA]-[PREÇO COMPRA]</calculatedColumnFormula>
    </tableColumn>
    <tableColumn id="19" name="PERDA P/ OPÇÃO" dataDxfId="125" totalsRowDxfId="124">
      <calculatedColumnFormula>(0.01 - [PREÇO COMPRA]) + ([PREÇO VENDA] - ([EXERC. COMPRA]-[EXERC. VENDA]+0.01))</calculatedColumnFormula>
    </tableColumn>
    <tableColumn id="11" name="QTDE TMP" dataDxfId="123" totalsRowDxfId="122">
      <calculatedColumnFormula>ROUNDDOWN([RISCO]/ABS([PERDA P/ OPÇÃO]), 0)</calculatedColumnFormula>
    </tableColumn>
    <tableColumn id="14" name="QTDE" dataDxfId="121" totalsRowDxfId="120">
      <calculatedColumnFormula>[QTDE TMP] - MOD([QTDE TMP], 100)</calculatedColumnFormula>
    </tableColumn>
    <tableColumn id="5" name="LUCRO*" dataDxfId="119" totalsRowDxfId="118">
      <calculatedColumnFormula>([QTDE]*[LUCRO P/ OPÇÃO])-32</calculatedColumnFormula>
    </tableColumn>
    <tableColumn id="6" name="PERDA*" dataDxfId="117" totalsRowDxfId="116">
      <calculatedColumnFormula>[QTDE]*[PERDA P/ OPÇÃO]-32</calculatedColumnFormula>
    </tableColumn>
    <tableColumn id="21" name="% QUEDA" dataDxfId="115" totalsRowDxfId="114">
      <calculatedColumnFormula>[EXERC. VENDA]/[PREÇO AÇÃO]-1</calculatedColumnFormula>
    </tableColumn>
    <tableColumn id="22" name="RISCO : 1" dataDxfId="113" totalsRowDxfId="112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11" dataDxfId="110">
  <autoFilter ref="A1:O3"/>
  <tableColumns count="15">
    <tableColumn id="1" name="PAPEL" totalsRowLabel="Total" dataDxfId="109" totalsRowDxfId="108"/>
    <tableColumn id="10" name="RISCO" dataDxfId="107" totalsRowDxfId="106"/>
    <tableColumn id="20" name="PREÇO AÇÃO" dataDxfId="105" totalsRowDxfId="104"/>
    <tableColumn id="7" name="EX. VENDA" dataDxfId="103" totalsRowDxfId="102"/>
    <tableColumn id="2" name="EX. COMPRA" dataDxfId="101" totalsRowDxfId="100" dataCellStyle="Moeda"/>
    <tableColumn id="3" name="PR Venda" dataDxfId="99" totalsRowDxfId="98" dataCellStyle="Moeda"/>
    <tableColumn id="16" name="QTDE" dataDxfId="97" totalsRowDxfId="96"/>
    <tableColumn id="13" name="PERDA P/ OPÇÃO" dataDxfId="95" totalsRowDxfId="94">
      <calculatedColumnFormula>([RISCO])/[QTDE]</calculatedColumnFormula>
    </tableColumn>
    <tableColumn id="14" name="Volume" dataDxfId="93" totalsRowDxfId="92">
      <calculatedColumnFormula>[PR Venda] * [QTDE]+[QTDE]*[PR Compra]</calculatedColumnFormula>
    </tableColumn>
    <tableColumn id="15" name="LUCRO UNI" dataDxfId="91" totalsRowDxfId="90">
      <calculatedColumnFormula>[PR Venda]-[PR Compra]</calculatedColumnFormula>
    </tableColumn>
    <tableColumn id="8" name="PR Compra" dataDxfId="89" totalsRowDxfId="88">
      <calculatedColumnFormula>(-[PERDA P/ OPÇÃO] + ([EX. COMPRA] - [EX. VENDA] + 0.01) - 0.01 -[PR Venda])*-1</calculatedColumnFormula>
    </tableColumn>
    <tableColumn id="5" name="LUCRO" dataDxfId="87" totalsRowDxfId="86">
      <calculatedColumnFormula>([QTDE]*[LUCRO UNI])-64</calculatedColumnFormula>
    </tableColumn>
    <tableColumn id="6" name="PERDA" dataDxfId="85" totalsRowDxfId="84">
      <calculatedColumnFormula>-[PERDA P/ OPÇÃO]*[QTDE]-64</calculatedColumnFormula>
    </tableColumn>
    <tableColumn id="21" name="% QUEDA" dataDxfId="83" totalsRowDxfId="82">
      <calculatedColumnFormula>[EX. VENDA]/[PREÇO AÇÃO]-1</calculatedColumnFormula>
    </tableColumn>
    <tableColumn id="22" name="RISCO : 1" dataDxfId="81" totalsRowDxfId="80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9" dataDxfId="78">
  <autoFilter ref="A1:U2"/>
  <tableColumns count="21">
    <tableColumn id="1" name="PAPEL" totalsRowLabel="Total" dataDxfId="77" totalsRowDxfId="76"/>
    <tableColumn id="10" name="BASE" dataDxfId="75" totalsRowDxfId="74"/>
    <tableColumn id="20" name="PR. AÇÃO" dataDxfId="73" totalsRowDxfId="72"/>
    <tableColumn id="2" name="EX. CP 1" dataDxfId="71" totalsRowDxfId="70"/>
    <tableColumn id="3" name="PR CP 1" dataDxfId="69" totalsRowDxfId="68"/>
    <tableColumn id="12" name="EX. VD" dataDxfId="67" totalsRowDxfId="66"/>
    <tableColumn id="13" name="PR VD" dataDxfId="65" totalsRowDxfId="64"/>
    <tableColumn id="8" name="EX. CP 2" dataDxfId="63" totalsRowDxfId="62"/>
    <tableColumn id="7" name="PR CP 2" dataDxfId="61" totalsRowDxfId="60"/>
    <tableColumn id="18" name="LUCRO UNI." dataDxfId="59" totalsRowDxfId="58">
      <calculatedColumnFormula>(([PR VD] - 0.01) * 2) + (([EX. VD] - [EX. CP 1] + 0.01) - [PR CP 1]) + (0.01 - [PR CP 2])</calculatedColumnFormula>
    </tableColumn>
    <tableColumn id="19" name="PERDA 1" dataDxfId="57" totalsRowDxfId="56">
      <calculatedColumnFormula>(0.01 - [PR CP 1]) + (([PR VD] - 0.01) * 2) + (0.01 - [PR CP 2])</calculatedColumnFormula>
    </tableColumn>
    <tableColumn id="15" name="PERDA 2" dataDxfId="55" totalsRowDxfId="54">
      <calculatedColumnFormula>(([EX. CP 2] - [EX. CP 1] + 0.01) - [PR CP 1]) + (([PR VD] - ([EX. CP 2] - [EX. VD] + 0.01)) * 2) + (0.01 - [PR CP 2])</calculatedColumnFormula>
    </tableColumn>
    <tableColumn id="16" name="PERDA" dataDxfId="53" totalsRowDxfId="52">
      <calculatedColumnFormula>IF([PERDA 1] &gt; [PERDA 2], [PERDA 2], [PERDA 1])</calculatedColumnFormula>
    </tableColumn>
    <tableColumn id="11" name="QTDE TMP" dataDxfId="51" totalsRowDxfId="50">
      <calculatedColumnFormula>ROUNDDOWN([BASE]/ABS([PERDA]), 0)</calculatedColumnFormula>
    </tableColumn>
    <tableColumn id="14" name="QTDE" dataDxfId="49" totalsRowDxfId="48">
      <calculatedColumnFormula>[QTDE TMP] - MOD([QTDE TMP], 100)</calculatedColumnFormula>
    </tableColumn>
    <tableColumn id="4" name="QTDE VD" dataDxfId="47" totalsRowDxfId="46">
      <calculatedColumnFormula>Tabela245[[#This Row],[QTDE]]*2</calculatedColumnFormula>
    </tableColumn>
    <tableColumn id="17" name="VOLUME" dataDxfId="45" totalsRowDxfId="44">
      <calculatedColumnFormula>([QTDE]*[PR CP 1] + [QTDE]*[PR CP 2])+[QTDE]*[PR VD] * 2</calculatedColumnFormula>
    </tableColumn>
    <tableColumn id="5" name="LUCRO" dataDxfId="43" totalsRowDxfId="42">
      <calculatedColumnFormula>([QTDE]*[LUCRO UNI.])-48</calculatedColumnFormula>
    </tableColumn>
    <tableColumn id="6" name="PERDA2" dataDxfId="41" totalsRowDxfId="40">
      <calculatedColumnFormula>[QTDE]*[PERDA]-48</calculatedColumnFormula>
    </tableColumn>
    <tableColumn id="21" name="% VAR" dataDxfId="39" totalsRowDxfId="38">
      <calculatedColumnFormula>[EX. VD] / [PR. AÇÃO] - 1</calculatedColumnFormula>
    </tableColumn>
    <tableColumn id="22" name="RISCO : 1" dataDxfId="37" totalsRowDxfId="36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5" dataDxfId="34">
  <autoFilter ref="A1:O5"/>
  <tableColumns count="15">
    <tableColumn id="1" name="PAPEL" totalsRowLabel="Total" dataDxfId="33" totalsRowDxfId="32"/>
    <tableColumn id="10" name="RISCO" dataDxfId="31" totalsRowDxfId="30"/>
    <tableColumn id="20" name="PREÇO AÇÃO" dataDxfId="29" totalsRowDxfId="28"/>
    <tableColumn id="7" name="EX. VENDA" dataDxfId="27" totalsRowDxfId="26"/>
    <tableColumn id="2" name="EX. COMPRA" dataDxfId="25" totalsRowDxfId="24"/>
    <tableColumn id="9" name="PR VENDA" totalsRowDxfId="23"/>
    <tableColumn id="3" name="PR COMPRA" dataDxfId="22" totalsRowDxfId="21"/>
    <tableColumn id="16" name="QTDE" dataDxfId="20" totalsRowDxfId="19"/>
    <tableColumn id="13" name="PERDA P/ OPÇÃO" dataDxfId="18" totalsRowDxfId="17">
      <calculatedColumnFormula>([PR VENDA] - ([EX. COMPRA] - [EX. VENDA] + 0.01)) + (0.01 - ([PR COMPRA]))</calculatedColumnFormula>
    </tableColumn>
    <tableColumn id="14" name="VOLUME" dataDxfId="16" totalsRowDxfId="15">
      <calculatedColumnFormula>[PR COMPRA] * [QTDE]</calculatedColumnFormula>
    </tableColumn>
    <tableColumn id="15" name="LUCRO UNI" dataDxfId="14" totalsRowDxfId="13">
      <calculatedColumnFormula>[PR VENDA]-[PR COMPRA]</calculatedColumnFormula>
    </tableColumn>
    <tableColumn id="5" name="LUCRO*" dataDxfId="12" totalsRowDxfId="11">
      <calculatedColumnFormula>([QTDE]*[LUCRO UNI])</calculatedColumnFormula>
    </tableColumn>
    <tableColumn id="6" name="PERDA*" dataDxfId="10" totalsRowDxfId="9">
      <calculatedColumnFormula>[PERDA P/ OPÇÃO]*[QTDE]</calculatedColumnFormula>
    </tableColumn>
    <tableColumn id="21" name="% QUEDA" dataDxfId="8" totalsRowDxfId="7">
      <calculatedColumnFormula>[EX. VENDA]/[PREÇO AÇÃO]-1</calculatedColumnFormula>
    </tableColumn>
    <tableColumn id="22" name="RISCO : 1" dataDxfId="6" totalsRowDxfId="5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tabSelected="1"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I101" sqref="I10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1900</v>
      </c>
      <c r="G94" s="136">
        <v>0.49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931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-931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-948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-948</v>
      </c>
      <c r="Z94" s="136">
        <f>[LÍQUIDO]-SUMPRODUCT(N([DATA]=NC[[#This Row],[DATA]]),N([ID]=(NC[[#This Row],[ID]]-1)),[LÍQUIDO])</f>
        <v>-948</v>
      </c>
      <c r="AA94" s="136">
        <f>IF([T] = "VC", ABS([VALOR OP]) / [QTDE], [VALOR OP]/[QTDE])</f>
        <v>-0.49894736842105264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0.49894736842105264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-0.49894736842105264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900</v>
      </c>
      <c r="G95" s="136">
        <v>3.15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2835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2835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0.77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1.04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1.97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2815.4500000000003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2815.4500000000003</v>
      </c>
      <c r="Z95" s="136">
        <f>[LÍQUIDO]-SUMPRODUCT(N([DATA]=NC[[#This Row],[DATA]]),N([ID]=(NC[[#This Row],[ID]]-1)),[LÍQUIDO])</f>
        <v>2815.4500000000003</v>
      </c>
      <c r="AA95" s="136">
        <f>IF([T] = "VC", ABS([VALOR OP]) / [QTDE], [VALOR OP]/[QTDE])</f>
        <v>3.1282777777777779</v>
      </c>
      <c r="AB95" s="136">
        <f>TRUNC(IF(OR([T]="CV",[T]="VV"),     N95*SETUP!$H$3,     0),2)</f>
        <v>0.14000000000000001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0.49894736842105264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3.1282777777777779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2366.3973684210528</v>
      </c>
      <c r="AG95" s="136">
        <f>IF([LUCRO TMP] &lt;&gt; 0, [LUCRO TMP] - SUMPRODUCT(N([ATIVO]=NC[[#This Row],[ATIVO]]),N(['[D/N']]="N"),N([ID]&lt;NC[[#This Row],[ID]]),N([PAR]=NC[[#This Row],[PAR]]), [LUCRO TMP]), 0)</f>
        <v>2366.3973684210528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3.1282777777777779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80"/>
  <sheetViews>
    <sheetView workbookViewId="0">
      <selection activeCell="B1" sqref="B1"/>
    </sheetView>
  </sheetViews>
  <sheetFormatPr defaultRowHeight="11.25"/>
  <cols>
    <col min="1" max="1" width="9.140625" style="25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0" width="9.140625" style="25" customWidth="1"/>
    <col min="11" max="11" width="10.7109375" style="25" bestFit="1" customWidth="1"/>
    <col min="12" max="12" width="7.7109375" style="25" bestFit="1" customWidth="1"/>
    <col min="13" max="14" width="9.140625" style="25" customWidth="1"/>
    <col min="15" max="15" width="9.140625" style="7"/>
    <col min="16" max="17" width="9.5703125" style="7" bestFit="1" customWidth="1"/>
    <col min="18" max="16384" width="9.140625" style="7"/>
  </cols>
  <sheetData>
    <row r="1" spans="1:17" s="24" customFormat="1">
      <c r="A1" s="26" t="s">
        <v>191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J1" s="26" t="s">
        <v>189</v>
      </c>
      <c r="K1" s="26" t="s">
        <v>190</v>
      </c>
      <c r="L1" s="26"/>
      <c r="M1" s="26" t="s">
        <v>191</v>
      </c>
      <c r="N1" s="26" t="s">
        <v>192</v>
      </c>
    </row>
    <row r="2" spans="1:17">
      <c r="A2" s="25">
        <v>15.85</v>
      </c>
      <c r="B2" s="25">
        <f>IF(COUNTBLANK(A2:A10)&gt;0,"",AVERAGE(A2:A10))</f>
        <v>16.191111111111113</v>
      </c>
      <c r="C2" s="152">
        <f t="shared" ref="C2:C9" si="0">IF(B2="","",STDEV(A2:A10))</f>
        <v>0.28184412555715765</v>
      </c>
      <c r="D2" s="27">
        <f>C2/B2</f>
        <v>1.7407336879044871E-2</v>
      </c>
      <c r="F2" s="152">
        <f>VAR(A2:A10)</f>
        <v>7.9436111111078844E-2</v>
      </c>
      <c r="G2" s="155">
        <f t="shared" ref="G2:G33" si="1">F2/B2</f>
        <v>4.9061556409532633E-3</v>
      </c>
      <c r="J2" s="25">
        <v>15.72</v>
      </c>
      <c r="K2" s="25">
        <v>28.64</v>
      </c>
      <c r="M2" s="25">
        <v>15.85</v>
      </c>
      <c r="N2" s="25">
        <v>28.41</v>
      </c>
    </row>
    <row r="3" spans="1:17">
      <c r="A3" s="25">
        <v>15.85</v>
      </c>
      <c r="B3" s="25">
        <f t="shared" ref="B3:B66" si="2">IF(COUNTBLANK(A3:A11)&gt;0,"",AVERAGE(A3:A11))</f>
        <v>16.25</v>
      </c>
      <c r="C3" s="152">
        <f t="shared" si="0"/>
        <v>0.25583197610931763</v>
      </c>
      <c r="D3" s="27">
        <f t="shared" ref="D3:D15" si="3">C3/B3</f>
        <v>1.5743506222111854E-2</v>
      </c>
      <c r="E3" s="159">
        <f>D3/D2</f>
        <v>0.90441785159360288</v>
      </c>
      <c r="F3" s="152">
        <f t="shared" ref="F3:F66" si="4">VAR(A3:A11)</f>
        <v>6.5449999999998454E-2</v>
      </c>
      <c r="G3" s="155">
        <f t="shared" si="1"/>
        <v>4.0276923076922122E-3</v>
      </c>
      <c r="H3" s="159">
        <f>ROUND(G3/G2,2)</f>
        <v>0.82</v>
      </c>
      <c r="J3" s="25">
        <v>15.67</v>
      </c>
      <c r="K3" s="25">
        <v>28.66</v>
      </c>
      <c r="M3" s="25">
        <v>15.85</v>
      </c>
      <c r="N3" s="25">
        <v>28.38</v>
      </c>
      <c r="O3" s="80"/>
      <c r="P3" s="80"/>
      <c r="Q3" s="80"/>
    </row>
    <row r="4" spans="1:17">
      <c r="A4" s="25">
        <v>15.88</v>
      </c>
      <c r="B4" s="25">
        <f t="shared" si="2"/>
        <v>16.310000000000002</v>
      </c>
      <c r="C4" s="152">
        <f t="shared" si="0"/>
        <v>0.20940391591336072</v>
      </c>
      <c r="D4" s="27">
        <f t="shared" si="3"/>
        <v>1.2838989326386309E-2</v>
      </c>
      <c r="E4" s="159">
        <f t="shared" ref="E4:E67" si="5">D4/D3</f>
        <v>0.81551016306354085</v>
      </c>
      <c r="F4" s="152">
        <f t="shared" si="4"/>
        <v>4.3849999999849842E-2</v>
      </c>
      <c r="G4" s="155">
        <f t="shared" si="1"/>
        <v>2.688534641315134E-3</v>
      </c>
      <c r="H4" s="159">
        <f>ROUND(G4/G3,2)</f>
        <v>0.67</v>
      </c>
      <c r="J4" s="25">
        <v>15.63</v>
      </c>
      <c r="K4" s="25">
        <v>28.8</v>
      </c>
      <c r="M4" s="25">
        <v>15.88</v>
      </c>
      <c r="N4" s="25">
        <v>28.47</v>
      </c>
      <c r="O4" s="80"/>
      <c r="P4" s="80"/>
      <c r="Q4" s="80"/>
    </row>
    <row r="5" spans="1:17">
      <c r="A5" s="25">
        <v>16.059999999999999</v>
      </c>
      <c r="B5" s="25">
        <f t="shared" si="2"/>
        <v>16.358888888888892</v>
      </c>
      <c r="C5" s="152">
        <f t="shared" si="0"/>
        <v>0.1343916333369268</v>
      </c>
      <c r="D5" s="27">
        <f t="shared" si="3"/>
        <v>8.2152054610632411E-3</v>
      </c>
      <c r="E5" s="159">
        <f t="shared" si="5"/>
        <v>0.63986387496869357</v>
      </c>
      <c r="F5" s="152">
        <f t="shared" si="4"/>
        <v>1.8061111110966976E-2</v>
      </c>
      <c r="G5" s="155">
        <f t="shared" si="1"/>
        <v>1.1040548801107299E-3</v>
      </c>
      <c r="H5" s="159">
        <f t="shared" ref="H5:H68" si="6">ROUND(G5/G4,2)</f>
        <v>0.41</v>
      </c>
      <c r="J5" s="25">
        <v>15.68</v>
      </c>
      <c r="K5" s="25">
        <v>28.66</v>
      </c>
      <c r="M5" s="25">
        <v>16.059999999999999</v>
      </c>
      <c r="N5" s="25">
        <v>28.53</v>
      </c>
      <c r="O5" s="80"/>
      <c r="P5" s="80"/>
      <c r="Q5" s="80"/>
    </row>
    <row r="6" spans="1:17">
      <c r="A6" s="25">
        <v>16.329999999999998</v>
      </c>
      <c r="B6" s="25">
        <f t="shared" si="2"/>
        <v>16.392222222222227</v>
      </c>
      <c r="C6" s="152">
        <f t="shared" si="0"/>
        <v>7.5129517797231649E-2</v>
      </c>
      <c r="D6" s="27">
        <f t="shared" si="3"/>
        <v>4.5832417825193835E-3</v>
      </c>
      <c r="E6" s="159">
        <f t="shared" si="5"/>
        <v>0.55789740186561376</v>
      </c>
      <c r="F6" s="152">
        <f t="shared" si="4"/>
        <v>5.6444444444445465E-3</v>
      </c>
      <c r="G6" s="155">
        <f t="shared" si="1"/>
        <v>3.4433674506880569E-4</v>
      </c>
      <c r="H6" s="159">
        <f t="shared" si="6"/>
        <v>0.31</v>
      </c>
      <c r="J6" s="25">
        <v>15.97</v>
      </c>
      <c r="K6" s="25">
        <v>28.62</v>
      </c>
      <c r="M6" s="25">
        <v>16.329999999999998</v>
      </c>
      <c r="N6" s="25">
        <v>28.55</v>
      </c>
      <c r="O6" s="80"/>
      <c r="P6" s="80"/>
      <c r="Q6" s="80"/>
    </row>
    <row r="7" spans="1:17">
      <c r="A7" s="25">
        <v>16.309999999999999</v>
      </c>
      <c r="B7" s="25">
        <f t="shared" si="2"/>
        <v>16.394444444444442</v>
      </c>
      <c r="C7" s="152">
        <f t="shared" si="0"/>
        <v>7.3333333333333736E-2</v>
      </c>
      <c r="D7" s="27">
        <f t="shared" si="3"/>
        <v>4.4730599796679342E-3</v>
      </c>
      <c r="E7" s="159">
        <f t="shared" si="5"/>
        <v>0.97595985372805638</v>
      </c>
      <c r="F7" s="152">
        <f t="shared" si="4"/>
        <v>5.3777777777778372E-3</v>
      </c>
      <c r="G7" s="155">
        <f t="shared" si="1"/>
        <v>3.2802439850898368E-4</v>
      </c>
      <c r="H7" s="159">
        <f t="shared" si="6"/>
        <v>0.95</v>
      </c>
      <c r="J7" s="25">
        <v>16.13</v>
      </c>
      <c r="K7" s="25">
        <v>28.91</v>
      </c>
      <c r="M7" s="25">
        <v>16.309999999999999</v>
      </c>
      <c r="N7" s="25">
        <v>28.52</v>
      </c>
      <c r="O7" s="80"/>
      <c r="P7" s="80"/>
      <c r="Q7" s="80"/>
    </row>
    <row r="8" spans="1:17">
      <c r="A8" s="25">
        <v>16.53</v>
      </c>
      <c r="B8" s="25">
        <f t="shared" si="2"/>
        <v>16.408888888888889</v>
      </c>
      <c r="C8" s="152">
        <f t="shared" si="0"/>
        <v>6.7164805598699875E-2</v>
      </c>
      <c r="D8" s="27">
        <f t="shared" si="3"/>
        <v>4.0931964408741795E-3</v>
      </c>
      <c r="E8" s="159">
        <f t="shared" si="5"/>
        <v>0.91507747704694209</v>
      </c>
      <c r="F8" s="152">
        <f t="shared" si="4"/>
        <v>4.5111111111111454E-3</v>
      </c>
      <c r="G8" s="155">
        <f t="shared" si="1"/>
        <v>2.7491874322860445E-4</v>
      </c>
      <c r="H8" s="159">
        <f t="shared" si="6"/>
        <v>0.84</v>
      </c>
      <c r="I8" s="160"/>
      <c r="J8" s="25">
        <v>16.190000000000001</v>
      </c>
      <c r="K8" s="25">
        <v>28.97</v>
      </c>
      <c r="M8" s="25">
        <v>16.53</v>
      </c>
      <c r="N8" s="25">
        <v>28.7</v>
      </c>
      <c r="O8" s="80"/>
      <c r="P8" s="80"/>
      <c r="Q8" s="80"/>
    </row>
    <row r="9" spans="1:17">
      <c r="A9" s="25">
        <v>16.48</v>
      </c>
      <c r="B9" s="25" t="str">
        <f t="shared" si="2"/>
        <v/>
      </c>
      <c r="C9" s="152" t="str">
        <f t="shared" si="0"/>
        <v/>
      </c>
      <c r="D9" s="27" t="e">
        <f t="shared" si="3"/>
        <v>#VALUE!</v>
      </c>
      <c r="E9" s="159" t="e">
        <f t="shared" si="5"/>
        <v>#VALUE!</v>
      </c>
      <c r="F9" s="152">
        <f t="shared" si="4"/>
        <v>2.7982142857142954E-3</v>
      </c>
      <c r="G9" s="155" t="e">
        <f t="shared" si="1"/>
        <v>#VALUE!</v>
      </c>
      <c r="H9" s="159" t="e">
        <f t="shared" si="6"/>
        <v>#VALUE!</v>
      </c>
      <c r="I9" s="160"/>
      <c r="J9" s="25">
        <v>15.98</v>
      </c>
      <c r="K9" s="25">
        <v>29.15</v>
      </c>
      <c r="M9" s="25">
        <v>16.48</v>
      </c>
      <c r="N9" s="25">
        <v>28.55</v>
      </c>
      <c r="O9" s="80"/>
      <c r="P9" s="80"/>
      <c r="Q9" s="80"/>
    </row>
    <row r="10" spans="1:17">
      <c r="A10" s="25">
        <v>16.43</v>
      </c>
      <c r="B10" s="25" t="str">
        <f t="shared" si="2"/>
        <v/>
      </c>
      <c r="C10" s="152" t="str">
        <f>IF(B10="","",STDEV(A10:A17))</f>
        <v/>
      </c>
      <c r="D10" s="27" t="e">
        <f t="shared" si="3"/>
        <v>#VALUE!</v>
      </c>
      <c r="E10" s="159" t="e">
        <f t="shared" si="5"/>
        <v>#VALUE!</v>
      </c>
      <c r="F10" s="152">
        <f t="shared" si="4"/>
        <v>1.8476190476190534E-3</v>
      </c>
      <c r="G10" s="155" t="e">
        <f t="shared" si="1"/>
        <v>#VALUE!</v>
      </c>
      <c r="H10" s="159" t="e">
        <f t="shared" si="6"/>
        <v>#VALUE!</v>
      </c>
      <c r="I10" s="160"/>
      <c r="J10" s="25">
        <v>16.03</v>
      </c>
      <c r="K10" s="25">
        <v>29.3</v>
      </c>
      <c r="M10" s="25">
        <v>16.43</v>
      </c>
      <c r="N10" s="25">
        <v>28.45</v>
      </c>
      <c r="O10" s="80"/>
      <c r="P10" s="80"/>
      <c r="Q10" s="80"/>
    </row>
    <row r="11" spans="1:17">
      <c r="A11" s="25">
        <v>16.38</v>
      </c>
      <c r="B11" s="25" t="str">
        <f t="shared" si="2"/>
        <v/>
      </c>
      <c r="C11" s="152" t="str">
        <f t="shared" ref="C11:C17" si="7">IF(B11="","",STDEV(A11:A19))</f>
        <v/>
      </c>
      <c r="D11" s="27" t="e">
        <f t="shared" si="3"/>
        <v>#VALUE!</v>
      </c>
      <c r="E11" s="159" t="e">
        <f t="shared" si="5"/>
        <v>#VALUE!</v>
      </c>
      <c r="F11" s="152">
        <f t="shared" si="4"/>
        <v>1.6666666666666856E-3</v>
      </c>
      <c r="G11" s="155" t="e">
        <f t="shared" si="1"/>
        <v>#VALUE!</v>
      </c>
      <c r="H11" s="159" t="e">
        <f t="shared" si="6"/>
        <v>#VALUE!</v>
      </c>
      <c r="I11" s="160"/>
      <c r="J11" s="25">
        <v>15.95</v>
      </c>
      <c r="K11" s="25">
        <v>29.21</v>
      </c>
      <c r="M11" s="25">
        <v>16.38</v>
      </c>
      <c r="N11" s="25">
        <v>28.54</v>
      </c>
    </row>
    <row r="12" spans="1:17">
      <c r="A12" s="25">
        <v>16.39</v>
      </c>
      <c r="B12" s="25" t="str">
        <f>IF(COUNTBLANK(A12:A20)&gt;0,"",AVERAGE(A12:A20))</f>
        <v/>
      </c>
      <c r="C12" s="152" t="str">
        <f t="shared" si="7"/>
        <v/>
      </c>
      <c r="D12" s="27" t="e">
        <f t="shared" si="3"/>
        <v>#VALUE!</v>
      </c>
      <c r="E12" s="159" t="e">
        <f t="shared" si="5"/>
        <v>#VALUE!</v>
      </c>
      <c r="F12" s="152">
        <f t="shared" si="4"/>
        <v>2.0700000000000288E-3</v>
      </c>
      <c r="G12" s="155" t="e">
        <f t="shared" si="1"/>
        <v>#VALUE!</v>
      </c>
      <c r="H12" s="159" t="e">
        <f t="shared" si="6"/>
        <v>#VALUE!</v>
      </c>
      <c r="I12" s="160"/>
      <c r="J12" s="25">
        <v>15.93</v>
      </c>
      <c r="K12" s="25">
        <v>29.22</v>
      </c>
      <c r="M12" s="25">
        <v>16.39</v>
      </c>
      <c r="N12" s="25">
        <v>28.29</v>
      </c>
    </row>
    <row r="13" spans="1:17">
      <c r="A13" s="25">
        <v>16.32</v>
      </c>
      <c r="B13" s="25" t="str">
        <f t="shared" si="2"/>
        <v/>
      </c>
      <c r="C13" s="152" t="str">
        <f t="shared" si="7"/>
        <v/>
      </c>
      <c r="D13" s="27" t="e">
        <f t="shared" si="3"/>
        <v>#VALUE!</v>
      </c>
      <c r="E13" s="159" t="e">
        <f t="shared" si="5"/>
        <v>#VALUE!</v>
      </c>
      <c r="F13" s="152">
        <f t="shared" si="4"/>
        <v>2.6250000000000392E-3</v>
      </c>
      <c r="G13" s="155" t="e">
        <f t="shared" si="1"/>
        <v>#VALUE!</v>
      </c>
      <c r="H13" s="159" t="e">
        <f t="shared" si="6"/>
        <v>#VALUE!</v>
      </c>
      <c r="I13" s="160"/>
      <c r="J13" s="25">
        <v>15.54</v>
      </c>
      <c r="K13" s="25">
        <v>27.96</v>
      </c>
      <c r="M13" s="25">
        <v>16.32</v>
      </c>
      <c r="N13" s="25">
        <v>28.17</v>
      </c>
    </row>
    <row r="14" spans="1:17">
      <c r="A14" s="25">
        <v>16.36</v>
      </c>
      <c r="B14" s="25" t="str">
        <f t="shared" si="2"/>
        <v/>
      </c>
      <c r="C14" s="152" t="str">
        <f t="shared" si="7"/>
        <v/>
      </c>
      <c r="D14" s="27" t="e">
        <f t="shared" si="3"/>
        <v>#VALUE!</v>
      </c>
      <c r="E14" s="159" t="e">
        <f t="shared" si="5"/>
        <v>#VALUE!</v>
      </c>
      <c r="F14" s="152">
        <f t="shared" si="4"/>
        <v>2.4333333333333715E-3</v>
      </c>
      <c r="G14" s="155" t="e">
        <f t="shared" si="1"/>
        <v>#VALUE!</v>
      </c>
      <c r="H14" s="159" t="e">
        <f t="shared" si="6"/>
        <v>#VALUE!</v>
      </c>
      <c r="I14" s="160"/>
      <c r="J14" s="25">
        <v>15.24</v>
      </c>
      <c r="K14" s="25">
        <v>27.81</v>
      </c>
      <c r="M14" s="25">
        <v>16.36</v>
      </c>
    </row>
    <row r="15" spans="1:17">
      <c r="A15" s="25">
        <v>16.350000000000001</v>
      </c>
      <c r="B15" s="25" t="str">
        <f>IF(COUNTBLANK(A15:A23)&gt;0,"",AVERAGE(A15:A23))</f>
        <v/>
      </c>
      <c r="C15" s="152" t="str">
        <f t="shared" si="7"/>
        <v/>
      </c>
      <c r="D15" s="27" t="e">
        <f t="shared" si="3"/>
        <v>#VALUE!</v>
      </c>
      <c r="E15" s="159" t="e">
        <f t="shared" si="5"/>
        <v>#VALUE!</v>
      </c>
      <c r="F15" s="152">
        <f t="shared" si="4"/>
        <v>4.0499999999999876E-3</v>
      </c>
      <c r="G15" s="155" t="e">
        <f t="shared" si="1"/>
        <v>#VALUE!</v>
      </c>
      <c r="H15" s="159" t="e">
        <f t="shared" si="6"/>
        <v>#VALUE!</v>
      </c>
      <c r="I15" s="160"/>
      <c r="J15" s="25">
        <v>15.5</v>
      </c>
      <c r="K15" s="25">
        <v>28.09</v>
      </c>
      <c r="M15" s="25">
        <v>16.350000000000001</v>
      </c>
    </row>
    <row r="16" spans="1:17">
      <c r="A16" s="25">
        <v>16.440000000000001</v>
      </c>
      <c r="B16" s="25" t="str">
        <f t="shared" si="2"/>
        <v/>
      </c>
      <c r="C16" s="152" t="str">
        <f t="shared" si="7"/>
        <v/>
      </c>
      <c r="D16" s="27" t="e">
        <f t="shared" ref="D16:D33" si="8">C16/B16</f>
        <v>#VALUE!</v>
      </c>
      <c r="E16" s="159" t="e">
        <f t="shared" si="5"/>
        <v>#VALUE!</v>
      </c>
      <c r="F16" s="152" t="e">
        <f t="shared" si="4"/>
        <v>#DIV/0!</v>
      </c>
      <c r="G16" s="155" t="e">
        <f t="shared" si="1"/>
        <v>#DIV/0!</v>
      </c>
      <c r="H16" s="159" t="e">
        <f t="shared" si="6"/>
        <v>#DIV/0!</v>
      </c>
      <c r="I16" s="160"/>
      <c r="J16" s="25">
        <v>15.32</v>
      </c>
      <c r="K16" s="25">
        <v>27.87</v>
      </c>
      <c r="M16" s="25">
        <v>16.440000000000001</v>
      </c>
    </row>
    <row r="17" spans="2:11">
      <c r="B17" s="25" t="str">
        <f t="shared" si="2"/>
        <v/>
      </c>
      <c r="C17" s="152" t="str">
        <f t="shared" si="7"/>
        <v/>
      </c>
      <c r="D17" s="27" t="e">
        <f t="shared" si="8"/>
        <v>#VALUE!</v>
      </c>
      <c r="E17" s="159" t="e">
        <f t="shared" si="5"/>
        <v>#VALUE!</v>
      </c>
      <c r="F17" s="152" t="e">
        <f t="shared" si="4"/>
        <v>#DIV/0!</v>
      </c>
      <c r="G17" s="155" t="e">
        <f t="shared" si="1"/>
        <v>#DIV/0!</v>
      </c>
      <c r="H17" s="159" t="e">
        <f t="shared" si="6"/>
        <v>#DIV/0!</v>
      </c>
      <c r="I17" s="160"/>
      <c r="J17" s="25">
        <v>15.49</v>
      </c>
      <c r="K17" s="25">
        <v>28.05</v>
      </c>
    </row>
    <row r="18" spans="2:11">
      <c r="B18" s="25" t="str">
        <f t="shared" si="2"/>
        <v/>
      </c>
      <c r="C18" s="152" t="str">
        <f>IF(B18="","",STDEV(A17:A26))</f>
        <v/>
      </c>
      <c r="D18" s="27" t="e">
        <f t="shared" si="8"/>
        <v>#VALUE!</v>
      </c>
      <c r="E18" s="159" t="e">
        <f t="shared" si="5"/>
        <v>#VALUE!</v>
      </c>
      <c r="F18" s="152" t="e">
        <f t="shared" si="4"/>
        <v>#DIV/0!</v>
      </c>
      <c r="G18" s="155" t="e">
        <f t="shared" si="1"/>
        <v>#DIV/0!</v>
      </c>
      <c r="H18" s="159" t="e">
        <f t="shared" si="6"/>
        <v>#DIV/0!</v>
      </c>
      <c r="I18" s="160"/>
      <c r="J18" s="25">
        <v>15.68</v>
      </c>
      <c r="K18" s="25">
        <v>28.03</v>
      </c>
    </row>
    <row r="19" spans="2:11">
      <c r="B19" s="25" t="str">
        <f t="shared" si="2"/>
        <v/>
      </c>
      <c r="C19" s="152" t="str">
        <f t="shared" ref="C19:C50" si="9">IF(B19="","",STDEV(A19:A27))</f>
        <v/>
      </c>
      <c r="D19" s="27" t="e">
        <f t="shared" si="8"/>
        <v>#VALUE!</v>
      </c>
      <c r="E19" s="159" t="e">
        <f t="shared" si="5"/>
        <v>#VALUE!</v>
      </c>
      <c r="F19" s="152" t="e">
        <f t="shared" si="4"/>
        <v>#DIV/0!</v>
      </c>
      <c r="G19" s="155" t="e">
        <f t="shared" si="1"/>
        <v>#DIV/0!</v>
      </c>
      <c r="H19" s="159" t="e">
        <f t="shared" si="6"/>
        <v>#DIV/0!</v>
      </c>
      <c r="I19" s="160"/>
      <c r="J19" s="25">
        <v>15.7</v>
      </c>
      <c r="K19" s="25">
        <v>28.15</v>
      </c>
    </row>
    <row r="20" spans="2:11">
      <c r="B20" s="25" t="str">
        <f t="shared" si="2"/>
        <v/>
      </c>
      <c r="C20" s="152" t="str">
        <f t="shared" si="9"/>
        <v/>
      </c>
      <c r="D20" s="27" t="e">
        <f t="shared" si="8"/>
        <v>#VALUE!</v>
      </c>
      <c r="E20" s="159" t="e">
        <f t="shared" si="5"/>
        <v>#VALUE!</v>
      </c>
      <c r="F20" s="152" t="e">
        <f t="shared" si="4"/>
        <v>#DIV/0!</v>
      </c>
      <c r="G20" s="155" t="e">
        <f t="shared" si="1"/>
        <v>#DIV/0!</v>
      </c>
      <c r="H20" s="159" t="e">
        <f t="shared" si="6"/>
        <v>#DIV/0!</v>
      </c>
      <c r="I20" s="160"/>
      <c r="J20" s="25">
        <v>15.78</v>
      </c>
      <c r="K20" s="25">
        <v>28.15</v>
      </c>
    </row>
    <row r="21" spans="2:11">
      <c r="B21" s="25" t="str">
        <f t="shared" si="2"/>
        <v/>
      </c>
      <c r="C21" s="152" t="str">
        <f t="shared" si="9"/>
        <v/>
      </c>
      <c r="D21" s="27" t="e">
        <f t="shared" si="8"/>
        <v>#VALUE!</v>
      </c>
      <c r="E21" s="159" t="e">
        <f t="shared" si="5"/>
        <v>#VALUE!</v>
      </c>
      <c r="F21" s="152" t="e">
        <f t="shared" si="4"/>
        <v>#DIV/0!</v>
      </c>
      <c r="G21" s="155" t="e">
        <f t="shared" si="1"/>
        <v>#DIV/0!</v>
      </c>
      <c r="H21" s="159" t="e">
        <f t="shared" si="6"/>
        <v>#DIV/0!</v>
      </c>
      <c r="I21" s="160"/>
      <c r="J21" s="25">
        <v>15.68</v>
      </c>
      <c r="K21" s="25">
        <v>28.28</v>
      </c>
    </row>
    <row r="22" spans="2:11">
      <c r="B22" s="25" t="str">
        <f t="shared" si="2"/>
        <v/>
      </c>
      <c r="C22" s="152" t="str">
        <f t="shared" si="9"/>
        <v/>
      </c>
      <c r="D22" s="27" t="e">
        <f t="shared" si="8"/>
        <v>#VALUE!</v>
      </c>
      <c r="E22" s="159" t="e">
        <f t="shared" si="5"/>
        <v>#VALUE!</v>
      </c>
      <c r="F22" s="152" t="e">
        <f t="shared" si="4"/>
        <v>#DIV/0!</v>
      </c>
      <c r="G22" s="155" t="e">
        <f t="shared" si="1"/>
        <v>#DIV/0!</v>
      </c>
      <c r="H22" s="159" t="e">
        <f t="shared" si="6"/>
        <v>#DIV/0!</v>
      </c>
      <c r="I22" s="160"/>
      <c r="J22" s="25">
        <v>15.81</v>
      </c>
      <c r="K22" s="25">
        <v>28.31</v>
      </c>
    </row>
    <row r="23" spans="2:11">
      <c r="B23" s="25" t="str">
        <f t="shared" si="2"/>
        <v/>
      </c>
      <c r="C23" s="152" t="str">
        <f t="shared" si="9"/>
        <v/>
      </c>
      <c r="D23" s="27" t="e">
        <f t="shared" si="8"/>
        <v>#VALUE!</v>
      </c>
      <c r="E23" s="159" t="e">
        <f t="shared" si="5"/>
        <v>#VALUE!</v>
      </c>
      <c r="F23" s="152" t="e">
        <f t="shared" si="4"/>
        <v>#DIV/0!</v>
      </c>
      <c r="G23" s="155" t="e">
        <f t="shared" si="1"/>
        <v>#DIV/0!</v>
      </c>
      <c r="H23" s="159" t="e">
        <f t="shared" si="6"/>
        <v>#DIV/0!</v>
      </c>
      <c r="I23" s="160"/>
      <c r="J23" s="25">
        <v>16.38</v>
      </c>
      <c r="K23" s="25">
        <v>28.52</v>
      </c>
    </row>
    <row r="24" spans="2:11">
      <c r="B24" s="25" t="str">
        <f t="shared" si="2"/>
        <v/>
      </c>
      <c r="C24" s="152" t="str">
        <f t="shared" si="9"/>
        <v/>
      </c>
      <c r="D24" s="27" t="e">
        <f t="shared" si="8"/>
        <v>#VALUE!</v>
      </c>
      <c r="E24" s="159" t="e">
        <f t="shared" si="5"/>
        <v>#VALUE!</v>
      </c>
      <c r="F24" s="152" t="e">
        <f t="shared" si="4"/>
        <v>#DIV/0!</v>
      </c>
      <c r="G24" s="155" t="e">
        <f t="shared" si="1"/>
        <v>#DIV/0!</v>
      </c>
      <c r="H24" s="159" t="e">
        <f t="shared" si="6"/>
        <v>#DIV/0!</v>
      </c>
      <c r="I24" s="160"/>
      <c r="J24" s="25">
        <v>16.38</v>
      </c>
      <c r="K24" s="25">
        <v>28.54</v>
      </c>
    </row>
    <row r="25" spans="2:11">
      <c r="B25" s="25" t="str">
        <f t="shared" si="2"/>
        <v/>
      </c>
      <c r="C25" s="152" t="str">
        <f t="shared" si="9"/>
        <v/>
      </c>
      <c r="D25" s="27" t="e">
        <f t="shared" si="8"/>
        <v>#VALUE!</v>
      </c>
      <c r="E25" s="159" t="e">
        <f t="shared" si="5"/>
        <v>#VALUE!</v>
      </c>
      <c r="F25" s="152" t="e">
        <f t="shared" si="4"/>
        <v>#DIV/0!</v>
      </c>
      <c r="G25" s="155" t="e">
        <f t="shared" si="1"/>
        <v>#DIV/0!</v>
      </c>
      <c r="H25" s="159" t="e">
        <f t="shared" si="6"/>
        <v>#DIV/0!</v>
      </c>
      <c r="I25" s="160"/>
    </row>
    <row r="26" spans="2:11">
      <c r="B26" s="25" t="str">
        <f t="shared" si="2"/>
        <v/>
      </c>
      <c r="C26" s="152" t="str">
        <f t="shared" si="9"/>
        <v/>
      </c>
      <c r="D26" s="27" t="e">
        <f t="shared" si="8"/>
        <v>#VALUE!</v>
      </c>
      <c r="E26" s="159" t="e">
        <f t="shared" si="5"/>
        <v>#VALUE!</v>
      </c>
      <c r="F26" s="152" t="e">
        <f t="shared" si="4"/>
        <v>#DIV/0!</v>
      </c>
      <c r="G26" s="155" t="e">
        <f t="shared" si="1"/>
        <v>#DIV/0!</v>
      </c>
      <c r="H26" s="159" t="e">
        <f t="shared" si="6"/>
        <v>#DIV/0!</v>
      </c>
      <c r="I26" s="160"/>
    </row>
    <row r="27" spans="2:11">
      <c r="B27" s="25" t="str">
        <f t="shared" si="2"/>
        <v/>
      </c>
      <c r="C27" s="152" t="str">
        <f t="shared" si="9"/>
        <v/>
      </c>
      <c r="D27" s="27" t="e">
        <f t="shared" si="8"/>
        <v>#VALUE!</v>
      </c>
      <c r="E27" s="159" t="e">
        <f t="shared" si="5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6"/>
        <v>#DIV/0!</v>
      </c>
      <c r="I27" s="160"/>
    </row>
    <row r="28" spans="2:11">
      <c r="B28" s="25" t="str">
        <f t="shared" si="2"/>
        <v/>
      </c>
      <c r="C28" s="152" t="str">
        <f t="shared" si="9"/>
        <v/>
      </c>
      <c r="D28" s="27" t="e">
        <f t="shared" si="8"/>
        <v>#VALUE!</v>
      </c>
      <c r="E28" s="159" t="e">
        <f t="shared" si="5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6"/>
        <v>#DIV/0!</v>
      </c>
      <c r="I28" s="160"/>
    </row>
    <row r="29" spans="2:11">
      <c r="B29" s="25" t="str">
        <f t="shared" si="2"/>
        <v/>
      </c>
      <c r="C29" s="152" t="str">
        <f t="shared" si="9"/>
        <v/>
      </c>
      <c r="D29" s="27" t="e">
        <f t="shared" si="8"/>
        <v>#VALUE!</v>
      </c>
      <c r="E29" s="159" t="e">
        <f t="shared" si="5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6"/>
        <v>#DIV/0!</v>
      </c>
      <c r="I29" s="160"/>
    </row>
    <row r="30" spans="2:11">
      <c r="B30" s="25" t="str">
        <f t="shared" si="2"/>
        <v/>
      </c>
      <c r="C30" s="152" t="str">
        <f t="shared" si="9"/>
        <v/>
      </c>
      <c r="D30" s="27" t="e">
        <f t="shared" si="8"/>
        <v>#VALUE!</v>
      </c>
      <c r="E30" s="159" t="e">
        <f t="shared" si="5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6"/>
        <v>#DIV/0!</v>
      </c>
      <c r="I30" s="160"/>
    </row>
    <row r="31" spans="2:11">
      <c r="B31" s="25" t="str">
        <f t="shared" si="2"/>
        <v/>
      </c>
      <c r="C31" s="152" t="str">
        <f t="shared" si="9"/>
        <v/>
      </c>
      <c r="D31" s="27" t="e">
        <f t="shared" si="8"/>
        <v>#VALUE!</v>
      </c>
      <c r="E31" s="159" t="e">
        <f t="shared" si="5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6"/>
        <v>#DIV/0!</v>
      </c>
      <c r="I31" s="160"/>
    </row>
    <row r="32" spans="2:11">
      <c r="B32" s="25" t="str">
        <f t="shared" si="2"/>
        <v/>
      </c>
      <c r="C32" s="152" t="str">
        <f t="shared" si="9"/>
        <v/>
      </c>
      <c r="D32" s="27" t="e">
        <f t="shared" si="8"/>
        <v>#VALUE!</v>
      </c>
      <c r="E32" s="159" t="e">
        <f t="shared" si="5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6"/>
        <v>#DIV/0!</v>
      </c>
      <c r="I32" s="160"/>
    </row>
    <row r="33" spans="2:9">
      <c r="B33" s="25" t="str">
        <f t="shared" si="2"/>
        <v/>
      </c>
      <c r="C33" s="152" t="str">
        <f t="shared" si="9"/>
        <v/>
      </c>
      <c r="D33" s="27" t="e">
        <f t="shared" si="8"/>
        <v>#VALUE!</v>
      </c>
      <c r="E33" s="159" t="e">
        <f t="shared" si="5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6"/>
        <v>#DIV/0!</v>
      </c>
      <c r="I33" s="160"/>
    </row>
    <row r="34" spans="2:9">
      <c r="B34" s="25" t="str">
        <f t="shared" si="2"/>
        <v/>
      </c>
      <c r="C34" s="152" t="str">
        <f t="shared" si="9"/>
        <v/>
      </c>
      <c r="D34" s="27" t="e">
        <f t="shared" ref="D34:D49" si="10">C34/B34</f>
        <v>#VALUE!</v>
      </c>
      <c r="E34" s="159" t="e">
        <f t="shared" si="5"/>
        <v>#VALUE!</v>
      </c>
      <c r="F34" s="152" t="e">
        <f t="shared" si="4"/>
        <v>#DIV/0!</v>
      </c>
      <c r="G34" s="155" t="e">
        <f t="shared" ref="G34:G65" si="11">F34/B34</f>
        <v>#DIV/0!</v>
      </c>
      <c r="H34" s="159" t="e">
        <f t="shared" si="6"/>
        <v>#DIV/0!</v>
      </c>
      <c r="I34" s="160"/>
    </row>
    <row r="35" spans="2:9">
      <c r="B35" s="25" t="str">
        <f t="shared" si="2"/>
        <v/>
      </c>
      <c r="C35" s="152" t="str">
        <f t="shared" si="9"/>
        <v/>
      </c>
      <c r="D35" s="27" t="e">
        <f t="shared" si="10"/>
        <v>#VALUE!</v>
      </c>
      <c r="E35" s="159" t="e">
        <f t="shared" si="5"/>
        <v>#VALUE!</v>
      </c>
      <c r="F35" s="152" t="e">
        <f t="shared" si="4"/>
        <v>#DIV/0!</v>
      </c>
      <c r="G35" s="155" t="e">
        <f t="shared" si="11"/>
        <v>#DIV/0!</v>
      </c>
      <c r="H35" s="159" t="e">
        <f t="shared" si="6"/>
        <v>#DIV/0!</v>
      </c>
      <c r="I35" s="160"/>
    </row>
    <row r="36" spans="2:9">
      <c r="B36" s="25" t="str">
        <f t="shared" si="2"/>
        <v/>
      </c>
      <c r="C36" s="152" t="str">
        <f t="shared" si="9"/>
        <v/>
      </c>
      <c r="D36" s="27" t="e">
        <f t="shared" si="10"/>
        <v>#VALUE!</v>
      </c>
      <c r="E36" s="159" t="e">
        <f t="shared" si="5"/>
        <v>#VALUE!</v>
      </c>
      <c r="F36" s="152" t="e">
        <f t="shared" si="4"/>
        <v>#DIV/0!</v>
      </c>
      <c r="G36" s="155" t="e">
        <f t="shared" si="11"/>
        <v>#DIV/0!</v>
      </c>
      <c r="H36" s="159" t="e">
        <f t="shared" si="6"/>
        <v>#DIV/0!</v>
      </c>
      <c r="I36" s="160"/>
    </row>
    <row r="37" spans="2:9">
      <c r="B37" s="25" t="str">
        <f t="shared" si="2"/>
        <v/>
      </c>
      <c r="C37" s="152" t="str">
        <f t="shared" si="9"/>
        <v/>
      </c>
      <c r="D37" s="27" t="e">
        <f t="shared" si="10"/>
        <v>#VALUE!</v>
      </c>
      <c r="E37" s="159" t="e">
        <f t="shared" si="5"/>
        <v>#VALUE!</v>
      </c>
      <c r="F37" s="152" t="e">
        <f t="shared" si="4"/>
        <v>#DIV/0!</v>
      </c>
      <c r="G37" s="155" t="e">
        <f t="shared" si="11"/>
        <v>#DIV/0!</v>
      </c>
      <c r="H37" s="159" t="e">
        <f t="shared" si="6"/>
        <v>#DIV/0!</v>
      </c>
      <c r="I37" s="160"/>
    </row>
    <row r="38" spans="2:9">
      <c r="B38" s="25" t="str">
        <f t="shared" si="2"/>
        <v/>
      </c>
      <c r="C38" s="152" t="str">
        <f t="shared" si="9"/>
        <v/>
      </c>
      <c r="D38" s="27" t="e">
        <f t="shared" si="10"/>
        <v>#VALUE!</v>
      </c>
      <c r="E38" s="159" t="e">
        <f t="shared" si="5"/>
        <v>#VALUE!</v>
      </c>
      <c r="F38" s="152" t="e">
        <f t="shared" si="4"/>
        <v>#DIV/0!</v>
      </c>
      <c r="G38" s="155" t="e">
        <f t="shared" si="11"/>
        <v>#DIV/0!</v>
      </c>
      <c r="H38" s="159" t="e">
        <f t="shared" si="6"/>
        <v>#DIV/0!</v>
      </c>
      <c r="I38" s="160"/>
    </row>
    <row r="39" spans="2:9">
      <c r="B39" s="25" t="str">
        <f t="shared" si="2"/>
        <v/>
      </c>
      <c r="C39" s="152" t="str">
        <f t="shared" si="9"/>
        <v/>
      </c>
      <c r="D39" s="27" t="e">
        <f t="shared" si="10"/>
        <v>#VALUE!</v>
      </c>
      <c r="E39" s="159" t="e">
        <f t="shared" si="5"/>
        <v>#VALUE!</v>
      </c>
      <c r="F39" s="152" t="e">
        <f t="shared" si="4"/>
        <v>#DIV/0!</v>
      </c>
      <c r="G39" s="155" t="e">
        <f t="shared" si="11"/>
        <v>#DIV/0!</v>
      </c>
      <c r="H39" s="159" t="e">
        <f t="shared" si="6"/>
        <v>#DIV/0!</v>
      </c>
      <c r="I39" s="160"/>
    </row>
    <row r="40" spans="2:9">
      <c r="B40" s="25" t="str">
        <f t="shared" si="2"/>
        <v/>
      </c>
      <c r="C40" s="152" t="str">
        <f t="shared" si="9"/>
        <v/>
      </c>
      <c r="D40" s="27" t="e">
        <f t="shared" si="10"/>
        <v>#VALUE!</v>
      </c>
      <c r="E40" s="159" t="e">
        <f t="shared" si="5"/>
        <v>#VALUE!</v>
      </c>
      <c r="F40" s="152" t="e">
        <f t="shared" si="4"/>
        <v>#DIV/0!</v>
      </c>
      <c r="G40" s="155" t="e">
        <f t="shared" si="11"/>
        <v>#DIV/0!</v>
      </c>
      <c r="H40" s="159" t="e">
        <f t="shared" si="6"/>
        <v>#DIV/0!</v>
      </c>
      <c r="I40" s="160"/>
    </row>
    <row r="41" spans="2:9">
      <c r="B41" s="25" t="str">
        <f t="shared" si="2"/>
        <v/>
      </c>
      <c r="C41" s="152" t="str">
        <f t="shared" si="9"/>
        <v/>
      </c>
      <c r="D41" s="27" t="e">
        <f t="shared" si="10"/>
        <v>#VALUE!</v>
      </c>
      <c r="E41" s="159" t="e">
        <f t="shared" si="5"/>
        <v>#VALUE!</v>
      </c>
      <c r="F41" s="152" t="e">
        <f t="shared" si="4"/>
        <v>#DIV/0!</v>
      </c>
      <c r="G41" s="155" t="e">
        <f t="shared" si="11"/>
        <v>#DIV/0!</v>
      </c>
      <c r="H41" s="159" t="e">
        <f t="shared" si="6"/>
        <v>#DIV/0!</v>
      </c>
      <c r="I41" s="160"/>
    </row>
    <row r="42" spans="2:9">
      <c r="B42" s="25" t="str">
        <f t="shared" si="2"/>
        <v/>
      </c>
      <c r="C42" s="152" t="str">
        <f t="shared" si="9"/>
        <v/>
      </c>
      <c r="D42" s="27" t="e">
        <f t="shared" si="10"/>
        <v>#VALUE!</v>
      </c>
      <c r="E42" s="159" t="e">
        <f t="shared" si="5"/>
        <v>#VALUE!</v>
      </c>
      <c r="F42" s="152" t="e">
        <f t="shared" si="4"/>
        <v>#DIV/0!</v>
      </c>
      <c r="G42" s="155" t="e">
        <f t="shared" si="11"/>
        <v>#DIV/0!</v>
      </c>
      <c r="H42" s="159" t="e">
        <f t="shared" si="6"/>
        <v>#DIV/0!</v>
      </c>
      <c r="I42" s="160"/>
    </row>
    <row r="43" spans="2:9">
      <c r="B43" s="25" t="str">
        <f t="shared" si="2"/>
        <v/>
      </c>
      <c r="C43" s="152" t="str">
        <f t="shared" si="9"/>
        <v/>
      </c>
      <c r="D43" s="27" t="e">
        <f t="shared" si="10"/>
        <v>#VALUE!</v>
      </c>
      <c r="E43" s="159" t="e">
        <f t="shared" si="5"/>
        <v>#VALUE!</v>
      </c>
      <c r="F43" s="152" t="e">
        <f t="shared" si="4"/>
        <v>#DIV/0!</v>
      </c>
      <c r="G43" s="155" t="e">
        <f t="shared" si="11"/>
        <v>#DIV/0!</v>
      </c>
      <c r="H43" s="159" t="e">
        <f t="shared" si="6"/>
        <v>#DIV/0!</v>
      </c>
      <c r="I43" s="160"/>
    </row>
    <row r="44" spans="2:9">
      <c r="B44" s="25" t="str">
        <f t="shared" si="2"/>
        <v/>
      </c>
      <c r="C44" s="152" t="str">
        <f t="shared" si="9"/>
        <v/>
      </c>
      <c r="D44" s="27" t="e">
        <f t="shared" si="10"/>
        <v>#VALUE!</v>
      </c>
      <c r="E44" s="159" t="e">
        <f t="shared" si="5"/>
        <v>#VALUE!</v>
      </c>
      <c r="F44" s="152" t="e">
        <f t="shared" si="4"/>
        <v>#DIV/0!</v>
      </c>
      <c r="G44" s="155" t="e">
        <f t="shared" si="11"/>
        <v>#DIV/0!</v>
      </c>
      <c r="H44" s="159" t="e">
        <f t="shared" si="6"/>
        <v>#DIV/0!</v>
      </c>
      <c r="I44" s="160"/>
    </row>
    <row r="45" spans="2:9">
      <c r="B45" s="25" t="str">
        <f t="shared" si="2"/>
        <v/>
      </c>
      <c r="C45" s="152" t="str">
        <f t="shared" si="9"/>
        <v/>
      </c>
      <c r="D45" s="27" t="e">
        <f t="shared" si="10"/>
        <v>#VALUE!</v>
      </c>
      <c r="E45" s="159" t="e">
        <f t="shared" si="5"/>
        <v>#VALUE!</v>
      </c>
      <c r="F45" s="152" t="e">
        <f t="shared" si="4"/>
        <v>#DIV/0!</v>
      </c>
      <c r="G45" s="155" t="e">
        <f t="shared" si="11"/>
        <v>#DIV/0!</v>
      </c>
      <c r="H45" s="159" t="e">
        <f t="shared" si="6"/>
        <v>#DIV/0!</v>
      </c>
      <c r="I45" s="160"/>
    </row>
    <row r="46" spans="2:9">
      <c r="B46" s="25" t="str">
        <f t="shared" si="2"/>
        <v/>
      </c>
      <c r="C46" s="152" t="str">
        <f t="shared" si="9"/>
        <v/>
      </c>
      <c r="D46" s="27" t="e">
        <f t="shared" si="10"/>
        <v>#VALUE!</v>
      </c>
      <c r="E46" s="159" t="e">
        <f t="shared" si="5"/>
        <v>#VALUE!</v>
      </c>
      <c r="F46" s="152" t="e">
        <f t="shared" si="4"/>
        <v>#DIV/0!</v>
      </c>
      <c r="G46" s="155" t="e">
        <f t="shared" si="11"/>
        <v>#DIV/0!</v>
      </c>
      <c r="H46" s="159" t="e">
        <f t="shared" si="6"/>
        <v>#DIV/0!</v>
      </c>
      <c r="I46" s="160"/>
    </row>
    <row r="47" spans="2:9">
      <c r="B47" s="25" t="str">
        <f t="shared" si="2"/>
        <v/>
      </c>
      <c r="C47" s="152" t="str">
        <f t="shared" si="9"/>
        <v/>
      </c>
      <c r="D47" s="27" t="e">
        <f t="shared" si="10"/>
        <v>#VALUE!</v>
      </c>
      <c r="E47" s="159" t="e">
        <f t="shared" si="5"/>
        <v>#VALUE!</v>
      </c>
      <c r="F47" s="152" t="e">
        <f t="shared" si="4"/>
        <v>#DIV/0!</v>
      </c>
      <c r="G47" s="155" t="e">
        <f t="shared" si="11"/>
        <v>#DIV/0!</v>
      </c>
      <c r="H47" s="159" t="e">
        <f t="shared" si="6"/>
        <v>#DIV/0!</v>
      </c>
      <c r="I47" s="160"/>
    </row>
    <row r="48" spans="2:9">
      <c r="B48" s="25" t="str">
        <f t="shared" si="2"/>
        <v/>
      </c>
      <c r="C48" s="152" t="str">
        <f t="shared" si="9"/>
        <v/>
      </c>
      <c r="D48" s="27" t="e">
        <f t="shared" si="10"/>
        <v>#VALUE!</v>
      </c>
      <c r="E48" s="159" t="e">
        <f t="shared" si="5"/>
        <v>#VALUE!</v>
      </c>
      <c r="F48" s="152" t="e">
        <f t="shared" si="4"/>
        <v>#DIV/0!</v>
      </c>
      <c r="G48" s="155" t="e">
        <f t="shared" si="11"/>
        <v>#DIV/0!</v>
      </c>
      <c r="H48" s="159" t="e">
        <f t="shared" si="6"/>
        <v>#DIV/0!</v>
      </c>
      <c r="I48" s="160"/>
    </row>
    <row r="49" spans="2:9">
      <c r="B49" s="25" t="str">
        <f t="shared" si="2"/>
        <v/>
      </c>
      <c r="C49" s="152" t="str">
        <f t="shared" si="9"/>
        <v/>
      </c>
      <c r="D49" s="27" t="e">
        <f t="shared" si="10"/>
        <v>#VALUE!</v>
      </c>
      <c r="E49" s="159" t="e">
        <f t="shared" si="5"/>
        <v>#VALUE!</v>
      </c>
      <c r="F49" s="152" t="e">
        <f t="shared" si="4"/>
        <v>#DIV/0!</v>
      </c>
      <c r="G49" s="155" t="e">
        <f t="shared" si="11"/>
        <v>#DIV/0!</v>
      </c>
      <c r="H49" s="159" t="e">
        <f t="shared" si="6"/>
        <v>#DIV/0!</v>
      </c>
      <c r="I49" s="160"/>
    </row>
    <row r="50" spans="2:9">
      <c r="B50" s="25" t="str">
        <f t="shared" si="2"/>
        <v/>
      </c>
      <c r="C50" s="152" t="str">
        <f t="shared" si="9"/>
        <v/>
      </c>
      <c r="D50" s="27" t="e">
        <f t="shared" ref="D50:D61" si="12">C50/B50</f>
        <v>#VALUE!</v>
      </c>
      <c r="E50" s="159" t="e">
        <f t="shared" si="5"/>
        <v>#VALUE!</v>
      </c>
      <c r="F50" s="152" t="e">
        <f t="shared" si="4"/>
        <v>#DIV/0!</v>
      </c>
      <c r="G50" s="155" t="e">
        <f t="shared" si="11"/>
        <v>#DIV/0!</v>
      </c>
      <c r="H50" s="159" t="e">
        <f t="shared" si="6"/>
        <v>#DIV/0!</v>
      </c>
      <c r="I50" s="160"/>
    </row>
    <row r="51" spans="2:9">
      <c r="B51" s="25" t="str">
        <f t="shared" si="2"/>
        <v/>
      </c>
      <c r="C51" s="152" t="str">
        <f t="shared" ref="C51:C80" si="13">IF(B51="","",STDEV(A51:A59))</f>
        <v/>
      </c>
      <c r="D51" s="27" t="e">
        <f t="shared" si="12"/>
        <v>#VALUE!</v>
      </c>
      <c r="E51" s="159" t="e">
        <f t="shared" si="5"/>
        <v>#VALUE!</v>
      </c>
      <c r="F51" s="152" t="e">
        <f t="shared" si="4"/>
        <v>#DIV/0!</v>
      </c>
      <c r="G51" s="155" t="e">
        <f t="shared" si="11"/>
        <v>#DIV/0!</v>
      </c>
      <c r="H51" s="159" t="e">
        <f t="shared" si="6"/>
        <v>#DIV/0!</v>
      </c>
      <c r="I51" s="160"/>
    </row>
    <row r="52" spans="2:9">
      <c r="B52" s="25" t="str">
        <f t="shared" si="2"/>
        <v/>
      </c>
      <c r="C52" s="152" t="str">
        <f t="shared" si="13"/>
        <v/>
      </c>
      <c r="D52" s="27" t="e">
        <f t="shared" si="12"/>
        <v>#VALUE!</v>
      </c>
      <c r="E52" s="159" t="e">
        <f t="shared" si="5"/>
        <v>#VALUE!</v>
      </c>
      <c r="F52" s="152" t="e">
        <f t="shared" si="4"/>
        <v>#DIV/0!</v>
      </c>
      <c r="G52" s="155" t="e">
        <f t="shared" si="11"/>
        <v>#DIV/0!</v>
      </c>
      <c r="H52" s="159" t="e">
        <f t="shared" si="6"/>
        <v>#DIV/0!</v>
      </c>
      <c r="I52" s="160"/>
    </row>
    <row r="53" spans="2:9">
      <c r="B53" s="25" t="str">
        <f t="shared" si="2"/>
        <v/>
      </c>
      <c r="C53" s="152" t="str">
        <f t="shared" si="13"/>
        <v/>
      </c>
      <c r="D53" s="27" t="e">
        <f t="shared" si="12"/>
        <v>#VALUE!</v>
      </c>
      <c r="E53" s="159" t="e">
        <f t="shared" si="5"/>
        <v>#VALUE!</v>
      </c>
      <c r="F53" s="152" t="e">
        <f t="shared" si="4"/>
        <v>#DIV/0!</v>
      </c>
      <c r="G53" s="155" t="e">
        <f t="shared" si="11"/>
        <v>#DIV/0!</v>
      </c>
      <c r="H53" s="159" t="e">
        <f t="shared" si="6"/>
        <v>#DIV/0!</v>
      </c>
      <c r="I53" s="160"/>
    </row>
    <row r="54" spans="2:9">
      <c r="B54" s="25" t="str">
        <f t="shared" si="2"/>
        <v/>
      </c>
      <c r="C54" s="152" t="str">
        <f t="shared" si="13"/>
        <v/>
      </c>
      <c r="D54" s="27" t="e">
        <f t="shared" si="12"/>
        <v>#VALUE!</v>
      </c>
      <c r="E54" s="159" t="e">
        <f t="shared" si="5"/>
        <v>#VALUE!</v>
      </c>
      <c r="F54" s="152" t="e">
        <f t="shared" si="4"/>
        <v>#DIV/0!</v>
      </c>
      <c r="G54" s="155" t="e">
        <f t="shared" si="11"/>
        <v>#DIV/0!</v>
      </c>
      <c r="H54" s="159" t="e">
        <f t="shared" si="6"/>
        <v>#DIV/0!</v>
      </c>
      <c r="I54" s="160"/>
    </row>
    <row r="55" spans="2:9">
      <c r="B55" s="25" t="str">
        <f t="shared" si="2"/>
        <v/>
      </c>
      <c r="C55" s="152" t="str">
        <f t="shared" si="13"/>
        <v/>
      </c>
      <c r="D55" s="27" t="e">
        <f t="shared" si="12"/>
        <v>#VALUE!</v>
      </c>
      <c r="E55" s="159" t="e">
        <f t="shared" si="5"/>
        <v>#VALUE!</v>
      </c>
      <c r="F55" s="152" t="e">
        <f t="shared" si="4"/>
        <v>#DIV/0!</v>
      </c>
      <c r="G55" s="155" t="e">
        <f t="shared" si="11"/>
        <v>#DIV/0!</v>
      </c>
      <c r="H55" s="159" t="e">
        <f t="shared" si="6"/>
        <v>#DIV/0!</v>
      </c>
      <c r="I55" s="160"/>
    </row>
    <row r="56" spans="2:9">
      <c r="B56" s="25" t="str">
        <f t="shared" si="2"/>
        <v/>
      </c>
      <c r="C56" s="152" t="str">
        <f t="shared" si="13"/>
        <v/>
      </c>
      <c r="D56" s="27" t="e">
        <f t="shared" si="12"/>
        <v>#VALUE!</v>
      </c>
      <c r="E56" s="159" t="e">
        <f t="shared" si="5"/>
        <v>#VALUE!</v>
      </c>
      <c r="F56" s="152" t="e">
        <f t="shared" si="4"/>
        <v>#DIV/0!</v>
      </c>
      <c r="G56" s="155" t="e">
        <f t="shared" si="11"/>
        <v>#DIV/0!</v>
      </c>
      <c r="H56" s="159" t="e">
        <f t="shared" si="6"/>
        <v>#DIV/0!</v>
      </c>
      <c r="I56" s="160"/>
    </row>
    <row r="57" spans="2:9">
      <c r="B57" s="25" t="str">
        <f t="shared" si="2"/>
        <v/>
      </c>
      <c r="C57" s="152" t="str">
        <f t="shared" si="13"/>
        <v/>
      </c>
      <c r="D57" s="27" t="e">
        <f t="shared" si="12"/>
        <v>#VALUE!</v>
      </c>
      <c r="E57" s="159" t="e">
        <f t="shared" si="5"/>
        <v>#VALUE!</v>
      </c>
      <c r="F57" s="152" t="e">
        <f t="shared" si="4"/>
        <v>#DIV/0!</v>
      </c>
      <c r="G57" s="155" t="e">
        <f t="shared" si="11"/>
        <v>#DIV/0!</v>
      </c>
      <c r="H57" s="159" t="e">
        <f t="shared" si="6"/>
        <v>#DIV/0!</v>
      </c>
      <c r="I57" s="160"/>
    </row>
    <row r="58" spans="2:9">
      <c r="B58" s="25" t="str">
        <f t="shared" si="2"/>
        <v/>
      </c>
      <c r="C58" s="152" t="str">
        <f t="shared" si="13"/>
        <v/>
      </c>
      <c r="D58" s="27" t="e">
        <f t="shared" si="12"/>
        <v>#VALUE!</v>
      </c>
      <c r="E58" s="159" t="e">
        <f t="shared" si="5"/>
        <v>#VALUE!</v>
      </c>
      <c r="F58" s="152" t="e">
        <f t="shared" si="4"/>
        <v>#DIV/0!</v>
      </c>
      <c r="G58" s="155" t="e">
        <f t="shared" si="11"/>
        <v>#DIV/0!</v>
      </c>
      <c r="H58" s="159" t="e">
        <f t="shared" si="6"/>
        <v>#DIV/0!</v>
      </c>
      <c r="I58" s="160"/>
    </row>
    <row r="59" spans="2:9">
      <c r="B59" s="25" t="str">
        <f t="shared" si="2"/>
        <v/>
      </c>
      <c r="C59" s="152" t="str">
        <f t="shared" si="13"/>
        <v/>
      </c>
      <c r="D59" s="27" t="e">
        <f t="shared" si="12"/>
        <v>#VALUE!</v>
      </c>
      <c r="E59" s="159" t="e">
        <f t="shared" si="5"/>
        <v>#VALUE!</v>
      </c>
      <c r="F59" s="152" t="e">
        <f t="shared" si="4"/>
        <v>#DIV/0!</v>
      </c>
      <c r="G59" s="155" t="e">
        <f t="shared" si="11"/>
        <v>#DIV/0!</v>
      </c>
      <c r="H59" s="159" t="e">
        <f t="shared" si="6"/>
        <v>#DIV/0!</v>
      </c>
      <c r="I59" s="160"/>
    </row>
    <row r="60" spans="2:9">
      <c r="B60" s="25" t="str">
        <f t="shared" si="2"/>
        <v/>
      </c>
      <c r="C60" s="152" t="str">
        <f t="shared" si="13"/>
        <v/>
      </c>
      <c r="D60" s="27" t="e">
        <f t="shared" si="12"/>
        <v>#VALUE!</v>
      </c>
      <c r="E60" s="159" t="e">
        <f t="shared" si="5"/>
        <v>#VALUE!</v>
      </c>
      <c r="F60" s="152" t="e">
        <f t="shared" si="4"/>
        <v>#DIV/0!</v>
      </c>
      <c r="G60" s="155" t="e">
        <f t="shared" si="11"/>
        <v>#DIV/0!</v>
      </c>
      <c r="H60" s="159" t="e">
        <f t="shared" si="6"/>
        <v>#DIV/0!</v>
      </c>
      <c r="I60" s="160"/>
    </row>
    <row r="61" spans="2:9">
      <c r="B61" s="25" t="str">
        <f t="shared" si="2"/>
        <v/>
      </c>
      <c r="C61" s="152" t="str">
        <f t="shared" si="13"/>
        <v/>
      </c>
      <c r="D61" s="27" t="e">
        <f t="shared" si="12"/>
        <v>#VALUE!</v>
      </c>
      <c r="E61" s="159" t="e">
        <f t="shared" si="5"/>
        <v>#VALUE!</v>
      </c>
      <c r="F61" s="152" t="e">
        <f t="shared" si="4"/>
        <v>#DIV/0!</v>
      </c>
      <c r="G61" s="155" t="e">
        <f t="shared" si="11"/>
        <v>#DIV/0!</v>
      </c>
      <c r="H61" s="159" t="e">
        <f t="shared" si="6"/>
        <v>#DIV/0!</v>
      </c>
      <c r="I61" s="160"/>
    </row>
    <row r="62" spans="2:9">
      <c r="B62" s="25" t="str">
        <f t="shared" si="2"/>
        <v/>
      </c>
      <c r="C62" s="152" t="str">
        <f t="shared" si="13"/>
        <v/>
      </c>
      <c r="D62" s="27" t="e">
        <f t="shared" ref="D62:D67" si="14">C62/B62</f>
        <v>#VALUE!</v>
      </c>
      <c r="E62" s="159" t="e">
        <f t="shared" si="5"/>
        <v>#VALUE!</v>
      </c>
      <c r="F62" s="152" t="e">
        <f t="shared" si="4"/>
        <v>#DIV/0!</v>
      </c>
      <c r="G62" s="155" t="e">
        <f t="shared" si="11"/>
        <v>#DIV/0!</v>
      </c>
      <c r="H62" s="159" t="e">
        <f t="shared" si="6"/>
        <v>#DIV/0!</v>
      </c>
      <c r="I62" s="160"/>
    </row>
    <row r="63" spans="2:9">
      <c r="B63" s="25" t="str">
        <f t="shared" si="2"/>
        <v/>
      </c>
      <c r="C63" s="152" t="str">
        <f t="shared" si="13"/>
        <v/>
      </c>
      <c r="D63" s="27" t="e">
        <f t="shared" si="14"/>
        <v>#VALUE!</v>
      </c>
      <c r="E63" s="159" t="e">
        <f t="shared" si="5"/>
        <v>#VALUE!</v>
      </c>
      <c r="F63" s="152" t="e">
        <f t="shared" si="4"/>
        <v>#DIV/0!</v>
      </c>
      <c r="G63" s="155" t="e">
        <f t="shared" si="11"/>
        <v>#DIV/0!</v>
      </c>
      <c r="H63" s="159" t="e">
        <f t="shared" si="6"/>
        <v>#DIV/0!</v>
      </c>
      <c r="I63" s="160"/>
    </row>
    <row r="64" spans="2:9">
      <c r="B64" s="25" t="str">
        <f t="shared" si="2"/>
        <v/>
      </c>
      <c r="C64" s="152" t="str">
        <f t="shared" si="13"/>
        <v/>
      </c>
      <c r="D64" s="27" t="e">
        <f t="shared" si="14"/>
        <v>#VALUE!</v>
      </c>
      <c r="E64" s="159" t="e">
        <f t="shared" si="5"/>
        <v>#VALUE!</v>
      </c>
      <c r="F64" s="152" t="e">
        <f t="shared" si="4"/>
        <v>#DIV/0!</v>
      </c>
      <c r="G64" s="155" t="e">
        <f t="shared" si="11"/>
        <v>#DIV/0!</v>
      </c>
      <c r="H64" s="159" t="e">
        <f t="shared" si="6"/>
        <v>#DIV/0!</v>
      </c>
      <c r="I64" s="160"/>
    </row>
    <row r="65" spans="2:9">
      <c r="B65" s="25" t="str">
        <f t="shared" si="2"/>
        <v/>
      </c>
      <c r="C65" s="152" t="str">
        <f t="shared" si="13"/>
        <v/>
      </c>
      <c r="D65" s="27" t="e">
        <f t="shared" si="14"/>
        <v>#VALUE!</v>
      </c>
      <c r="E65" s="159" t="e">
        <f t="shared" si="5"/>
        <v>#VALUE!</v>
      </c>
      <c r="F65" s="152" t="e">
        <f t="shared" si="4"/>
        <v>#DIV/0!</v>
      </c>
      <c r="G65" s="155" t="e">
        <f t="shared" si="11"/>
        <v>#DIV/0!</v>
      </c>
      <c r="H65" s="159" t="e">
        <f t="shared" si="6"/>
        <v>#DIV/0!</v>
      </c>
      <c r="I65" s="160"/>
    </row>
    <row r="66" spans="2:9">
      <c r="B66" s="25" t="str">
        <f t="shared" si="2"/>
        <v/>
      </c>
      <c r="C66" s="152" t="str">
        <f t="shared" si="13"/>
        <v/>
      </c>
      <c r="D66" s="27" t="e">
        <f t="shared" si="14"/>
        <v>#VALUE!</v>
      </c>
      <c r="E66" s="159" t="e">
        <f t="shared" si="5"/>
        <v>#VALUE!</v>
      </c>
      <c r="F66" s="152" t="e">
        <f t="shared" si="4"/>
        <v>#DIV/0!</v>
      </c>
      <c r="G66" s="155" t="e">
        <f t="shared" ref="G66:G80" si="15">F66/B66</f>
        <v>#DIV/0!</v>
      </c>
      <c r="H66" s="159" t="e">
        <f t="shared" si="6"/>
        <v>#DIV/0!</v>
      </c>
      <c r="I66" s="160"/>
    </row>
    <row r="67" spans="2:9">
      <c r="B67" s="25" t="str">
        <f t="shared" ref="B67:B80" si="16">IF(COUNTBLANK(A67:A75)&gt;0,"",AVERAGE(A67:A75))</f>
        <v/>
      </c>
      <c r="C67" s="152" t="str">
        <f t="shared" si="13"/>
        <v/>
      </c>
      <c r="D67" s="27" t="e">
        <f t="shared" si="14"/>
        <v>#VALUE!</v>
      </c>
      <c r="E67" s="159" t="e">
        <f t="shared" si="5"/>
        <v>#VALUE!</v>
      </c>
      <c r="F67" s="152" t="e">
        <f t="shared" ref="F67:F80" si="17">VAR(A67:A75)</f>
        <v>#DIV/0!</v>
      </c>
      <c r="G67" s="155" t="e">
        <f t="shared" si="15"/>
        <v>#DIV/0!</v>
      </c>
      <c r="H67" s="159" t="e">
        <f t="shared" si="6"/>
        <v>#DIV/0!</v>
      </c>
      <c r="I67" s="160"/>
    </row>
    <row r="68" spans="2:9">
      <c r="B68" s="25" t="str">
        <f t="shared" si="16"/>
        <v/>
      </c>
      <c r="C68" s="152" t="str">
        <f t="shared" si="13"/>
        <v/>
      </c>
      <c r="D68" s="27" t="e">
        <f t="shared" ref="D68:D80" si="18">C68/B68</f>
        <v>#VALUE!</v>
      </c>
      <c r="E68" s="159" t="e">
        <f t="shared" ref="E68:E80" si="19">D68/D67</f>
        <v>#VALUE!</v>
      </c>
      <c r="F68" s="152" t="e">
        <f t="shared" si="17"/>
        <v>#DIV/0!</v>
      </c>
      <c r="G68" s="155" t="e">
        <f t="shared" si="15"/>
        <v>#DIV/0!</v>
      </c>
      <c r="H68" s="159" t="e">
        <f t="shared" si="6"/>
        <v>#DIV/0!</v>
      </c>
      <c r="I68" s="160"/>
    </row>
    <row r="69" spans="2:9">
      <c r="B69" s="25" t="str">
        <f t="shared" si="16"/>
        <v/>
      </c>
      <c r="C69" s="152" t="str">
        <f t="shared" si="13"/>
        <v/>
      </c>
      <c r="D69" s="27" t="e">
        <f t="shared" si="18"/>
        <v>#VALUE!</v>
      </c>
      <c r="E69" s="159" t="e">
        <f t="shared" si="19"/>
        <v>#VALUE!</v>
      </c>
      <c r="F69" s="152" t="e">
        <f t="shared" si="17"/>
        <v>#DIV/0!</v>
      </c>
      <c r="G69" s="155" t="e">
        <f t="shared" si="15"/>
        <v>#DIV/0!</v>
      </c>
      <c r="H69" s="159" t="e">
        <f t="shared" ref="H69:H80" si="20">ROUND(G69/G68,2)</f>
        <v>#DIV/0!</v>
      </c>
      <c r="I69" s="160"/>
    </row>
    <row r="70" spans="2:9">
      <c r="B70" s="25" t="str">
        <f t="shared" si="16"/>
        <v/>
      </c>
      <c r="C70" s="152" t="str">
        <f t="shared" si="13"/>
        <v/>
      </c>
      <c r="D70" s="27" t="e">
        <f t="shared" si="18"/>
        <v>#VALUE!</v>
      </c>
      <c r="E70" s="159" t="e">
        <f t="shared" si="19"/>
        <v>#VALUE!</v>
      </c>
      <c r="F70" s="152" t="e">
        <f t="shared" si="17"/>
        <v>#DIV/0!</v>
      </c>
      <c r="G70" s="155" t="e">
        <f t="shared" si="15"/>
        <v>#DIV/0!</v>
      </c>
      <c r="H70" s="159" t="e">
        <f t="shared" si="20"/>
        <v>#DIV/0!</v>
      </c>
      <c r="I70" s="160"/>
    </row>
    <row r="71" spans="2:9">
      <c r="B71" s="25" t="str">
        <f t="shared" si="16"/>
        <v/>
      </c>
      <c r="C71" s="152" t="str">
        <f t="shared" si="13"/>
        <v/>
      </c>
      <c r="D71" s="27" t="e">
        <f t="shared" si="18"/>
        <v>#VALUE!</v>
      </c>
      <c r="E71" s="159" t="e">
        <f t="shared" si="19"/>
        <v>#VALUE!</v>
      </c>
      <c r="F71" s="152" t="e">
        <f t="shared" si="17"/>
        <v>#DIV/0!</v>
      </c>
      <c r="G71" s="155" t="e">
        <f t="shared" si="15"/>
        <v>#DIV/0!</v>
      </c>
      <c r="H71" s="159" t="e">
        <f t="shared" si="20"/>
        <v>#DIV/0!</v>
      </c>
      <c r="I71" s="160"/>
    </row>
    <row r="72" spans="2:9">
      <c r="B72" s="25" t="str">
        <f t="shared" si="16"/>
        <v/>
      </c>
      <c r="C72" s="152" t="str">
        <f t="shared" si="13"/>
        <v/>
      </c>
      <c r="D72" s="27" t="e">
        <f t="shared" si="18"/>
        <v>#VALUE!</v>
      </c>
      <c r="E72" s="159" t="e">
        <f t="shared" si="19"/>
        <v>#VALUE!</v>
      </c>
      <c r="F72" s="152" t="e">
        <f t="shared" si="17"/>
        <v>#DIV/0!</v>
      </c>
      <c r="G72" s="155" t="e">
        <f t="shared" si="15"/>
        <v>#DIV/0!</v>
      </c>
      <c r="H72" s="159" t="e">
        <f t="shared" si="20"/>
        <v>#DIV/0!</v>
      </c>
      <c r="I72" s="160"/>
    </row>
    <row r="73" spans="2:9">
      <c r="B73" s="25" t="str">
        <f t="shared" si="16"/>
        <v/>
      </c>
      <c r="C73" s="152" t="str">
        <f t="shared" si="13"/>
        <v/>
      </c>
      <c r="D73" s="27" t="e">
        <f t="shared" si="18"/>
        <v>#VALUE!</v>
      </c>
      <c r="E73" s="159" t="e">
        <f t="shared" si="19"/>
        <v>#VALUE!</v>
      </c>
      <c r="F73" s="152" t="e">
        <f t="shared" si="17"/>
        <v>#DIV/0!</v>
      </c>
      <c r="G73" s="155" t="e">
        <f t="shared" si="15"/>
        <v>#DIV/0!</v>
      </c>
      <c r="H73" s="159" t="e">
        <f t="shared" si="20"/>
        <v>#DIV/0!</v>
      </c>
      <c r="I73" s="160"/>
    </row>
    <row r="74" spans="2:9">
      <c r="B74" s="25" t="str">
        <f t="shared" si="16"/>
        <v/>
      </c>
      <c r="C74" s="152" t="str">
        <f t="shared" si="13"/>
        <v/>
      </c>
      <c r="D74" s="27" t="e">
        <f t="shared" si="18"/>
        <v>#VALUE!</v>
      </c>
      <c r="E74" s="159" t="e">
        <f t="shared" si="19"/>
        <v>#VALUE!</v>
      </c>
      <c r="F74" s="152" t="e">
        <f t="shared" si="17"/>
        <v>#DIV/0!</v>
      </c>
      <c r="G74" s="155" t="e">
        <f t="shared" si="15"/>
        <v>#DIV/0!</v>
      </c>
      <c r="H74" s="159" t="e">
        <f t="shared" si="20"/>
        <v>#DIV/0!</v>
      </c>
      <c r="I74" s="160"/>
    </row>
    <row r="75" spans="2:9">
      <c r="B75" s="25" t="str">
        <f t="shared" si="16"/>
        <v/>
      </c>
      <c r="C75" s="152" t="str">
        <f t="shared" si="13"/>
        <v/>
      </c>
      <c r="D75" s="27" t="e">
        <f t="shared" si="18"/>
        <v>#VALUE!</v>
      </c>
      <c r="E75" s="159" t="e">
        <f t="shared" si="19"/>
        <v>#VALUE!</v>
      </c>
      <c r="F75" s="152" t="e">
        <f t="shared" si="17"/>
        <v>#DIV/0!</v>
      </c>
      <c r="G75" s="155" t="e">
        <f t="shared" si="15"/>
        <v>#DIV/0!</v>
      </c>
      <c r="H75" s="159" t="e">
        <f t="shared" si="20"/>
        <v>#DIV/0!</v>
      </c>
      <c r="I75" s="160"/>
    </row>
    <row r="76" spans="2:9">
      <c r="B76" s="25" t="str">
        <f t="shared" si="16"/>
        <v/>
      </c>
      <c r="C76" s="152" t="str">
        <f t="shared" si="13"/>
        <v/>
      </c>
      <c r="D76" s="27" t="e">
        <f t="shared" si="18"/>
        <v>#VALUE!</v>
      </c>
      <c r="E76" s="159" t="e">
        <f t="shared" si="19"/>
        <v>#VALUE!</v>
      </c>
      <c r="F76" s="152" t="e">
        <f t="shared" si="17"/>
        <v>#DIV/0!</v>
      </c>
      <c r="G76" s="155" t="e">
        <f t="shared" si="15"/>
        <v>#DIV/0!</v>
      </c>
      <c r="H76" s="159" t="e">
        <f t="shared" si="20"/>
        <v>#DIV/0!</v>
      </c>
      <c r="I76" s="160"/>
    </row>
    <row r="77" spans="2:9">
      <c r="B77" s="25" t="str">
        <f t="shared" si="16"/>
        <v/>
      </c>
      <c r="C77" s="152" t="str">
        <f t="shared" si="13"/>
        <v/>
      </c>
      <c r="D77" s="27" t="e">
        <f t="shared" si="18"/>
        <v>#VALUE!</v>
      </c>
      <c r="E77" s="159" t="e">
        <f t="shared" si="19"/>
        <v>#VALUE!</v>
      </c>
      <c r="F77" s="152" t="e">
        <f t="shared" si="17"/>
        <v>#DIV/0!</v>
      </c>
      <c r="G77" s="155" t="e">
        <f t="shared" si="15"/>
        <v>#DIV/0!</v>
      </c>
      <c r="H77" s="159" t="e">
        <f t="shared" si="20"/>
        <v>#DIV/0!</v>
      </c>
      <c r="I77" s="160"/>
    </row>
    <row r="78" spans="2:9">
      <c r="B78" s="25" t="str">
        <f t="shared" si="16"/>
        <v/>
      </c>
      <c r="C78" s="152" t="str">
        <f t="shared" si="13"/>
        <v/>
      </c>
      <c r="D78" s="27" t="e">
        <f t="shared" si="18"/>
        <v>#VALUE!</v>
      </c>
      <c r="E78" s="159" t="e">
        <f t="shared" si="19"/>
        <v>#VALUE!</v>
      </c>
      <c r="F78" s="152" t="e">
        <f t="shared" si="17"/>
        <v>#DIV/0!</v>
      </c>
      <c r="G78" s="155" t="e">
        <f t="shared" si="15"/>
        <v>#DIV/0!</v>
      </c>
      <c r="H78" s="159" t="e">
        <f t="shared" si="20"/>
        <v>#DIV/0!</v>
      </c>
      <c r="I78" s="160"/>
    </row>
    <row r="79" spans="2:9">
      <c r="B79" s="25" t="str">
        <f t="shared" si="16"/>
        <v/>
      </c>
      <c r="C79" s="152" t="str">
        <f t="shared" si="13"/>
        <v/>
      </c>
      <c r="D79" s="27" t="e">
        <f t="shared" si="18"/>
        <v>#VALUE!</v>
      </c>
      <c r="E79" s="159" t="e">
        <f t="shared" si="19"/>
        <v>#VALUE!</v>
      </c>
      <c r="F79" s="152" t="e">
        <f t="shared" si="17"/>
        <v>#DIV/0!</v>
      </c>
      <c r="G79" s="155" t="e">
        <f t="shared" si="15"/>
        <v>#DIV/0!</v>
      </c>
      <c r="H79" s="159" t="e">
        <f t="shared" si="20"/>
        <v>#DIV/0!</v>
      </c>
      <c r="I79" s="160"/>
    </row>
    <row r="80" spans="2:9">
      <c r="B80" s="25" t="str">
        <f t="shared" si="16"/>
        <v/>
      </c>
      <c r="C80" s="152" t="str">
        <f t="shared" si="13"/>
        <v/>
      </c>
      <c r="D80" s="27" t="e">
        <f t="shared" si="18"/>
        <v>#VALUE!</v>
      </c>
      <c r="E80" s="159" t="e">
        <f t="shared" si="19"/>
        <v>#VALUE!</v>
      </c>
      <c r="F80" s="152" t="e">
        <f t="shared" si="17"/>
        <v>#DIV/0!</v>
      </c>
      <c r="G80" s="155" t="e">
        <f t="shared" si="15"/>
        <v>#DIV/0!</v>
      </c>
      <c r="H80" s="159" t="e">
        <f t="shared" si="20"/>
        <v>#DIV/0!</v>
      </c>
      <c r="I80" s="160"/>
    </row>
  </sheetData>
  <conditionalFormatting sqref="H4:H80">
    <cfRule type="cellIs" dxfId="4" priority="1" operator="lessThanOrEqual">
      <formula>0.5</formula>
    </cfRule>
    <cfRule type="cellIs" dxfId="3" priority="2" operator="greaterThanOrEqual">
      <formula>2</formula>
    </cfRule>
    <cfRule type="cellIs" dxfId="2" priority="5" operator="greaterThanOrEqual">
      <formula>$H3*2</formula>
    </cfRule>
  </conditionalFormatting>
  <conditionalFormatting sqref="H4:H80">
    <cfRule type="cellIs" dxfId="1" priority="4" operator="lessThanOrEqual">
      <formula>$H3/2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950</f>
        <v>950</v>
      </c>
      <c r="C2" s="25">
        <v>17.16</v>
      </c>
      <c r="D2" s="25">
        <v>0.49</v>
      </c>
      <c r="E2" s="39">
        <v>16.46</v>
      </c>
      <c r="F2" s="28">
        <f>ROUNDDOWN([APLICAÇÃO]/[PREÇO OPÇÃO], 0)</f>
        <v>1938</v>
      </c>
      <c r="G2" s="28">
        <f>[QTDE TMP] - MOD([QTDE TMP], 100)</f>
        <v>1900</v>
      </c>
      <c r="H2" s="25">
        <f>[EXERCÍCIO] + ([PREÇO OPÇÃO] * 2)</f>
        <v>18.14</v>
      </c>
      <c r="I2" s="27">
        <f>[TARGET 100%] / [PREÇO AÇÃO] - 1</f>
        <v>0.10206561360874855</v>
      </c>
      <c r="J2" s="25">
        <f>[PREÇO OPÇÃO] * [QTDE]</f>
        <v>931</v>
      </c>
      <c r="K2" s="25">
        <f>IF([PREÇO AÇÃO] &gt; [EXERCÍCIO], [PREÇO OPÇÃO] -([PREÇO AÇÃO] - [EXERCÍCIO]), [PREÇO OPÇÃO])</f>
        <v>0.49</v>
      </c>
    </row>
    <row r="3" spans="1:15">
      <c r="A3" s="7" t="s">
        <v>179</v>
      </c>
      <c r="B3" s="25">
        <f>950</f>
        <v>950</v>
      </c>
      <c r="C3" s="25">
        <v>16.16</v>
      </c>
      <c r="D3" s="25">
        <v>0.3</v>
      </c>
      <c r="E3" s="39">
        <v>15.8</v>
      </c>
      <c r="F3" s="28">
        <f>ROUNDDOWN([APLICAÇÃO]/[PREÇO OPÇÃO], 0)</f>
        <v>3166</v>
      </c>
      <c r="G3" s="28">
        <f>[QTDE TMP] - MOD([QTDE TMP], 100)</f>
        <v>3100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930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950</f>
        <v>950</v>
      </c>
      <c r="C4" s="25">
        <v>30</v>
      </c>
      <c r="D4" s="25">
        <v>0.51</v>
      </c>
      <c r="E4" s="39">
        <v>30.07</v>
      </c>
      <c r="F4" s="147">
        <f>ROUNDDOWN([APLICAÇÃO]/[PREÇO OPÇÃO], 0)</f>
        <v>1862</v>
      </c>
      <c r="G4" s="147">
        <f>[QTDE TMP] - MOD([QTDE TMP], 100)</f>
        <v>1800</v>
      </c>
      <c r="H4" s="146">
        <f>[EXERCÍCIO] + ([PREÇO OPÇÃO] * 2)</f>
        <v>31.02</v>
      </c>
      <c r="I4" s="148">
        <f>[TARGET 100%] / [PREÇO AÇÃO] - 1</f>
        <v>3.1592949783837643E-2</v>
      </c>
      <c r="J4" s="149">
        <f>[PREÇO OPÇÃO] * [QTDE]</f>
        <v>918</v>
      </c>
      <c r="K4" s="149">
        <f>IF([PREÇO AÇÃO] &gt; [EXERCÍCIO], [PREÇO OPÇÃO] -([PREÇO AÇÃO] - [EXERCÍCIO]), [PREÇO OPÇÃO])</f>
        <v>0.43999999999999972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950</f>
        <v>950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2021</v>
      </c>
      <c r="G5" s="147">
        <f>[QTDE TMP] - MOD([QTDE TMP], 100)</f>
        <v>2000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940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64" t="s">
        <v>7</v>
      </c>
      <c r="B1" s="164"/>
      <c r="C1" s="164" t="s">
        <v>8</v>
      </c>
      <c r="D1" s="164"/>
      <c r="E1" s="163" t="s">
        <v>9</v>
      </c>
      <c r="F1" s="163" t="s">
        <v>4</v>
      </c>
      <c r="G1" s="163" t="s">
        <v>10</v>
      </c>
      <c r="H1" s="163" t="s">
        <v>11</v>
      </c>
      <c r="I1" s="163" t="s">
        <v>23</v>
      </c>
      <c r="K1" s="162" t="s">
        <v>147</v>
      </c>
      <c r="L1" s="162"/>
      <c r="M1" s="162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63"/>
      <c r="F2" s="163"/>
      <c r="G2" s="163"/>
      <c r="H2" s="163"/>
      <c r="I2" s="163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62" t="s">
        <v>26</v>
      </c>
      <c r="B4" s="162"/>
      <c r="C4" s="162"/>
      <c r="D4" s="162"/>
      <c r="E4" s="162"/>
      <c r="F4" s="162"/>
      <c r="K4" s="17">
        <v>498.62</v>
      </c>
      <c r="L4" s="17">
        <v>0</v>
      </c>
      <c r="M4" s="104">
        <v>0.02</v>
      </c>
    </row>
    <row r="5" spans="1:13">
      <c r="A5" s="162" t="s">
        <v>7</v>
      </c>
      <c r="B5" s="162"/>
      <c r="C5" s="162"/>
      <c r="D5" s="162" t="s">
        <v>8</v>
      </c>
      <c r="E5" s="162"/>
      <c r="F5" s="162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2014-04-22T14:48:32Z</dcterms:modified>
</cp:coreProperties>
</file>