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9630" windowHeight="2355" tabRatio="648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B2" i="3"/>
  <c r="B3" l="1"/>
  <c r="B4"/>
  <c r="B5"/>
  <c r="N5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5" l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5" i="1" l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<sst xmlns="http://schemas.openxmlformats.org/spreadsheetml/2006/main" count="681" uniqueCount="184">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</sst>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2" fontId="3" fillId="0" borderId="0" xfId="3" applyNumberFormat="1" applyFont="1" applyBorder="1" applyAlignment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5" headerRowDxfId="348" dataDxfId="347" totalsRowDxfId="346">
  <autoFilter ref="A1:AK95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0" totalsRowDxfId="160">
      <calculatedColumnFormula>500</calculatedColumnFormula>
    </tableColumn>
    <tableColumn id="2" name="EXERCÍCIO" dataDxfId="159" totalsRowDxfId="158"/>
    <tableColumn id="3" name="PREÇO OPÇÃO" dataDxfId="157" totalsRowDxfId="156"/>
    <tableColumn id="4" name="PREÇO AÇÃO" dataDxfId="155" totalsRowDxfId="154"/>
    <tableColumn id="11" name="QTDE TMP" dataDxfId="153" totalsRowDxfId="152">
      <calculatedColumnFormula>ROUNDDOWN([APLICAÇÃO]/[PREÇO OPÇÃO], 0)</calculatedColumnFormula>
    </tableColumn>
    <tableColumn id="14" name="QTDE" dataDxfId="151" totalsRowDxfId="150">
      <calculatedColumnFormula>[QTDE TMP] - MOD([QTDE TMP], 100)</calculatedColumnFormula>
    </tableColumn>
    <tableColumn id="5" name="TARGET 100%" dataDxfId="149" totalsRowDxfId="148" dataCellStyle="Moeda">
      <calculatedColumnFormula>[EXERCÍCIO] + ([PREÇO OPÇÃO] * 2)</calculatedColumnFormula>
    </tableColumn>
    <tableColumn id="6" name="ALTA 100%" dataDxfId="147" totalsRowDxfId="146">
      <calculatedColumnFormula>[TARGET 100%] / [PREÇO AÇÃO] - 1</calculatedColumnFormula>
    </tableColumn>
    <tableColumn id="12" name="LUCRO* 100%" dataDxfId="145" totalsRowDxfId="144">
      <calculatedColumnFormula>[PREÇO OPÇÃO] * [QTDE]</calculatedColumnFormula>
    </tableColumn>
    <tableColumn id="7" name="GORDURA" dataDxfId="143" totalsRowDxfId="142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41" dataDxfId="140">
  <autoFilter ref="A1:P4"/>
  <tableColumns count="16">
    <tableColumn id="1" name="PAPEL" totalsRowLabel="Total" dataDxfId="139" totalsRowDxfId="138"/>
    <tableColumn id="10" name="RISCO" dataDxfId="137" totalsRowDxfId="136"/>
    <tableColumn id="20" name="PREÇO AÇÃO" dataDxfId="135" totalsRowDxfId="134"/>
    <tableColumn id="7" name="EXERC. VENDA" dataDxfId="133" totalsRowDxfId="132"/>
    <tableColumn id="8" name="PREÇO VENDA" dataDxfId="131" totalsRowDxfId="130"/>
    <tableColumn id="2" name="EXERC. COMPRA" dataDxfId="129" totalsRowDxfId="128"/>
    <tableColumn id="3" name="PREÇO COMPRA" dataDxfId="127" totalsRowDxfId="126"/>
    <tableColumn id="4" name="VOLUME" dataDxfId="125" totalsRowDxfId="124">
      <calculatedColumnFormula>([QTDE] * [PREÇO COMPRA]) + ([QTDE] * [PREÇO VENDA])</calculatedColumnFormula>
    </tableColumn>
    <tableColumn id="18" name="LUCRO P/ OPÇÃO" dataDxfId="123" totalsRowDxfId="122">
      <calculatedColumnFormula>[PREÇO VENDA]-[PREÇO COMPRA]</calculatedColumnFormula>
    </tableColumn>
    <tableColumn id="19" name="PERDA P/ OPÇÃO" dataDxfId="121" totalsRowDxfId="120">
      <calculatedColumnFormula>(0.01 - [PREÇO COMPRA]) + ([PREÇO VENDA] - ([EXERC. COMPRA]-[EXERC. VENDA]+0.01))</calculatedColumnFormula>
    </tableColumn>
    <tableColumn id="11" name="QTDE TMP" dataDxfId="119" totalsRowDxfId="118">
      <calculatedColumnFormula>ROUNDDOWN([RISCO]/ABS([PERDA P/ OPÇÃO]), 0)</calculatedColumnFormula>
    </tableColumn>
    <tableColumn id="14" name="QTDE" dataDxfId="117" totalsRowDxfId="116">
      <calculatedColumnFormula>[QTDE TMP] - MOD([QTDE TMP], 100)</calculatedColumnFormula>
    </tableColumn>
    <tableColumn id="5" name="LUCRO*" dataDxfId="115" totalsRowDxfId="114">
      <calculatedColumnFormula>([QTDE]*[LUCRO P/ OPÇÃO])-32</calculatedColumnFormula>
    </tableColumn>
    <tableColumn id="6" name="PERDA*" dataDxfId="113" totalsRowDxfId="112">
      <calculatedColumnFormula>[QTDE]*[PERDA P/ OPÇÃO]-32</calculatedColumnFormula>
    </tableColumn>
    <tableColumn id="21" name="% QUEDA" dataDxfId="111" totalsRowDxfId="110">
      <calculatedColumnFormula>[EXERC. VENDA]/[PREÇO AÇÃO]-1</calculatedColumnFormula>
    </tableColumn>
    <tableColumn id="22" name="RISCO : 1" dataDxfId="109" totalsRowDxfId="108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07" dataDxfId="106">
  <autoFilter ref="A1:O3"/>
  <tableColumns count="15">
    <tableColumn id="1" name="PAPEL" totalsRowLabel="Total" dataDxfId="105" totalsRowDxfId="104"/>
    <tableColumn id="10" name="RISCO" dataDxfId="103" totalsRowDxfId="102"/>
    <tableColumn id="20" name="PREÇO AÇÃO" dataDxfId="101" totalsRowDxfId="100"/>
    <tableColumn id="7" name="EX. VENDA" dataDxfId="99" totalsRowDxfId="98"/>
    <tableColumn id="2" name="EX. COMPRA" dataDxfId="97" totalsRowDxfId="96" dataCellStyle="Moeda"/>
    <tableColumn id="3" name="PR Venda" dataDxfId="95" totalsRowDxfId="94" dataCellStyle="Moeda"/>
    <tableColumn id="16" name="QTDE" dataDxfId="93" totalsRowDxfId="92"/>
    <tableColumn id="13" name="PERDA P/ OPÇÃO" dataDxfId="91" totalsRowDxfId="90">
      <calculatedColumnFormula>([RISCO])/[QTDE]</calculatedColumnFormula>
    </tableColumn>
    <tableColumn id="14" name="Volume" dataDxfId="89" totalsRowDxfId="88">
      <calculatedColumnFormula>[PR Venda] * [QTDE]+[QTDE]*[PR Compra]</calculatedColumnFormula>
    </tableColumn>
    <tableColumn id="15" name="LUCRO UNI" dataDxfId="87" totalsRowDxfId="86">
      <calculatedColumnFormula>[PR Venda]-[PR Compra]</calculatedColumnFormula>
    </tableColumn>
    <tableColumn id="8" name="PR Compra" dataDxfId="85" totalsRowDxfId="84">
      <calculatedColumnFormula>(-[PERDA P/ OPÇÃO] + ([EX. COMPRA] - [EX. VENDA] + 0.01) - 0.01 -[PR Venda])*-1</calculatedColumnFormula>
    </tableColumn>
    <tableColumn id="5" name="LUCRO" dataDxfId="83" totalsRowDxfId="82">
      <calculatedColumnFormula>([QTDE]*[LUCRO UNI])-64</calculatedColumnFormula>
    </tableColumn>
    <tableColumn id="6" name="PERDA" dataDxfId="81" totalsRowDxfId="80">
      <calculatedColumnFormula>-[PERDA P/ OPÇÃO]*[QTDE]-64</calculatedColumnFormula>
    </tableColumn>
    <tableColumn id="21" name="% QUEDA" dataDxfId="79" totalsRowDxfId="78">
      <calculatedColumnFormula>[EX. VENDA]/[PREÇO AÇÃO]-1</calculatedColumnFormula>
    </tableColumn>
    <tableColumn id="22" name="RISCO : 1" dataDxfId="77" totalsRowDxfId="76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5" dataDxfId="74">
  <autoFilter ref="A1:U2"/>
  <tableColumns count="21">
    <tableColumn id="1" name="PAPEL" totalsRowLabel="Total" dataDxfId="73" totalsRowDxfId="72"/>
    <tableColumn id="10" name="BASE" dataDxfId="71" totalsRowDxfId="70"/>
    <tableColumn id="20" name="PR. AÇÃO" dataDxfId="69" totalsRowDxfId="68"/>
    <tableColumn id="2" name="EX. CP 1" dataDxfId="67" totalsRowDxfId="66"/>
    <tableColumn id="3" name="PR CP 1" dataDxfId="65" totalsRowDxfId="64"/>
    <tableColumn id="12" name="EX. VD" dataDxfId="63" totalsRowDxfId="62"/>
    <tableColumn id="13" name="PR VD" dataDxfId="61" totalsRowDxfId="60"/>
    <tableColumn id="8" name="EX. CP 2" dataDxfId="59" totalsRowDxfId="58"/>
    <tableColumn id="7" name="PR CP 2" dataDxfId="57" totalsRowDxfId="56"/>
    <tableColumn id="18" name="LUCRO UNI." dataDxfId="55" totalsRowDxfId="54">
      <calculatedColumnFormula>(([PR VD] - 0.01) * 2) + (([EX. VD] - [EX. CP 1] + 0.01) - [PR CP 1]) + (0.01 - [PR CP 2])</calculatedColumnFormula>
    </tableColumn>
    <tableColumn id="19" name="PERDA 1" dataDxfId="53" totalsRowDxfId="52">
      <calculatedColumnFormula>(0.01 - [PR CP 1]) + (([PR VD] - 0.01) * 2) + (0.01 - [PR CP 2])</calculatedColumnFormula>
    </tableColumn>
    <tableColumn id="15" name="PERDA 2" dataDxfId="51" totalsRowDxfId="50">
      <calculatedColumnFormula>(([EX. CP 2] - [EX. CP 1] + 0.01) - [PR CP 1]) + (([PR VD] - ([EX. CP 2] - [EX. VD] + 0.01)) * 2) + (0.01 - [PR CP 2])</calculatedColumnFormula>
    </tableColumn>
    <tableColumn id="16" name="PERDA" dataDxfId="49" totalsRowDxfId="48">
      <calculatedColumnFormula>IF([PERDA 1] &gt; [PERDA 2], [PERDA 2], [PERDA 1])</calculatedColumnFormula>
    </tableColumn>
    <tableColumn id="11" name="QTDE TMP" dataDxfId="47" totalsRowDxfId="46">
      <calculatedColumnFormula>ROUNDDOWN([BASE]/ABS([PERDA]), 0)</calculatedColumnFormula>
    </tableColumn>
    <tableColumn id="14" name="QTDE" dataDxfId="45" totalsRowDxfId="44">
      <calculatedColumnFormula>[QTDE TMP] - MOD([QTDE TMP], 100)</calculatedColumnFormula>
    </tableColumn>
    <tableColumn id="4" name="QTDE VD" dataDxfId="43" totalsRowDxfId="42">
      <calculatedColumnFormula>Tabela245[[#This Row],[QTDE]]*2</calculatedColumnFormula>
    </tableColumn>
    <tableColumn id="17" name="VOLUME" dataDxfId="41" totalsRowDxfId="40">
      <calculatedColumnFormula>([QTDE]*[PR CP 1] + [QTDE]*[PR CP 2])+[QTDE]*[PR VD] * 2</calculatedColumnFormula>
    </tableColumn>
    <tableColumn id="5" name="LUCRO" dataDxfId="39" totalsRowDxfId="38">
      <calculatedColumnFormula>([QTDE]*[LUCRO UNI.])-48</calculatedColumnFormula>
    </tableColumn>
    <tableColumn id="6" name="PERDA2" dataDxfId="37" totalsRowDxfId="36">
      <calculatedColumnFormula>[QTDE]*[PERDA]-48</calculatedColumnFormula>
    </tableColumn>
    <tableColumn id="21" name="% VAR" dataDxfId="35" totalsRowDxfId="34">
      <calculatedColumnFormula>[EX. VD] / [PR. AÇÃO] - 1</calculatedColumnFormula>
    </tableColumn>
    <tableColumn id="22" name="RISCO : 1" dataDxfId="33" totalsRowDxfId="32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1" dataDxfId="30">
  <autoFilter ref="A1:O5"/>
  <tableColumns count="15">
    <tableColumn id="1" name="PAPEL" totalsRowLabel="Total" dataDxfId="29" totalsRowDxfId="28"/>
    <tableColumn id="10" name="RISCO" dataDxfId="27" totalsRowDxfId="26"/>
    <tableColumn id="20" name="PREÇO AÇÃO" dataDxfId="25" totalsRowDxfId="24"/>
    <tableColumn id="7" name="EX. VENDA" dataDxfId="23" totalsRowDxfId="22"/>
    <tableColumn id="2" name="EX. COMPRA" dataDxfId="21" totalsRowDxfId="20"/>
    <tableColumn id="9" name="PR VENDA" totalsRowDxfId="19"/>
    <tableColumn id="3" name="PR COMPRA" dataDxfId="18" totalsRowDxfId="17"/>
    <tableColumn id="16" name="QTDE" dataDxfId="16" totalsRowDxfId="15"/>
    <tableColumn id="13" name="PERDA P/ OPÇÃO" dataDxfId="14" totalsRowDxfId="13">
      <calculatedColumnFormula>([PR VENDA] - ([EX. COMPRA] - [EX. VENDA] + 0.01)) + (0.01 - ([PR COMPRA]))</calculatedColumnFormula>
    </tableColumn>
    <tableColumn id="14" name="VOLUME" dataDxfId="12" totalsRowDxfId="11">
      <calculatedColumnFormula>[PR COMPRA] * [QTDE]</calculatedColumnFormula>
    </tableColumn>
    <tableColumn id="15" name="LUCRO UNI" dataDxfId="10" totalsRowDxfId="9">
      <calculatedColumnFormula>[PR VENDA]-[PR COMPRA]</calculatedColumnFormula>
    </tableColumn>
    <tableColumn id="5" name="LUCRO*" dataDxfId="8" totalsRowDxfId="7">
      <calculatedColumnFormula>([QTDE]*[LUCRO UNI])</calculatedColumnFormula>
    </tableColumn>
    <tableColumn id="6" name="PERDA*" dataDxfId="6" totalsRowDxfId="5">
      <calculatedColumnFormula>[PERDA P/ OPÇÃO]*[QTDE]</calculatedColumnFormula>
    </tableColumn>
    <tableColumn id="21" name="% QUEDA" dataDxfId="4" totalsRowDxfId="3">
      <calculatedColumnFormula>[EX. VENDA]/[PREÇO AÇÃO]-1</calculatedColumnFormula>
    </tableColumn>
    <tableColumn id="22" name="RISCO : 1" dataDxfId="2" totalsRowDxfId="1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9"/>
  <sheetViews>
    <sheetView tabSelected="1"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Y95" activeCellId="1" sqref="Y93 Y95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600</v>
      </c>
      <c r="G94" s="136">
        <v>0.78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468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-468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-484.38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-484.38</v>
      </c>
      <c r="Z94" s="136">
        <f>[LÍQUIDO]-SUMPRODUCT(N([DATA]=NC[[#This Row],[DATA]]),N([ID]=(NC[[#This Row],[ID]]-1)),[LÍQUIDO])</f>
        <v>-484.38</v>
      </c>
      <c r="AA94" s="136">
        <f>IF([T] = "VC", ABS([VALOR OP]) / [QTDE], [VALOR OP]/[QTDE])</f>
        <v>-0.80730000000000002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0.80730000000000002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7">
        <f>NC[[#This Row],[LÍQUIDO]]/NC[[#This Row],[QTDE]]</f>
        <v>-0.80730000000000002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600</v>
      </c>
      <c r="G95" s="136">
        <v>1.32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792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792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775.18000000000006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775.18000000000006</v>
      </c>
      <c r="Z95" s="136">
        <f>[LÍQUIDO]-SUMPRODUCT(N([DATA]=NC[[#This Row],[DATA]]),N([ID]=(NC[[#This Row],[ID]]-1)),[LÍQUIDO])</f>
        <v>775.18000000000006</v>
      </c>
      <c r="AA95" s="136">
        <f>IF([T] = "VC", ABS([VALOR OP]) / [QTDE], [VALOR OP]/[QTDE])</f>
        <v>1.2919666666666667</v>
      </c>
      <c r="AB95" s="136">
        <f>TRUNC(IF(OR([T]="CV",[T]="VV"),     N95*SETUP!$H$3,     0),2)</f>
        <v>0.03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0.80730000000000002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1.2919666666666667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290.8</v>
      </c>
      <c r="AG95" s="136">
        <f>IF([LUCRO TMP] &lt;&gt; 0, [LUCRO TMP] - SUMPRODUCT(N([ATIVO]=NC[[#This Row],[ATIVO]]),N(['[D/N']]="N"),N([ID]&lt;NC[[#This Row],[ID]]),N([PAR]=NC[[#This Row],[PAR]]), [LUCRO TMP]), 0)</f>
        <v>290.8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7">
        <f>NC[[#This Row],[LÍQUIDO]]/NC[[#This Row],[QTDE]]</f>
        <v>1.2919666666666667</v>
      </c>
    </row>
    <row r="96" spans="1:37">
      <c r="Y96" s="27"/>
      <c r="AG96" s="27"/>
    </row>
    <row r="99" spans="25:25">
      <c r="Y99" s="7">
        <v>-760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5" sqref="D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500</f>
        <v>500</v>
      </c>
      <c r="C2" s="25">
        <v>14</v>
      </c>
      <c r="D2" s="25">
        <v>0.78</v>
      </c>
      <c r="E2" s="39">
        <v>14.5</v>
      </c>
      <c r="F2" s="28">
        <f>ROUNDDOWN([APLICAÇÃO]/[PREÇO OPÇÃO], 0)</f>
        <v>641</v>
      </c>
      <c r="G2" s="28">
        <f>[QTDE TMP] - MOD([QTDE TMP], 100)</f>
        <v>600</v>
      </c>
      <c r="H2" s="25">
        <f>[EXERCÍCIO] + ([PREÇO OPÇÃO] * 2)</f>
        <v>15.56</v>
      </c>
      <c r="I2" s="27">
        <f>[TARGET 100%] / [PREÇO AÇÃO] - 1</f>
        <v>7.3103448275862126E-2</v>
      </c>
      <c r="J2" s="25">
        <f>[PREÇO OPÇÃO] * [QTDE]</f>
        <v>468</v>
      </c>
      <c r="K2" s="25">
        <f>IF([PREÇO AÇÃO] &gt; [EXERCÍCIO], [PREÇO OPÇÃO] -([PREÇO AÇÃO] - [EXERCÍCIO]), [PREÇO OPÇÃO])</f>
        <v>0.28000000000000003</v>
      </c>
    </row>
    <row r="3" spans="1:15">
      <c r="A3" s="7" t="s">
        <v>179</v>
      </c>
      <c r="B3" s="25">
        <f>500</f>
        <v>500</v>
      </c>
      <c r="C3" s="25">
        <v>16</v>
      </c>
      <c r="D3" s="25">
        <v>0.08</v>
      </c>
      <c r="E3" s="39">
        <v>14.5</v>
      </c>
      <c r="F3" s="28">
        <f>ROUNDDOWN([APLICAÇÃO]/[PREÇO OPÇÃO], 0)</f>
        <v>6250</v>
      </c>
      <c r="G3" s="28">
        <f>[QTDE TMP] - MOD([QTDE TMP], 100)</f>
        <v>6200</v>
      </c>
      <c r="H3" s="25">
        <f>[EXERCÍCIO] + ([PREÇO OPÇÃO] * 2)</f>
        <v>16.16</v>
      </c>
      <c r="I3" s="27">
        <f>[TARGET 100%] / [PREÇO AÇÃO] - 1</f>
        <v>0.11448275862068957</v>
      </c>
      <c r="J3" s="25">
        <f>[PREÇO OPÇÃO] * [QTDE]</f>
        <v>496</v>
      </c>
      <c r="K3" s="25">
        <f>IF([PREÇO AÇÃO] &gt; [EXERCÍCIO], [PREÇO OPÇÃO] -([PREÇO AÇÃO] - [EXERCÍCIO]), [PREÇO OPÇÃO])</f>
        <v>0.08</v>
      </c>
    </row>
    <row r="4" spans="1:15">
      <c r="A4" s="7" t="s">
        <v>179</v>
      </c>
      <c r="B4" s="146">
        <f>500</f>
        <v>500</v>
      </c>
      <c r="C4" s="25">
        <v>30</v>
      </c>
      <c r="D4" s="25">
        <v>0.62</v>
      </c>
      <c r="E4" s="39">
        <v>30</v>
      </c>
      <c r="F4" s="147">
        <f>ROUNDDOWN([APLICAÇÃO]/[PREÇO OPÇÃO], 0)</f>
        <v>806</v>
      </c>
      <c r="G4" s="147">
        <f>[QTDE TMP] - MOD([QTDE TMP], 100)</f>
        <v>800</v>
      </c>
      <c r="H4" s="146">
        <f>[EXERCÍCIO] + ([PREÇO OPÇÃO] * 2)</f>
        <v>31.24</v>
      </c>
      <c r="I4" s="148">
        <f>[TARGET 100%] / [PREÇO AÇÃO] - 1</f>
        <v>4.1333333333333222E-2</v>
      </c>
      <c r="J4" s="149">
        <f>[PREÇO OPÇÃO] * [QTDE]</f>
        <v>496</v>
      </c>
      <c r="K4" s="149">
        <f>IF([PREÇO AÇÃO] &gt; [EXERCÍCIO], [PREÇO OPÇÃO] -([PREÇO AÇÃO] - [EXERCÍCIO]), [PREÇO OPÇÃO])</f>
        <v>0.62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500</f>
        <v>500</v>
      </c>
      <c r="C5" s="146">
        <v>31</v>
      </c>
      <c r="D5" s="146">
        <v>0.47</v>
      </c>
      <c r="E5" s="39">
        <v>30.67</v>
      </c>
      <c r="F5" s="147">
        <f>ROUNDDOWN([APLICAÇÃO]/[PREÇO OPÇÃO], 0)</f>
        <v>1063</v>
      </c>
      <c r="G5" s="147">
        <f>[QTDE TMP] - MOD([QTDE TMP], 100)</f>
        <v>1000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470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2014-04-08T19:44:42Z</dcterms:modified>
</cp:coreProperties>
</file>