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7" localSheetId="4">'Cotacao 4'!$C$7:$C$112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1" r:id="rId12"/>
  </pivotCaches>
</workbook>
</file>

<file path=xl/calcChain.xml><?xml version="1.0" encoding="utf-8"?>
<calcChain xmlns="http://schemas.openxmlformats.org/spreadsheetml/2006/main">
  <c r="R2" i="1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498"/>
  <c r="X498" s="1"/>
  <c r="R32"/>
  <c r="X32" s="1"/>
  <c r="R33"/>
  <c r="X33" s="1"/>
  <c r="R34"/>
  <c r="X34" s="1"/>
  <c r="R35"/>
  <c r="X35" s="1"/>
  <c r="R496"/>
  <c r="X49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497"/>
  <c r="X497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3"/>
  <c r="X143" s="1"/>
  <c r="R80"/>
  <c r="X80" s="1"/>
  <c r="R81"/>
  <c r="X81" s="1"/>
  <c r="R142"/>
  <c r="X142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31"/>
  <c r="X31" s="1"/>
  <c r="R137"/>
  <c r="X137" s="1"/>
  <c r="R138"/>
  <c r="X138" s="1"/>
  <c r="R139"/>
  <c r="X139" s="1"/>
  <c r="R140"/>
  <c r="X140" s="1"/>
  <c r="R79"/>
  <c r="X79" s="1"/>
  <c r="R364"/>
  <c r="X364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263"/>
  <c r="X263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363"/>
  <c r="X363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36"/>
  <c r="X3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246"/>
  <c r="X24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136"/>
  <c r="X136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462"/>
  <c r="X462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V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498"/>
  <c r="V32"/>
  <c r="V33"/>
  <c r="V34"/>
  <c r="V35"/>
  <c r="V49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497"/>
  <c r="V57"/>
  <c r="V58"/>
  <c r="V59"/>
  <c r="V60"/>
  <c r="V61"/>
  <c r="V62"/>
  <c r="V63"/>
  <c r="V64"/>
  <c r="V65"/>
  <c r="V66"/>
  <c r="V67"/>
  <c r="V68"/>
  <c r="V69"/>
  <c r="V111"/>
  <c r="V71"/>
  <c r="V72"/>
  <c r="V151"/>
  <c r="V74"/>
  <c r="V129"/>
  <c r="V75"/>
  <c r="V77"/>
  <c r="V78"/>
  <c r="V143"/>
  <c r="V80"/>
  <c r="V81"/>
  <c r="V142"/>
  <c r="V83"/>
  <c r="V84"/>
  <c r="V85"/>
  <c r="V412"/>
  <c r="V87"/>
  <c r="V88"/>
  <c r="V89"/>
  <c r="V90"/>
  <c r="V91"/>
  <c r="V92"/>
  <c r="V93"/>
  <c r="V94"/>
  <c r="V156"/>
  <c r="V95"/>
  <c r="V96"/>
  <c r="V97"/>
  <c r="V98"/>
  <c r="V99"/>
  <c r="V100"/>
  <c r="V101"/>
  <c r="V102"/>
  <c r="V103"/>
  <c r="V104"/>
  <c r="V105"/>
  <c r="V106"/>
  <c r="V107"/>
  <c r="V108"/>
  <c r="V109"/>
  <c r="V110"/>
  <c r="V70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73"/>
  <c r="V130"/>
  <c r="V131"/>
  <c r="V132"/>
  <c r="V133"/>
  <c r="V134"/>
  <c r="V135"/>
  <c r="V31"/>
  <c r="V137"/>
  <c r="V138"/>
  <c r="V139"/>
  <c r="V140"/>
  <c r="V79"/>
  <c r="V364"/>
  <c r="V141"/>
  <c r="V144"/>
  <c r="V145"/>
  <c r="V146"/>
  <c r="V147"/>
  <c r="V148"/>
  <c r="V149"/>
  <c r="V263"/>
  <c r="V371"/>
  <c r="V152"/>
  <c r="V153"/>
  <c r="V154"/>
  <c r="V155"/>
  <c r="V7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363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211"/>
  <c r="V198"/>
  <c r="V199"/>
  <c r="V200"/>
  <c r="V201"/>
  <c r="V202"/>
  <c r="V203"/>
  <c r="V204"/>
  <c r="V205"/>
  <c r="V206"/>
  <c r="V207"/>
  <c r="V208"/>
  <c r="V209"/>
  <c r="V36"/>
  <c r="V328"/>
  <c r="V212"/>
  <c r="V213"/>
  <c r="V214"/>
  <c r="V215"/>
  <c r="V216"/>
  <c r="V217"/>
  <c r="V218"/>
  <c r="V219"/>
  <c r="V220"/>
  <c r="V221"/>
  <c r="V222"/>
  <c r="V223"/>
  <c r="V224"/>
  <c r="V225"/>
  <c r="V226"/>
  <c r="V227"/>
  <c r="V361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136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197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82"/>
  <c r="V362"/>
  <c r="V150"/>
  <c r="V365"/>
  <c r="V366"/>
  <c r="V367"/>
  <c r="V368"/>
  <c r="V369"/>
  <c r="V370"/>
  <c r="V56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210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28"/>
  <c r="V86"/>
  <c r="V174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498"/>
  <c r="T32"/>
  <c r="T33"/>
  <c r="T34"/>
  <c r="T35"/>
  <c r="T49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497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3"/>
  <c r="T80"/>
  <c r="T81"/>
  <c r="T142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31"/>
  <c r="T137"/>
  <c r="T138"/>
  <c r="T139"/>
  <c r="T140"/>
  <c r="T79"/>
  <c r="T364"/>
  <c r="T141"/>
  <c r="T144"/>
  <c r="T145"/>
  <c r="T146"/>
  <c r="T147"/>
  <c r="T148"/>
  <c r="T149"/>
  <c r="T263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363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3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136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31"/>
  <c r="C32"/>
  <c r="Z31"/>
  <c r="AA31" s="1"/>
  <c r="AB31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263"/>
  <c r="Z263"/>
  <c r="AA263" s="1"/>
  <c r="AB263" s="1"/>
  <c r="AC263" s="1"/>
  <c r="C246"/>
  <c r="Z246"/>
  <c r="AA246" s="1"/>
  <c r="AB246" s="1"/>
  <c r="AC24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364"/>
  <c r="U363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263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364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49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363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498"/>
  <c r="Y494"/>
  <c r="Y490"/>
  <c r="Y486"/>
  <c r="Y482"/>
  <c r="Y478"/>
  <c r="Y474"/>
  <c r="Y470"/>
  <c r="Y466"/>
  <c r="Y462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136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31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42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246"/>
  <c r="Y250"/>
  <c r="Y254"/>
  <c r="Y258"/>
  <c r="Y262"/>
  <c r="Y266"/>
  <c r="Y270"/>
  <c r="Y274"/>
  <c r="Y4"/>
  <c r="Y8"/>
  <c r="Y12"/>
  <c r="Y16"/>
  <c r="Y20"/>
  <c r="Y24"/>
  <c r="Y28"/>
  <c r="Y32"/>
  <c r="Y3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3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263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497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3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3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263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462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363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31"/>
  <c r="W39"/>
  <c r="W47"/>
  <c r="W55"/>
  <c r="W63"/>
  <c r="W70"/>
  <c r="W78"/>
  <c r="W86"/>
  <c r="W94"/>
  <c r="W102"/>
  <c r="W110"/>
  <c r="W118"/>
  <c r="W126"/>
  <c r="W134"/>
  <c r="W142"/>
  <c r="W150"/>
  <c r="W158"/>
  <c r="W166"/>
  <c r="W174"/>
  <c r="W182"/>
  <c r="W190"/>
  <c r="W198"/>
  <c r="W206"/>
  <c r="W214"/>
  <c r="W222"/>
  <c r="W230"/>
  <c r="W238"/>
  <c r="W24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364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49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136"/>
  <c r="W104"/>
  <c r="W72"/>
  <c r="W518"/>
  <c r="W513"/>
  <c r="W506"/>
  <c r="W498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497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31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31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498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497"/>
  <c r="BB388"/>
  <c r="BB209"/>
  <c r="BB430"/>
  <c r="BB412"/>
  <c r="BB325"/>
  <c r="BB246"/>
  <c r="BB49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136"/>
  <c r="BB433"/>
  <c r="BB347"/>
  <c r="BB248"/>
  <c r="BB40"/>
  <c r="BB134"/>
  <c r="BB296"/>
  <c r="BB449"/>
  <c r="BB465"/>
  <c r="BB295"/>
  <c r="BB102"/>
  <c r="BB504"/>
  <c r="BB227"/>
  <c r="BB518"/>
  <c r="BB315"/>
  <c r="BB462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363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263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142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364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3"/>
  <c r="BB109"/>
  <c r="BB71"/>
  <c r="BB3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498"/>
  <c r="Z498"/>
  <c r="AA498" s="1"/>
  <c r="AB498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498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36"/>
  <c r="BA370"/>
  <c r="BA142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31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31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24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263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462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364"/>
  <c r="BA234"/>
  <c r="BA137"/>
  <c r="BA51"/>
  <c r="BA372"/>
  <c r="BA480"/>
  <c r="BA414"/>
  <c r="BA361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263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136"/>
  <c r="BA155"/>
  <c r="BA191"/>
  <c r="BA212"/>
  <c r="BA233"/>
  <c r="BA257"/>
  <c r="BA291"/>
  <c r="BA333"/>
  <c r="BA363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497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49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498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3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24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3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136"/>
  <c r="AZ137"/>
  <c r="AZ140"/>
  <c r="AZ141"/>
  <c r="AZ142"/>
  <c r="AZ143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363"/>
  <c r="AZ364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462"/>
  <c r="AZ463"/>
  <c r="AZ464"/>
  <c r="AZ465"/>
  <c r="AZ477"/>
  <c r="AZ284"/>
  <c r="AZ484"/>
  <c r="AZ490"/>
  <c r="AZ491"/>
  <c r="AZ492"/>
  <c r="AZ495"/>
  <c r="AZ496"/>
  <c r="AZ497"/>
  <c r="AZ498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462"/>
  <c r="Z462"/>
  <c r="AA462" s="1"/>
  <c r="AB462" s="1"/>
  <c r="AC462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36"/>
  <c r="Z36"/>
  <c r="AA36" s="1"/>
  <c r="AB36" s="1"/>
  <c r="AC3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136"/>
  <c r="Z136"/>
  <c r="AA136" s="1"/>
  <c r="AB136" s="1"/>
  <c r="AC136" l="1"/>
  <c r="C137"/>
  <c r="Z137"/>
  <c r="AA137" s="1"/>
  <c r="AB137" s="1"/>
  <c r="AC137" l="1"/>
  <c r="C141"/>
  <c r="Z141"/>
  <c r="AA141" s="1"/>
  <c r="AB141" s="1"/>
  <c r="AC141" l="1"/>
  <c r="C142"/>
  <c r="Z142"/>
  <c r="AA142" s="1"/>
  <c r="AB142" s="1"/>
  <c r="AC142" l="1"/>
  <c r="C143"/>
  <c r="Z143"/>
  <c r="AA143" s="1"/>
  <c r="AB143" s="1"/>
  <c r="AC143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363"/>
  <c r="Z363"/>
  <c r="AA363" s="1"/>
  <c r="AB363" s="1"/>
  <c r="AC363" l="1"/>
  <c r="C364"/>
  <c r="Z364"/>
  <c r="AA364" s="1"/>
  <c r="AB364" s="1"/>
  <c r="AC364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496"/>
  <c r="AA496" s="1"/>
  <c r="AB496" s="1"/>
  <c r="Z497"/>
  <c r="AA497" s="1"/>
  <c r="AB497" s="1"/>
  <c r="C497"/>
  <c r="C49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31"/>
  <c r="AD106"/>
  <c r="AG261"/>
  <c r="AG262"/>
  <c r="AG226"/>
  <c r="AD261"/>
  <c r="AD386"/>
  <c r="AD31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496"/>
  <c r="AM496" s="1"/>
  <c r="AD363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263"/>
  <c r="AD430"/>
  <c r="AG96"/>
  <c r="AD506"/>
  <c r="AD246"/>
  <c r="AG230"/>
  <c r="AD230"/>
  <c r="AD340"/>
  <c r="AG263"/>
  <c r="AG153"/>
  <c r="AD416"/>
  <c r="AD229"/>
  <c r="AD153"/>
  <c r="AG294"/>
  <c r="AG246"/>
  <c r="AG178"/>
  <c r="AD293"/>
  <c r="AD96"/>
  <c r="AD184"/>
  <c r="AD178"/>
  <c r="AG229"/>
  <c r="AD371"/>
  <c r="AI371" s="1"/>
  <c r="AD95"/>
  <c r="AG95"/>
  <c r="AD52"/>
  <c r="AG52"/>
  <c r="AD497"/>
  <c r="AI497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498"/>
  <c r="AI498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462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3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136"/>
  <c r="AD130"/>
  <c r="AD137"/>
  <c r="AD141"/>
  <c r="AD142"/>
  <c r="AI142" s="1"/>
  <c r="AD144"/>
  <c r="AD143"/>
  <c r="AI143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364"/>
  <c r="AI364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462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498"/>
  <c r="AG20"/>
  <c r="AG8"/>
  <c r="AG35"/>
  <c r="AG30"/>
  <c r="AG37"/>
  <c r="AG3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136"/>
  <c r="AG135"/>
  <c r="AG141"/>
  <c r="AG137"/>
  <c r="AG143"/>
  <c r="AG142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363"/>
  <c r="AC497"/>
  <c r="AG497" s="1"/>
  <c r="AC496"/>
  <c r="AC373"/>
  <c r="AG361"/>
  <c r="AG364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31"/>
  <c r="AE31"/>
  <c r="AE226"/>
  <c r="AF226"/>
  <c r="AI105"/>
  <c r="AH105"/>
  <c r="AH106"/>
  <c r="AI31"/>
  <c r="AH32"/>
  <c r="AI106"/>
  <c r="AH261"/>
  <c r="AH386"/>
  <c r="AH31"/>
  <c r="AI262"/>
  <c r="AI386"/>
  <c r="AI261"/>
  <c r="AH262"/>
  <c r="AI32"/>
  <c r="AH226"/>
  <c r="AI226"/>
  <c r="AM32"/>
  <c r="AQ32"/>
  <c r="AM31"/>
  <c r="AQ31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246"/>
  <c r="AM246"/>
  <c r="AE246"/>
  <c r="AQ246"/>
  <c r="AQ263"/>
  <c r="AE263"/>
  <c r="AM263"/>
  <c r="AF263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263"/>
  <c r="AI263"/>
  <c r="AH246"/>
  <c r="AI24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3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136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462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496"/>
  <c r="AI363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49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136"/>
  <c r="AE136"/>
  <c r="AM136"/>
  <c r="AQ136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49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462"/>
  <c r="AF462"/>
  <c r="AM462"/>
  <c r="AQ462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P407" s="1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364"/>
  <c r="AH143"/>
  <c r="AH373"/>
  <c r="AH496"/>
  <c r="AH497"/>
  <c r="AH370"/>
  <c r="AH363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2"/>
  <c r="AH141"/>
  <c r="AH137"/>
  <c r="AH136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3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462"/>
  <c r="AH465"/>
  <c r="AH477"/>
  <c r="AH482"/>
  <c r="AH484"/>
  <c r="AH490"/>
  <c r="AH491"/>
  <c r="AH492"/>
  <c r="AH412"/>
  <c r="AH498"/>
  <c r="AE363"/>
  <c r="AF363"/>
  <c r="AM363"/>
  <c r="AQ363"/>
  <c r="AE364"/>
  <c r="AF364"/>
  <c r="AM364"/>
  <c r="AQ364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3"/>
  <c r="AF143"/>
  <c r="AM143"/>
  <c r="AQ143"/>
  <c r="AE142"/>
  <c r="AF142"/>
  <c r="AM142"/>
  <c r="AQ142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36"/>
  <c r="AF36"/>
  <c r="AM36"/>
  <c r="AQ3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498"/>
  <c r="AF498"/>
  <c r="AM498"/>
  <c r="AQ498"/>
  <c r="AQ496"/>
  <c r="AQ497"/>
  <c r="AE497"/>
  <c r="AE496"/>
  <c r="AF497"/>
  <c r="AM497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31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246"/>
  <c r="AK246" s="1"/>
  <c r="AJ263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497"/>
  <c r="AR497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462"/>
  <c r="AK462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498"/>
  <c r="AR498" s="1"/>
  <c r="AJ504"/>
  <c r="AR504" s="1"/>
  <c r="AJ507"/>
  <c r="AR507" s="1"/>
  <c r="AJ508"/>
  <c r="AR508" s="1"/>
  <c r="AJ30"/>
  <c r="AR30" s="1"/>
  <c r="AJ35"/>
  <c r="AR35" s="1"/>
  <c r="AJ36"/>
  <c r="AR3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136"/>
  <c r="AR136" s="1"/>
  <c r="AJ137"/>
  <c r="AR137" s="1"/>
  <c r="AJ141"/>
  <c r="AR141" s="1"/>
  <c r="AJ142"/>
  <c r="AR142" s="1"/>
  <c r="AJ143"/>
  <c r="AR143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363"/>
  <c r="AR363" s="1"/>
  <c r="AJ496"/>
  <c r="AR496" s="1"/>
  <c r="AJ373"/>
  <c r="AR373" s="1"/>
  <c r="AJ364"/>
  <c r="AR364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31"/>
  <c r="AL226"/>
  <c r="AR106"/>
  <c r="AK106"/>
  <c r="AK261"/>
  <c r="AR261"/>
  <c r="AK262"/>
  <c r="AR262"/>
  <c r="AR386"/>
  <c r="AK386"/>
  <c r="AK31"/>
  <c r="AR31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246"/>
  <c r="AR294"/>
  <c r="AR153"/>
  <c r="AL263"/>
  <c r="AL294"/>
  <c r="AK263"/>
  <c r="AR263"/>
  <c r="AL230"/>
  <c r="AL24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136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462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3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136"/>
  <c r="AL137"/>
  <c r="AL141"/>
  <c r="AL142"/>
  <c r="AL143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363"/>
  <c r="AL364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462"/>
  <c r="AL465"/>
  <c r="AL477"/>
  <c r="AL482"/>
  <c r="AL484"/>
  <c r="AL490"/>
  <c r="AL491"/>
  <c r="AL492"/>
  <c r="AL495"/>
  <c r="AL496"/>
  <c r="AL497"/>
  <c r="AL498"/>
  <c r="AL504"/>
  <c r="AL507"/>
  <c r="AL508"/>
  <c r="AK363"/>
  <c r="AK364"/>
  <c r="AK328"/>
  <c r="AK327"/>
  <c r="AK322"/>
  <c r="AK310"/>
  <c r="AK258"/>
  <c r="AK257"/>
  <c r="AK215"/>
  <c r="AK211"/>
  <c r="AK210"/>
  <c r="AK152"/>
  <c r="AK151"/>
  <c r="AK150"/>
  <c r="AK143"/>
  <c r="AK142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36"/>
  <c r="AK8"/>
  <c r="AK450"/>
  <c r="AK424"/>
  <c r="AK413"/>
  <c r="AK412"/>
  <c r="AK411"/>
  <c r="AK374"/>
  <c r="AK498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31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263"/>
  <c r="AY24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364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36"/>
  <c r="AY460"/>
  <c r="AY390"/>
  <c r="AY148"/>
  <c r="AY256"/>
  <c r="AY51"/>
  <c r="AY497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49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142"/>
  <c r="AY135"/>
  <c r="AY127"/>
  <c r="AY112"/>
  <c r="AY100"/>
  <c r="AY87"/>
  <c r="AY83"/>
  <c r="AY79"/>
  <c r="AY75"/>
  <c r="AY71"/>
  <c r="AY67"/>
  <c r="AY55"/>
  <c r="AY47"/>
  <c r="AY38"/>
  <c r="AY30"/>
  <c r="AY495"/>
  <c r="AY484"/>
  <c r="AY462"/>
  <c r="AY450"/>
  <c r="AY424"/>
  <c r="AY412"/>
  <c r="AY394"/>
  <c r="AY384"/>
  <c r="AY507"/>
  <c r="AY10"/>
  <c r="AY21"/>
  <c r="AY208"/>
  <c r="AY13"/>
  <c r="AY373"/>
  <c r="AY363"/>
  <c r="AY338"/>
  <c r="AY312"/>
  <c r="AY300"/>
  <c r="AY287"/>
  <c r="AY258"/>
  <c r="AY243"/>
  <c r="AY228"/>
  <c r="AY219"/>
  <c r="AY213"/>
  <c r="AY207"/>
  <c r="AY201"/>
  <c r="AY169"/>
  <c r="AY161"/>
  <c r="AY156"/>
  <c r="AY150"/>
  <c r="AY143"/>
  <c r="AY136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498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31"/>
  <c r="AN31" s="1"/>
  <c r="AV31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P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P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263"/>
  <c r="AN263" s="1"/>
  <c r="AV263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246"/>
  <c r="AN246" s="1"/>
  <c r="AP24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498"/>
  <c r="AN498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462"/>
  <c r="AN462" s="1"/>
  <c r="AV462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3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136"/>
  <c r="AN136" s="1"/>
  <c r="AV136" s="1"/>
  <c r="AX137"/>
  <c r="AN137" s="1"/>
  <c r="AX141"/>
  <c r="AN141" s="1"/>
  <c r="AX142"/>
  <c r="AN142" s="1"/>
  <c r="AV142" s="1"/>
  <c r="AX143"/>
  <c r="AN143" s="1"/>
  <c r="AV143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363"/>
  <c r="AN363" s="1"/>
  <c r="AV363" s="1"/>
  <c r="AX364"/>
  <c r="AN364" s="1"/>
  <c r="AV364" s="1"/>
  <c r="AX370"/>
  <c r="AN370" s="1"/>
  <c r="AX371"/>
  <c r="AN371" s="1"/>
  <c r="AX373"/>
  <c r="AN373" s="1"/>
  <c r="AX497"/>
  <c r="AN497" s="1"/>
  <c r="AV497" s="1"/>
  <c r="AX496"/>
  <c r="AN496" s="1"/>
  <c r="AV496" s="1"/>
  <c r="AO298" l="1"/>
  <c r="AP298"/>
  <c r="AN36"/>
  <c r="AV3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498"/>
  <c r="AV498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246"/>
  <c r="AV24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136"/>
  <c r="S36"/>
  <c r="S363"/>
  <c r="S462"/>
  <c r="S263"/>
  <c r="S364"/>
  <c r="S31"/>
  <c r="S143"/>
  <c r="S142"/>
  <c r="S497"/>
  <c r="S49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263"/>
  <c r="AO263"/>
  <c r="AP263"/>
  <c r="AT263"/>
  <c r="AU263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31"/>
  <c r="AP31"/>
  <c r="AO31"/>
  <c r="AT31"/>
  <c r="AU31" s="1"/>
  <c r="AW308"/>
  <c r="AT308"/>
  <c r="AU308" s="1"/>
  <c r="AO308"/>
  <c r="AP308"/>
  <c r="AW246"/>
  <c r="AO246"/>
  <c r="AT246"/>
  <c r="AU24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364"/>
  <c r="AO364"/>
  <c r="AP364"/>
  <c r="AT364"/>
  <c r="AU364" s="1"/>
  <c r="AO363"/>
  <c r="AP363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3"/>
  <c r="AP143"/>
  <c r="AO142"/>
  <c r="AP142"/>
  <c r="AW141"/>
  <c r="AO141"/>
  <c r="AP141"/>
  <c r="AT141"/>
  <c r="AU141" s="1"/>
  <c r="AW137"/>
  <c r="AO137"/>
  <c r="AP137"/>
  <c r="AT137"/>
  <c r="AU137" s="1"/>
  <c r="AW136"/>
  <c r="AO136"/>
  <c r="AP136"/>
  <c r="AT136"/>
  <c r="AU136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36"/>
  <c r="AP3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462"/>
  <c r="AO462"/>
  <c r="AP462"/>
  <c r="AT462"/>
  <c r="AU462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498"/>
  <c r="AP498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496"/>
  <c r="AT23"/>
  <c r="AU23" s="1"/>
  <c r="AO117"/>
  <c r="AO2"/>
  <c r="AW117"/>
  <c r="AW253"/>
  <c r="AW102"/>
  <c r="AO102"/>
  <c r="AO140"/>
  <c r="AO125"/>
  <c r="AW203"/>
  <c r="AT203"/>
  <c r="AU203" s="1"/>
  <c r="AP497"/>
  <c r="AO497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49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496"/>
  <c r="AK497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263"/>
  <c r="AS325"/>
  <c r="AS509"/>
  <c r="AS251"/>
  <c r="AS195"/>
  <c r="AS96"/>
  <c r="AS416"/>
  <c r="AS28"/>
  <c r="AS25"/>
  <c r="AS429"/>
  <c r="AS261"/>
  <c r="AS24"/>
  <c r="AS468"/>
  <c r="AS445"/>
  <c r="AS279"/>
  <c r="AS321"/>
  <c r="AS31"/>
  <c r="AS308"/>
  <c r="AS246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174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364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136"/>
  <c r="AS135"/>
  <c r="AS129"/>
  <c r="AS127"/>
  <c r="AS126"/>
  <c r="AS116"/>
  <c r="AS115"/>
  <c r="AS111"/>
  <c r="AS107"/>
  <c r="AS100"/>
  <c r="AS94"/>
  <c r="AS86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462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363"/>
  <c r="AT363"/>
  <c r="AU363" s="1"/>
  <c r="AS363" s="1"/>
  <c r="AW496" l="1"/>
  <c r="AT496"/>
  <c r="AW497"/>
  <c r="AT497"/>
  <c r="AU497" s="1"/>
  <c r="AS497" s="1"/>
  <c r="AW498"/>
  <c r="AT498"/>
  <c r="AU498" s="1"/>
  <c r="AS498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36"/>
  <c r="AT36"/>
  <c r="AU36" s="1"/>
  <c r="AS3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3"/>
  <c r="AT143"/>
  <c r="AU143" s="1"/>
  <c r="AS143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2"/>
  <c r="AU496"/>
  <c r="AS496" s="1"/>
  <c r="AU142" l="1"/>
  <c r="AS142" s="1"/>
  <c r="AW142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<sst xmlns="http://schemas.openxmlformats.org/spreadsheetml/2006/main" count="4334" uniqueCount="2031">
  <si>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</si>
  <si>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</si>
  <si>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</si>
  <si>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</si>
  <si>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</si>
  <si>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</si>
  <si>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</si>
  <si>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</si>
  <si>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</si>
  <si>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</si>
  <si>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</si>
  <si>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</si>
  <si>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</si>
  <si>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</si>
  <si>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</si>
  <si>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</si>
  <si>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</si>
  <si>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</si>
  <si>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</si>
  <si>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</si>
  <si>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</si>
  <si>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</si>
  <si>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</si>
  <si>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</si>
  <si>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</si>
  <si>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</si>
  <si>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</si>
  <si>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</si>
  <si>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</si>
  <si>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</si>
  <si>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</si>
  <si>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</si>
  <si>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</si>
  <si>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</si>
  <si>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</si>
  <si>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</si>
  <si>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</si>
  <si>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</si>
  <si>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</si>
  <si>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</si>
  <si>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</si>
  <si>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</si>
  <si>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</si>
  <si>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</si>
  <si>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</si>
  <si>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</si>
  <si>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</si>
  <si>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</si>
  <si>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</si>
  <si>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</si>
  <si>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</si>
  <si>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</si>
  <si>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</si>
  <si>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</si>
  <si>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</si>
  <si>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</si>
  <si>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</si>
  <si>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</si>
  <si>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</si>
  <si>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</si>
  <si>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</si>
  <si>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</si>
  <si>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</si>
  <si>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</si>
  <si>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</si>
  <si>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</si>
  <si>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</si>
  <si>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</si>
  <si>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</si>
  <si>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</si>
  <si>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</si>
  <si>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</si>
  <si>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</si>
  <si>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</si>
  <si>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</si>
  <si>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</si>
  <si>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</si>
  <si>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</si>
  <si>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</si>
  <si>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</si>
  <si>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</si>
  <si>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</si>
  <si>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</si>
  <si>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</si>
  <si>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</si>
  <si>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</si>
  <si>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</si>
  <si>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</si>
  <si>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</si>
  <si>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</si>
  <si>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</si>
  <si>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</si>
  <si>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</si>
  <si>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</si>
  <si>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</si>
  <si>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</si>
  <si>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</si>
  <si>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</si>
  <si>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</si>
  <si>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</si>
  <si>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</si>
  <si>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</si>
  <si>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</si>
  <si>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</si>
  <si>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</si>
  <si>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</si>
  <si>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</si>
  <si>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</si>
  <si>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</si>
  <si>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</si>
  <si>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</si>
  <si>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</si>
  <si>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</si>
  <si>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</si>
  <si>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</si>
  <si>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</si>
  <si>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</si>
  <si>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</si>
  <si>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</si>
  <si>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</si>
  <si>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</si>
  <si>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</si>
  <si>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</si>
  <si>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</si>
  <si>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</si>
  <si>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</si>
  <si>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</si>
  <si>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</si>
  <si>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</si>
  <si>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</si>
  <si>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</si>
  <si>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</si>
  <si>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</si>
  <si>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</si>
  <si>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</si>
  <si>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</si>
  <si>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</si>
  <si>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</si>
  <si>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</si>
  <si>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</si>
  <si>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</si>
  <si>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</si>
  <si>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</si>
  <si>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</si>
  <si>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</si>
  <si>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</si>
  <si>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</si>
  <si>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</si>
  <si>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</si>
  <si>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</si>
  <si>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</si>
  <si>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</si>
  <si>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</si>
  <si>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</si>
  <si>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</si>
  <si>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</si>
  <si>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</si>
  <si>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</si>
  <si>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</si>
  <si>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</si>
  <si>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</si>
  <si>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</si>
  <si>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</si>
  <si>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</si>
  <si>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</si>
  <si>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</si>
  <si>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</si>
  <si>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</si>
  <si>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</si>
  <si>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</si>
  <si>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</si>
  <si>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</si>
  <si>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</si>
  <si>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</si>
  <si>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</si>
  <si>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</si>
  <si>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</si>
  <si>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</si>
  <si>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</si>
  <si>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</si>
  <si>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</si>
  <si>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</si>
  <si>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</si>
  <si>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</si>
  <si>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</si>
  <si>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</si>
  <si>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</si>
  <si>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</si>
  <si>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</si>
  <si>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</si>
  <si>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</si>
  <si>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</si>
  <si>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</si>
  <si>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</si>
  <si>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</si>
  <si>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</si>
  <si>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</si>
  <si>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</si>
  <si>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</si>
  <si>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</si>
  <si>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</si>
  <si>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</si>
  <si>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</si>
  <si>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</si>
  <si>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</si>
  <si>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</si>
  <si>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</si>
  <si>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</si>
  <si>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</si>
  <si>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</si>
  <si>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</si>
  <si>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</si>
  <si>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</si>
  <si>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</si>
  <si>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</si>
  <si>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</si>
  <si>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</si>
  <si>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</si>
  <si>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</si>
  <si>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</si>
  <si>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</si>
  <si>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</si>
  <si>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</si>
  <si>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</si>
  <si>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</si>
  <si>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</si>
  <si>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</si>
  <si>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</si>
  <si>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</si>
  <si>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</si>
  <si>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</si>
  <si>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</si>
  <si>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</si>
  <si>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</si>
  <si>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</si>
  <si>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</si>
  <si>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</si>
  <si>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</si>
  <si>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</si>
  <si>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</si>
  <si>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</si>
  <si>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</si>
  <si>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</si>
  <si>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</si>
  <si>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</si>
  <si>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</si>
  <si>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</si>
  <si>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</si>
  <si>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</si>
  <si>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</si>
  <si>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</si>
  <si>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</si>
  <si>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</si>
  <si>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</si>
  <si>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</si>
  <si>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</si>
  <si>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</si>
  <si>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</si>
  <si>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</si>
  <si>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</si>
  <si>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</si>
  <si>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</si>
  <si>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</si>
  <si>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</si>
  <si>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</si>
  <si>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</si>
  <si>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</si>
  <si>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</si>
  <si>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</si>
  <si>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</si>
  <si>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</si>
  <si>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</si>
  <si>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</si>
  <si>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</si>
  <si>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</si>
  <si>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</si>
  <si>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</si>
  <si>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</si>
  <si>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</si>
  <si>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</si>
  <si>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</si>
  <si>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</si>
  <si>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</si>
  <si>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</si>
  <si>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</si>
  <si>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</si>
  <si>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</si>
  <si>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</si>
  <si>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</si>
  <si>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</si>
  <si>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</si>
  <si>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</si>
  <si>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</si>
  <si>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</si>
  <si>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</si>
  <si>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</si>
  <si>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</si>
  <si>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</si>
  <si>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</si>
  <si>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</si>
  <si>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</si>
  <si>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</si>
  <si>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</si>
  <si>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</si>
  <si>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</si>
  <si>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</si>
  <si>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</si>
  <si>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</si>
  <si>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</si>
  <si>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</si>
  <si>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</si>
  <si>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</si>
  <si>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</si>
  <si>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</si>
  <si>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</si>
  <si>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</si>
  <si>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</si>
  <si>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</si>
  <si>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</si>
  <si>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</si>
  <si>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</si>
  <si>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</si>
  <si>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</si>
  <si>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</si>
  <si>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</si>
  <si>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</si>
  <si>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</si>
  <si>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</si>
  <si>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</si>
  <si>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</si>
  <si>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</si>
  <si>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</si>
  <si>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</si>
  <si>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</si>
  <si>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</si>
  <si>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</si>
  <si>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</si>
  <si>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</si>
  <si>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</si>
  <si>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</si>
  <si>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</si>
  <si>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</si>
  <si>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</si>
  <si>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</si>
  <si>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</si>
  <si>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</si>
  <si>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</si>
  <si>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</si>
  <si>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</si>
  <si>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</si>
  <si>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</si>
  <si>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</si>
  <si>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</si>
  <si>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</si>
  <si>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</si>
  <si>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</si>
  <si>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</si>
  <si>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</si>
  <si>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</si>
  <si>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</si>
  <si>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</si>
  <si>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</si>
  <si>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</si>
  <si>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</si>
  <si>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</si>
  <si>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</si>
  <si>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</si>
  <si>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</si>
  <si>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</si>
  <si>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</si>
  <si>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</si>
  <si>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</si>
  <si>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</si>
  <si>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</si>
  <si>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</si>
  <si>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</si>
  <si>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</si>
  <si>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</si>
  <si>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</si>
  <si>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</si>
  <si>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</si>
  <si>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</si>
  <si>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</si>
  <si>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</si>
  <si>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</si>
  <si>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</si>
  <si>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</si>
  <si>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</si>
  <si>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</si>
  <si>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</si>
  <si>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</si>
  <si>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</si>
  <si>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</si>
  <si>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</si>
  <si>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</si>
  <si>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</si>
  <si>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</si>
  <si>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</si>
  <si>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</si>
  <si>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</si>
  <si>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</si>
  <si>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</si>
  <si>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</si>
  <si>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</si>
  <si>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</si>
  <si>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</si>
  <si>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</si>
  <si>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</si>
  <si>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</si>
  <si>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</si>
  <si>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</si>
  <si>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</si>
  <si>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</si>
  <si>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</si>
  <si>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</si>
  <si>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</si>
  <si>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</si>
  <si>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</si>
  <si>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</si>
  <si>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</si>
  <si>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</si>
  <si>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</si>
  <si>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</si>
  <si>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</si>
  <si>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</si>
  <si>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</si>
  <si>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</si>
  <si>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</si>
  <si>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</si>
  <si>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</si>
  <si>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</si>
  <si>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</si>
  <si>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</si>
  <si>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</si>
  <si>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</si>
  <si>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</si>
  <si>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</si>
  <si>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</si>
  <si>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</si>
  <si>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</si>
  <si>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</si>
  <si>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</si>
  <si>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</si>
  <si>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</si>
  <si>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</si>
  <si>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</si>
  <si>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</si>
  <si>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</si>
  <si>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</si>
  <si>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</si>
  <si>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</si>
  <si>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</si>
  <si>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</si>
  <si>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</si>
  <si>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</si>
  <si>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</si>
  <si>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</si>
  <si>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</si>
  <si>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</si>
  <si>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</si>
  <si>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</si>
  <si>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</si>
  <si>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</si>
  <si>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</si>
  <si>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</si>
  <si>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</si>
  <si>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</si>
  <si>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</si>
  <si>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</si>
  <si>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</si>
  <si>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</si>
  <si>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</si>
  <si>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</si>
  <si>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</si>
  <si>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</si>
  <si>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</si>
  <si>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</si>
  <si>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</si>
  <si>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</si>
  <si>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</si>
  <si>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</si>
  <si>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</si>
  <si>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</si>
  <si>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</si>
  <si>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</si>
  <si>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</si>
  <si>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</si>
  <si>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</si>
  <si>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</si>
  <si>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</si>
  <si>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</si>
  <si>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</si>
  <si>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</si>
  <si>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</si>
  <si>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</si>
  <si>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</si>
  <si>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</si>
  <si>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</si>
  <si>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</si>
  <si>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</si>
  <si>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</si>
  <si>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</si>
  <si>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</si>
  <si>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</si>
  <si>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</si>
  <si>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</si>
  <si>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</si>
  <si>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</si>
  <si>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</si>
  <si>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</si>
  <si>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</si>
  <si>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</si>
  <si>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</si>
  <si>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</si>
  <si>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</si>
  <si>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</si>
  <si>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</si>
  <si>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</si>
  <si>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</si>
  <si>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</si>
  <si>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</si>
  <si>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</si>
  <si>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</si>
  <si>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</si>
  <si>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</si>
  <si>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</si>
  <si>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</si>
  <si>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</si>
  <si>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</si>
  <si>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</si>
  <si>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</si>
  <si>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</si>
  <si>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</si>
  <si>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</si>
  <si>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</si>
  <si>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</si>
  <si>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</si>
  <si>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</si>
  <si>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</si>
  <si>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</si>
  <si>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</si>
  <si>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</si>
  <si>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</si>
  <si>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</si>
  <si>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</si>
  <si>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</si>
  <si>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</si>
  <si>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</si>
  <si>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</si>
  <si>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</si>
  <si>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</si>
  <si>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</si>
  <si>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</si>
  <si>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</si>
  <si>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</si>
  <si>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</si>
  <si>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</si>
  <si>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</si>
  <si>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</si>
  <si>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</si>
  <si>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</si>
  <si>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</si>
  <si>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</si>
  <si>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</si>
  <si>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</si>
  <si>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</si>
  <si>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</si>
  <si>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</si>
  <si>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</si>
  <si>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</si>
  <si>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</si>
  <si>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</si>
  <si>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</si>
  <si>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</si>
  <si>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</si>
  <si>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</si>
  <si>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</si>
  <si>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</si>
  <si>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</si>
  <si>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</si>
  <si>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</si>
  <si>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</si>
  <si>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</si>
  <si>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</si>
  <si>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</si>
  <si>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</si>
  <si>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</si>
  <si>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</si>
  <si>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</si>
  <si>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</si>
  <si>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</si>
  <si>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</si>
  <si>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</si>
  <si>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</si>
  <si>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</si>
  <si>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</si>
  <si>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</si>
  <si>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</si>
  <si>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</si>
  <si>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</si>
  <si>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</si>
  <si>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</si>
  <si>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</si>
  <si>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</si>
  <si>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</si>
  <si>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</si>
  <si>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</si>
  <si>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</si>
  <si>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</si>
  <si>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</si>
  <si>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</si>
  <si>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</si>
  <si>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</si>
  <si>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</si>
  <si>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</si>
  <si>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</si>
  <si>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</si>
  <si>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</si>
  <si>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</si>
  <si>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</si>
  <si>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</si>
  <si>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</si>
  <si>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</si>
  <si>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</si>
  <si>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</si>
  <si>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</si>
  <si>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</si>
  <si>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</si>
  <si>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</si>
  <si>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</si>
  <si>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</si>
  <si>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</si>
  <si>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</si>
  <si>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</si>
  <si>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TELEF BRASIL-ON</t>
  </si>
  <si>
    <t>TELEF BRASIL-PN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</si>
  <si>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</si>
  <si>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</si>
  <si>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</si>
  <si>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</si>
  <si>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</si>
  <si>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</si>
  <si>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</si>
  <si>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</si>
  <si>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</si>
  <si>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</si>
  <si>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</si>
  <si>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</si>
  <si>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</si>
  <si>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</si>
  <si>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</si>
  <si>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</si>
  <si>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</si>
  <si>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</si>
  <si>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</si>
  <si>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</si>
  <si>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</si>
  <si>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</si>
  <si>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</si>
  <si>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</si>
  <si>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</si>
  <si>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</si>
  <si>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</si>
  <si>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</si>
  <si>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</si>
  <si>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</si>
  <si>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</si>
  <si>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</si>
  <si>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</si>
  <si>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</si>
  <si>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</si>
  <si>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</si>
  <si>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</si>
  <si>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</si>
  <si>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</si>
  <si>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</si>
  <si>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</si>
  <si>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</si>
  <si>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</si>
  <si>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</si>
  <si>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</si>
  <si>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</si>
  <si>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</si>
  <si>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</si>
  <si>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</si>
  <si>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</si>
  <si>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</si>
  <si>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</si>
  <si>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</si>
  <si>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</si>
  <si>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</si>
  <si>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</si>
  <si>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</si>
  <si>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</si>
  <si>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</si>
  <si>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</si>
  <si>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</si>
  <si>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</si>
  <si>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</si>
  <si>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</si>
  <si>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</si>
  <si>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</si>
  <si>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</si>
  <si>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</si>
  <si>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</si>
  <si>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</si>
  <si>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</si>
  <si>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</si>
  <si>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</si>
  <si>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</si>
  <si>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</si>
  <si>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</si>
  <si>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</si>
  <si>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</si>
  <si>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</si>
  <si>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</si>
  <si>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</si>
  <si>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</si>
  <si>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</si>
  <si>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0.43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</si>
  <si>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</si>
  <si>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</si>
  <si>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</si>
  <si>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</si>
  <si>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</si>
  <si>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</si>
  <si>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</si>
  <si>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</si>
  <si>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</si>
  <si>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</si>
  <si>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</si>
  <si>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</si>
  <si>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</si>
  <si>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</si>
  <si>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</si>
  <si>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</si>
  <si>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</si>
  <si>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</si>
  <si>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</si>
  <si>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</si>
  <si>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</si>
  <si>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</si>
  <si>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</si>
  <si>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</si>
  <si>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</si>
  <si>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</si>
  <si>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</si>
  <si>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</si>
  <si>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</si>
  <si>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</si>
  <si>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</si>
  <si>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</si>
  <si>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</si>
  <si>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</si>
  <si>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</si>
  <si>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</si>
  <si>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</si>
  <si>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</si>
  <si>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</si>
  <si>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</si>
  <si>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</si>
  <si>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</si>
  <si>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</si>
  <si>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</si>
  <si>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</si>
  <si>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</si>
  <si>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</si>
  <si>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</si>
  <si>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</si>
  <si>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</si>
  <si>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</si>
  <si>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</si>
  <si>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</si>
  <si>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</si>
  <si>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</si>
  <si>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</si>
  <si>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</si>
  <si>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</si>
  <si>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</si>
  <si>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</si>
  <si>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</si>
  <si>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</si>
  <si>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</si>
  <si>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</si>
  <si>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</si>
  <si>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</si>
  <si>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</si>
  <si>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</si>
  <si>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</si>
  <si>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</si>
  <si>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</si>
  <si>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</si>
  <si>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</si>
  <si>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</si>
  <si>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</si>
  <si>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</si>
  <si>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</si>
  <si>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</si>
  <si>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</si>
  <si>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</si>
  <si>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</si>
  <si>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</si>
  <si>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</si>
  <si>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</si>
  <si>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</si>
  <si>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</si>
  <si>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</si>
  <si>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</si>
  <si>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</si>
  <si>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</si>
  <si>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</si>
  <si>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</si>
  <si>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</si>
  <si>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</si>
  <si>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</si>
  <si>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</si>
  <si>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</si>
  <si>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</si>
  <si>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</si>
  <si>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</si>
  <si>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</si>
  <si>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</si>
  <si>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</si>
  <si>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</si>
  <si>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</si>
  <si>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</si>
  <si>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</si>
  <si>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</si>
  <si>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</si>
  <si>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</si>
  <si>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</si>
  <si>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</si>
  <si>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</si>
  <si>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</si>
  <si>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</si>
  <si>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</si>
  <si>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</si>
  <si>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</si>
  <si>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</si>
  <si>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</si>
  <si>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</si>
  <si>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</si>
  <si>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</si>
  <si>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</si>
  <si>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</si>
  <si>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</si>
  <si>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</si>
  <si>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</si>
  <si>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</si>
  <si>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</si>
  <si>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</si>
  <si>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</si>
  <si>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</si>
  <si>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</si>
  <si>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</si>
  <si>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</si>
  <si>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</si>
  <si>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</si>
  <si>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</si>
  <si>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</si>
  <si>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</si>
  <si>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</si>
  <si>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</si>
  <si>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</si>
  <si>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</si>
  <si>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</si>
  <si>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</si>
  <si>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</si>
  <si>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</si>
  <si>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</si>
  <si>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</si>
  <si>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</si>
  <si>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</si>
  <si>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</si>
  <si>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</si>
  <si>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</si>
  <si>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</si>
  <si>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</si>
  <si>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</si>
  <si>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</si>
  <si>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</si>
  <si>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</si>
  <si>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</si>
  <si>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</si>
  <si>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</si>
  <si>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</si>
  <si>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</si>
  <si>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</si>
  <si>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</si>
  <si>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</si>
  <si>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</si>
  <si>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</si>
  <si>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</si>
  <si>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</si>
  <si>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</si>
  <si>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</si>
  <si>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</si>
  <si>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</si>
  <si>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</si>
  <si>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</si>
  <si>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</si>
  <si>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</si>
  <si>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</si>
  <si>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</si>
  <si>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</si>
  <si>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</si>
  <si>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</si>
  <si>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</si>
  <si>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</si>
  <si>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</si>
  <si>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</si>
  <si>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</si>
  <si>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</si>
  <si>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</si>
  <si>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</si>
  <si>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3.87</t>
  </si>
  <si>
    <t>85.00</t>
  </si>
  <si>
    <t>27.30</t>
  </si>
  <si>
    <t>10.90</t>
  </si>
  <si>
    <t>2.75</t>
  </si>
  <si>
    <t>49.00</t>
  </si>
  <si>
    <t>0.54</t>
  </si>
  <si>
    <t>0.77</t>
  </si>
  <si>
    <t>2.81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</si>
  <si>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</si>
  <si>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</si>
  <si>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</si>
  <si>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</si>
  <si>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</si>
  <si>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</si>
  <si>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</si>
  <si>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</si>
  <si>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</si>
  <si>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</si>
  <si>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</si>
  <si>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</si>
  <si>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</si>
  <si>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</si>
  <si>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</si>
  <si>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</si>
  <si>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</si>
  <si>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</si>
  <si>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</si>
  <si>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</si>
  <si>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</si>
  <si>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</si>
  <si>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</si>
  <si>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</si>
  <si>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</si>
  <si>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</si>
  <si>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</si>
  <si>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</si>
  <si>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</si>
  <si>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</si>
  <si>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</si>
  <si>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</si>
  <si>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</si>
  <si>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</si>
  <si>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</si>
  <si>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</si>
  <si>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</si>
  <si>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</si>
  <si>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</si>
  <si>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</si>
  <si>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</si>
  <si>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</si>
  <si>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</si>
  <si>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</si>
  <si>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</si>
  <si>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</si>
  <si>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</si>
  <si>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</si>
  <si>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</si>
  <si>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</si>
  <si>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</si>
  <si>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</si>
  <si>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</si>
  <si>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</si>
  <si>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</si>
  <si>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</si>
  <si>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</si>
  <si>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</si>
  <si>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</si>
  <si>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</si>
  <si>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</si>
  <si>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</si>
  <si>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</si>
  <si>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</si>
  <si>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</si>
  <si>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</si>
  <si>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</si>
  <si>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</si>
  <si>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</si>
  <si>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</si>
  <si>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</si>
  <si>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</si>
  <si>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</si>
  <si>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</si>
  <si>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</si>
  <si>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</si>
  <si>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</si>
  <si>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</si>
  <si>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</si>
  <si>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</si>
  <si>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</si>
  <si>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</si>
  <si>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</si>
  <si>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</si>
  <si>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</si>
  <si>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</si>
  <si>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</si>
  <si>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</si>
  <si>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</si>
  <si>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</si>
  <si>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</si>
  <si>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</si>
  <si>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</si>
  <si>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</si>
  <si>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</si>
  <si>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</si>
  <si>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</si>
  <si>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</si>
  <si>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</si>
  <si>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</si>
  <si>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</si>
  <si>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</si>
  <si>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</si>
  <si>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30.12</t>
  </si>
  <si>
    <t>8.15</t>
  </si>
  <si>
    <t>8.20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</si>
  <si>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</si>
  <si>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</si>
  <si>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</si>
  <si>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</si>
  <si>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</si>
  <si>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</si>
  <si>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</si>
  <si>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</si>
  <si>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</si>
  <si>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</si>
  <si>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</si>
  <si>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</si>
  <si>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</si>
  <si>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</si>
  <si>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</si>
  <si>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</si>
  <si>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</si>
  <si>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</si>
  <si>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</si>
  <si>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</si>
  <si>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</si>
  <si>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</si>
  <si>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</si>
  <si>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</si>
  <si>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</si>
  <si>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</si>
  <si>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</si>
  <si>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</si>
  <si>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</si>
  <si>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</si>
  <si>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</si>
  <si>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</si>
  <si>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</si>
  <si>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</si>
  <si>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</si>
  <si>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</si>
  <si>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</si>
  <si>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</si>
  <si>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</si>
  <si>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</si>
  <si>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</si>
  <si>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</si>
  <si>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</si>
  <si>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</si>
  <si>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</si>
  <si>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</si>
  <si>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</si>
  <si>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</si>
  <si>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</si>
  <si>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</si>
  <si>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</si>
  <si>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</si>
  <si>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</si>
  <si>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</si>
  <si>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</si>
  <si>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</si>
  <si>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</si>
  <si>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</si>
  <si>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</si>
  <si>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</si>
  <si>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</si>
  <si>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</si>
  <si>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</si>
  <si>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</si>
  <si>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</si>
  <si>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</si>
  <si>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</si>
  <si>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</si>
  <si>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</si>
  <si>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</si>
  <si>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</si>
  <si>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</si>
  <si>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</si>
  <si>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</si>
  <si>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</si>
  <si>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</si>
  <si>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</si>
  <si>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</si>
  <si>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</si>
  <si>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</si>
  <si>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</si>
  <si>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</si>
  <si>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</si>
  <si>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</si>
  <si>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</si>
  <si>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</si>
  <si>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</si>
  <si>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</si>
  <si>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</si>
  <si>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</si>
  <si>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</si>
  <si>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</si>
  <si>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</si>
  <si>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</si>
  <si>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</si>
  <si>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</si>
  <si>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</si>
  <si>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</si>
  <si>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</si>
  <si>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</si>
  <si>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</si>
  <si>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</si>
  <si>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</si>
  <si>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</si>
  <si>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</si>
  <si>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</si>
  <si>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</si>
  <si>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</si>
  <si>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</si>
  <si>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</si>
  <si>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</si>
  <si>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</si>
  <si>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</si>
  <si>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</si>
  <si>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</si>
  <si>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</si>
  <si>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</si>
  <si>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</si>
  <si>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</si>
  <si>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</si>
  <si>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</si>
  <si>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</si>
  <si>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</si>
  <si>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</si>
  <si>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</si>
  <si>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</si>
  <si>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</si>
  <si>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</si>
  <si>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</si>
  <si>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</si>
  <si>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</si>
  <si>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</si>
  <si>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</si>
  <si>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</si>
  <si>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</si>
  <si>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</si>
  <si>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</si>
  <si>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</si>
  <si>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</si>
  <si>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</si>
  <si>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</si>
  <si>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</si>
  <si>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</si>
  <si>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</si>
  <si>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</si>
  <si>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</si>
  <si>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</si>
  <si>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</si>
  <si>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</si>
  <si>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</si>
  <si>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</si>
  <si>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</si>
  <si>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</si>
  <si>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</si>
  <si>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</si>
  <si>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</si>
  <si>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</si>
  <si>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</si>
  <si>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</si>
  <si>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</si>
  <si>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</si>
  <si>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</si>
  <si>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</si>
  <si>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</si>
  <si>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</si>
  <si>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</si>
  <si>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</si>
  <si>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</si>
  <si>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</si>
  <si>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</si>
  <si>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</si>
  <si>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</si>
  <si>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</si>
  <si>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</si>
  <si>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</si>
  <si>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</si>
  <si>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</si>
  <si>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</si>
  <si>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</si>
  <si>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</si>
  <si>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</si>
  <si>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</si>
  <si>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</si>
  <si>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</si>
  <si>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</si>
  <si>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</si>
  <si>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</si>
  <si>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</si>
  <si>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</si>
  <si>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</si>
  <si>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</si>
  <si>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</si>
  <si>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</si>
  <si>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</si>
  <si>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</si>
  <si>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</si>
  <si>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</si>
  <si>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</si>
  <si>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</si>
  <si>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</si>
  <si>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</si>
  <si>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</si>
  <si>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</si>
  <si>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</si>
  <si>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</si>
  <si>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</si>
  <si>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</si>
  <si>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</si>
  <si>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</si>
  <si>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</si>
  <si>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</si>
  <si>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</si>
  <si>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</si>
  <si>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</si>
  <si>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</si>
  <si>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</si>
  <si>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</si>
  <si>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</si>
  <si>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</si>
  <si>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</si>
  <si>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</si>
  <si>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</si>
  <si>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98.00</t>
  </si>
  <si>
    <t>Bens Industriais / Máquinas e Equipamentos / Máq. e Equip. Hospitalares</t>
  </si>
  <si>
    <t>0.44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</si>
  <si>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</si>
  <si>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</si>
  <si>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</si>
  <si>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</si>
  <si>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</si>
  <si>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</si>
  <si>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</si>
  <si>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</si>
  <si>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</si>
  <si>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</si>
  <si>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</si>
  <si>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</si>
  <si>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</si>
  <si>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</si>
  <si>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</si>
  <si>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</si>
  <si>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</si>
  <si>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</si>
  <si>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</si>
  <si>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</si>
  <si>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</si>
  <si>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</si>
  <si>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</si>
  <si>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</si>
  <si>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</si>
  <si>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</si>
  <si>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</si>
  <si>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</si>
  <si>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</si>
  <si>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</si>
  <si>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</si>
  <si>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</si>
  <si>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</si>
  <si>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</si>
  <si>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</si>
  <si>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</si>
  <si>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</si>
  <si>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</si>
  <si>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</si>
  <si>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</si>
  <si>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</si>
  <si>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</si>
  <si>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</si>
  <si>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</si>
  <si>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</si>
  <si>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</si>
  <si>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</si>
  <si>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</si>
  <si>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</si>
  <si>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</si>
  <si>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</si>
  <si>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</si>
  <si>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</si>
  <si>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</si>
  <si>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</si>
  <si>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</si>
  <si>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</si>
  <si>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</si>
  <si>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</si>
  <si>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</si>
  <si>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</si>
  <si>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</si>
  <si>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</si>
  <si>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</si>
  <si>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</si>
  <si>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</si>
  <si>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</si>
  <si>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</si>
  <si>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</si>
  <si>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</si>
  <si>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</si>
  <si>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</si>
  <si>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</si>
  <si>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</si>
  <si>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10.91</t>
  </si>
  <si>
    <t>10.50</t>
  </si>
  <si>
    <t>27.01</t>
  </si>
  <si>
    <t>0.99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</si>
  <si>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</si>
  <si>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</si>
  <si>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</si>
  <si>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</si>
  <si>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</si>
  <si>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</si>
  <si>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</si>
  <si>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</si>
  <si>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</si>
  <si>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</si>
  <si>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</si>
  <si>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</si>
  <si>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</si>
  <si>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</si>
  <si>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</si>
  <si>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</si>
  <si>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</si>
  <si>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</si>
  <si>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13.20</t>
  </si>
  <si>
    <t>27.31</t>
  </si>
  <si>
    <t>27.53</t>
  </si>
  <si>
    <t>1.48</t>
  </si>
  <si>
    <t>0.38</t>
  </si>
  <si>
    <t>1.09</t>
  </si>
  <si>
    <t>6.62</t>
  </si>
  <si>
    <t>9.02</t>
  </si>
  <si>
    <t>3.62</t>
  </si>
  <si>
    <t>1.52</t>
  </si>
  <si>
    <t>0.84</t>
  </si>
  <si>
    <t>4.03</t>
  </si>
  <si>
    <t>0.16</t>
  </si>
  <si>
    <t>8.30</t>
  </si>
  <si>
    <t>8.10</t>
  </si>
  <si>
    <t>16.80</t>
  </si>
  <si>
    <t>16.73</t>
  </si>
  <si>
    <t>9.03</t>
  </si>
  <si>
    <t>7.26</t>
  </si>
  <si>
    <t>16.98</t>
  </si>
  <si>
    <t>1.24</t>
  </si>
  <si>
    <t>0.21</t>
  </si>
  <si>
    <t>43.00</t>
  </si>
  <si>
    <t>0.31</t>
  </si>
  <si>
    <t>1.03</t>
  </si>
  <si>
    <t>5.42</t>
  </si>
  <si>
    <t>1.72</t>
  </si>
  <si>
    <t>18.50</t>
  </si>
  <si>
    <t>3.10</t>
  </si>
  <si>
    <t>1.30</t>
  </si>
  <si>
    <t>3.70</t>
  </si>
  <si>
    <t>0.68</t>
  </si>
  <si>
    <t>0.93</t>
  </si>
  <si>
    <t>2.14</t>
  </si>
  <si>
    <t>23.43</t>
  </si>
  <si>
    <t>0.42</t>
  </si>
  <si>
    <t>1.46</t>
  </si>
  <si>
    <t>11.31</t>
  </si>
  <si>
    <t>7.06</t>
  </si>
  <si>
    <t>5.72</t>
  </si>
  <si>
    <t>8.28</t>
  </si>
  <si>
    <t>11.40</t>
  </si>
  <si>
    <t>15.50</t>
  </si>
  <si>
    <t>3.04</t>
  </si>
  <si>
    <t>2.29</t>
  </si>
  <si>
    <t>2.33</t>
  </si>
  <si>
    <t>5.11</t>
  </si>
  <si>
    <t>5.26</t>
  </si>
  <si>
    <t>12.74</t>
  </si>
  <si>
    <t>16.69</t>
  </si>
  <si>
    <t>9.60</t>
  </si>
  <si>
    <t>3.54</t>
  </si>
  <si>
    <t>14.65</t>
  </si>
  <si>
    <t>3.12</t>
  </si>
  <si>
    <t>8.00</t>
  </si>
  <si>
    <t>19.97</t>
  </si>
  <si>
    <t>165.00</t>
  </si>
  <si>
    <t>3.79</t>
  </si>
  <si>
    <t>14.00</t>
  </si>
  <si>
    <t>1.45</t>
  </si>
  <si>
    <t>5.49</t>
  </si>
  <si>
    <t>68.00</t>
  </si>
  <si>
    <t>6.13</t>
  </si>
  <si>
    <t>2.95</t>
  </si>
  <si>
    <t>0.15</t>
  </si>
  <si>
    <t>2.07</t>
  </si>
  <si>
    <t>23.20</t>
  </si>
  <si>
    <t>4.45</t>
  </si>
  <si>
    <t>1.43</t>
  </si>
  <si>
    <t>0.45</t>
  </si>
  <si>
    <t>43.59</t>
  </si>
  <si>
    <t>5.73</t>
  </si>
  <si>
    <t>8.32</t>
  </si>
  <si>
    <t>16.50</t>
  </si>
  <si>
    <t>3.58</t>
  </si>
  <si>
    <t>5.10</t>
  </si>
  <si>
    <t>15.95</t>
  </si>
  <si>
    <t>10.97</t>
  </si>
  <si>
    <t>8.24</t>
  </si>
  <si>
    <t>4.02</t>
  </si>
  <si>
    <t>3.63</t>
  </si>
  <si>
    <t>18.56</t>
  </si>
  <si>
    <t>8.18</t>
  </si>
  <si>
    <t>14.40</t>
  </si>
  <si>
    <t>7.01</t>
  </si>
  <si>
    <t>1.58</t>
  </si>
  <si>
    <t>7.85</t>
  </si>
  <si>
    <t>9.95</t>
  </si>
  <si>
    <t>0.57</t>
  </si>
  <si>
    <t>3.31</t>
  </si>
  <si>
    <t>16.66</t>
  </si>
  <si>
    <t>10.39</t>
  </si>
  <si>
    <t>3.13</t>
  </si>
  <si>
    <t>24.90</t>
  </si>
  <si>
    <t>1.36</t>
  </si>
  <si>
    <t>17.80</t>
  </si>
  <si>
    <t>3.09</t>
  </si>
  <si>
    <t>12.75</t>
  </si>
  <si>
    <t>0.14</t>
  </si>
  <si>
    <t>5.70</t>
  </si>
  <si>
    <t>3.53</t>
  </si>
  <si>
    <t>8.96</t>
  </si>
  <si>
    <t>13.44</t>
  </si>
  <si>
    <t>97.00</t>
  </si>
  <si>
    <t>0.89</t>
  </si>
  <si>
    <t>21.15</t>
  </si>
  <si>
    <t>7.51</t>
  </si>
  <si>
    <t>0.32</t>
  </si>
  <si>
    <t>20.33</t>
  </si>
  <si>
    <t>20.03</t>
  </si>
  <si>
    <t>29.07</t>
  </si>
  <si>
    <t>27.80</t>
  </si>
  <si>
    <t xml:space="preserve">BANESTES    -ON  </t>
  </si>
  <si>
    <t xml:space="preserve">BANESTES    -PN  </t>
  </si>
  <si>
    <t xml:space="preserve">BANESE      -ON  </t>
  </si>
  <si>
    <t xml:space="preserve">BANESE      -PN  </t>
  </si>
  <si>
    <t xml:space="preserve">MERC INVEST -ON  </t>
  </si>
  <si>
    <t xml:space="preserve">MERC INVEST -PN  </t>
  </si>
  <si>
    <t>29.00</t>
  </si>
  <si>
    <t>18.01</t>
  </si>
  <si>
    <t>15.76</t>
  </si>
  <si>
    <t>13.31</t>
  </si>
  <si>
    <t>13.09</t>
  </si>
  <si>
    <t>48.50</t>
  </si>
  <si>
    <t>8.21</t>
  </si>
  <si>
    <t>5.05</t>
  </si>
  <si>
    <t>9.15</t>
  </si>
  <si>
    <t>1.97</t>
  </si>
  <si>
    <t>14.68</t>
  </si>
  <si>
    <t>16.79</t>
  </si>
  <si>
    <t>10.01</t>
  </si>
  <si>
    <t>8.44</t>
  </si>
  <si>
    <t>11.48</t>
  </si>
  <si>
    <t>16.67</t>
  </si>
  <si>
    <t>16.34</t>
  </si>
  <si>
    <t>7.25</t>
  </si>
  <si>
    <t>3.32</t>
  </si>
  <si>
    <t>5.40</t>
  </si>
  <si>
    <t>8.90</t>
  </si>
  <si>
    <t>8.94</t>
  </si>
  <si>
    <t>17.99</t>
  </si>
  <si>
    <t>45.79</t>
  </si>
  <si>
    <t>0.63</t>
  </si>
  <si>
    <t>17.26</t>
  </si>
  <si>
    <t>18.04</t>
  </si>
  <si>
    <t>21.09</t>
  </si>
  <si>
    <t>13.45</t>
  </si>
  <si>
    <t>13.99</t>
  </si>
  <si>
    <t>3.99</t>
  </si>
  <si>
    <t>4.09</t>
  </si>
  <si>
    <t>11.05</t>
  </si>
  <si>
    <t>5.39</t>
  </si>
  <si>
    <t>14.98</t>
  </si>
  <si>
    <t>7.65</t>
  </si>
  <si>
    <t>3.45</t>
  </si>
  <si>
    <t>5.28</t>
  </si>
  <si>
    <t xml:space="preserve">MERC FINANC -ON  </t>
  </si>
  <si>
    <t xml:space="preserve">MERC FINANC -PN  </t>
  </si>
  <si>
    <t>4.01</t>
  </si>
  <si>
    <t>3.59</t>
  </si>
  <si>
    <t>59.99</t>
  </si>
  <si>
    <t>29.29</t>
  </si>
  <si>
    <t>15.83</t>
  </si>
  <si>
    <t>2.06</t>
  </si>
  <si>
    <t>2.08</t>
  </si>
  <si>
    <t>11.62</t>
  </si>
  <si>
    <t>11.33</t>
  </si>
  <si>
    <t>13.86</t>
  </si>
  <si>
    <t>28.83</t>
  </si>
  <si>
    <t>2.16</t>
  </si>
  <si>
    <t>0.88</t>
  </si>
  <si>
    <t>42.50</t>
  </si>
  <si>
    <t>4.50</t>
  </si>
  <si>
    <t xml:space="preserve">MERC BRASIL -PN  </t>
  </si>
  <si>
    <t>2.56</t>
  </si>
  <si>
    <t>7.86</t>
  </si>
  <si>
    <t>7.74</t>
  </si>
  <si>
    <t>2.44</t>
  </si>
  <si>
    <t>10.43</t>
  </si>
  <si>
    <t>9.59</t>
  </si>
  <si>
    <t>10.20</t>
  </si>
  <si>
    <t>11.68</t>
  </si>
  <si>
    <t>14.55</t>
  </si>
  <si>
    <t>14.92</t>
  </si>
  <si>
    <t>17.89</t>
  </si>
  <si>
    <t>4.25</t>
  </si>
  <si>
    <t>0.48</t>
  </si>
  <si>
    <t>1.06</t>
  </si>
  <si>
    <t>1.05</t>
  </si>
  <si>
    <t>15.06</t>
  </si>
  <si>
    <t>21.20</t>
  </si>
  <si>
    <t>20.80</t>
  </si>
  <si>
    <t>13.29</t>
  </si>
  <si>
    <t>6.26</t>
  </si>
  <si>
    <t>20.70</t>
  </si>
  <si>
    <t>20.32</t>
  </si>
  <si>
    <t>12.59</t>
  </si>
  <si>
    <t>23.42</t>
  </si>
  <si>
    <t>4.11</t>
  </si>
  <si>
    <t>13.67</t>
  </si>
  <si>
    <t>27.00</t>
  </si>
  <si>
    <t>2.38</t>
  </si>
  <si>
    <t>5.94</t>
  </si>
  <si>
    <t>5.93</t>
  </si>
  <si>
    <t>14.31</t>
  </si>
  <si>
    <t>7.39</t>
  </si>
  <si>
    <t>91.40</t>
  </si>
  <si>
    <t>7.07</t>
  </si>
  <si>
    <t>25.05</t>
  </si>
  <si>
    <t>5.60</t>
  </si>
  <si>
    <t>9.85</t>
  </si>
  <si>
    <t>9.52</t>
  </si>
  <si>
    <t>8.25</t>
  </si>
  <si>
    <t>1.26</t>
  </si>
  <si>
    <t>1.71</t>
  </si>
  <si>
    <t>1.37</t>
  </si>
  <si>
    <t>24.00</t>
  </si>
  <si>
    <t>21.30</t>
  </si>
  <si>
    <t>0.37</t>
  </si>
  <si>
    <t>7.35</t>
  </si>
  <si>
    <t>0.19</t>
  </si>
  <si>
    <t>23.30</t>
  </si>
  <si>
    <t>4.97</t>
  </si>
  <si>
    <t>4.52</t>
  </si>
  <si>
    <t>25.41</t>
  </si>
  <si>
    <t>17.70</t>
  </si>
  <si>
    <t>17.13</t>
  </si>
  <si>
    <t>16.09</t>
  </si>
  <si>
    <t>8.88</t>
  </si>
  <si>
    <t>1.18</t>
  </si>
  <si>
    <t>0.67</t>
  </si>
  <si>
    <t>6.74</t>
  </si>
  <si>
    <t>74.00</t>
  </si>
  <si>
    <t>1.74</t>
  </si>
  <si>
    <t>23.99</t>
  </si>
  <si>
    <t>17.74</t>
  </si>
  <si>
    <t>0.91</t>
  </si>
  <si>
    <t>10.35</t>
  </si>
  <si>
    <t>15.66</t>
  </si>
  <si>
    <t>23.49</t>
  </si>
  <si>
    <t>4.35</t>
  </si>
  <si>
    <t>18.31</t>
  </si>
  <si>
    <t>4.67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</si>
  <si>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</t>
  </si>
  <si>
    <t>1.47</t>
  </si>
  <si>
    <t>4.95</t>
  </si>
  <si>
    <t>12.10</t>
  </si>
  <si>
    <t>12.00</t>
  </si>
  <si>
    <t>1.40</t>
  </si>
  <si>
    <t>4.41</t>
  </si>
  <si>
    <t>4.46</t>
  </si>
  <si>
    <t>4.34</t>
  </si>
  <si>
    <t>20.15</t>
  </si>
  <si>
    <t>19.90</t>
  </si>
  <si>
    <t>5.64</t>
  </si>
  <si>
    <t>5.61</t>
  </si>
  <si>
    <t>3.52</t>
  </si>
  <si>
    <t>2.35</t>
  </si>
  <si>
    <t>26.37</t>
  </si>
  <si>
    <t>25.18</t>
  </si>
  <si>
    <t>29.37</t>
  </si>
  <si>
    <t>28.43</t>
  </si>
  <si>
    <t>29.69</t>
  </si>
  <si>
    <t>28.33</t>
  </si>
  <si>
    <t>17.40</t>
  </si>
  <si>
    <t>17.92</t>
  </si>
  <si>
    <t>16.91</t>
  </si>
  <si>
    <t>16.01</t>
  </si>
  <si>
    <t>16.23</t>
  </si>
  <si>
    <t>16.30</t>
  </si>
  <si>
    <t>12.26</t>
  </si>
  <si>
    <t>12.60</t>
  </si>
  <si>
    <t>12.70</t>
  </si>
  <si>
    <t>8.80</t>
  </si>
  <si>
    <t>14.62</t>
  </si>
  <si>
    <t>15.10</t>
  </si>
  <si>
    <t>15.18</t>
  </si>
  <si>
    <t>11.16</t>
  </si>
  <si>
    <t>10.77</t>
  </si>
  <si>
    <t>11.27</t>
  </si>
  <si>
    <t>6.95</t>
  </si>
  <si>
    <t>8.75</t>
  </si>
  <si>
    <t>31.15</t>
  </si>
  <si>
    <t>13.94</t>
  </si>
  <si>
    <t>14.37</t>
  </si>
  <si>
    <t>18.68</t>
  </si>
  <si>
    <t>18.80</t>
  </si>
  <si>
    <t>18.39</t>
  </si>
  <si>
    <t>83.99</t>
  </si>
  <si>
    <t>1.99</t>
  </si>
  <si>
    <t>1.73</t>
  </si>
  <si>
    <t>24.88</t>
  </si>
  <si>
    <t>24.87</t>
  </si>
  <si>
    <t>5.58</t>
  </si>
  <si>
    <t>0.94</t>
  </si>
  <si>
    <t>0.81</t>
  </si>
  <si>
    <t>35.92</t>
  </si>
  <si>
    <t>36.12</t>
  </si>
  <si>
    <t>36.25</t>
  </si>
  <si>
    <t>10.00</t>
  </si>
  <si>
    <t>30.58</t>
  </si>
  <si>
    <t>30.30</t>
  </si>
  <si>
    <t>30.04</t>
  </si>
  <si>
    <t>21.32</t>
  </si>
  <si>
    <t>20.68</t>
  </si>
  <si>
    <t>15.59</t>
  </si>
  <si>
    <t>15.81</t>
  </si>
  <si>
    <t>15.35</t>
  </si>
  <si>
    <t>23.54</t>
  </si>
  <si>
    <t>23.50</t>
  </si>
  <si>
    <t>24.09</t>
  </si>
  <si>
    <t>23.34</t>
  </si>
  <si>
    <t>23.84</t>
  </si>
  <si>
    <t>23.66</t>
  </si>
  <si>
    <t>24.16</t>
  </si>
  <si>
    <t>4.53</t>
  </si>
  <si>
    <t>4.60</t>
  </si>
  <si>
    <t>7.30</t>
  </si>
  <si>
    <t>8.01</t>
  </si>
  <si>
    <t>18.86</t>
  </si>
  <si>
    <t>18.66</t>
  </si>
  <si>
    <t>19.24</t>
  </si>
  <si>
    <t>18.46</t>
  </si>
  <si>
    <t>1.59</t>
  </si>
  <si>
    <t>4.64</t>
  </si>
  <si>
    <t>20.60</t>
  </si>
  <si>
    <t>28.55</t>
  </si>
  <si>
    <t>28.38</t>
  </si>
  <si>
    <t>27.11</t>
  </si>
  <si>
    <t>26.77</t>
  </si>
  <si>
    <t>0.41</t>
  </si>
  <si>
    <t>0.40</t>
  </si>
  <si>
    <t>7.10</t>
  </si>
  <si>
    <t>25.01</t>
  </si>
  <si>
    <t>11.70</t>
  </si>
  <si>
    <t>11.75</t>
  </si>
  <si>
    <t xml:space="preserve">BRB BANCO   -ON  </t>
  </si>
  <si>
    <t xml:space="preserve">BRB BANCO   -PN  </t>
  </si>
  <si>
    <t>22.65</t>
  </si>
  <si>
    <t>22.70</t>
  </si>
  <si>
    <t>22.14</t>
  </si>
  <si>
    <t>21.83</t>
  </si>
  <si>
    <t>15.90</t>
  </si>
  <si>
    <t>13.52</t>
  </si>
  <si>
    <t>13.34</t>
  </si>
  <si>
    <t>13.54</t>
  </si>
  <si>
    <t>13.33</t>
  </si>
  <si>
    <t>49.14</t>
  </si>
  <si>
    <t>37.66</t>
  </si>
  <si>
    <t>37.84</t>
  </si>
  <si>
    <t>36.99</t>
  </si>
  <si>
    <t>16.77</t>
  </si>
  <si>
    <t>18.32</t>
  </si>
  <si>
    <t>18.14</t>
  </si>
  <si>
    <t>25.74</t>
  </si>
  <si>
    <t>24.91</t>
  </si>
  <si>
    <t>33.40</t>
  </si>
  <si>
    <t>33.68</t>
  </si>
  <si>
    <t>34.02</t>
  </si>
  <si>
    <t>32.83</t>
  </si>
  <si>
    <t>8.37</t>
  </si>
  <si>
    <t>5.02</t>
  </si>
  <si>
    <t>4.90</t>
  </si>
  <si>
    <t>5.04</t>
  </si>
  <si>
    <t>9.09</t>
  </si>
  <si>
    <t>8.95</t>
  </si>
  <si>
    <t>8.92</t>
  </si>
  <si>
    <t>7.91</t>
  </si>
  <si>
    <t>8.97</t>
  </si>
  <si>
    <t>8.68</t>
  </si>
  <si>
    <t>8.98</t>
  </si>
  <si>
    <t>8.62</t>
  </si>
  <si>
    <t xml:space="preserve">ENERGISA    -UNT </t>
  </si>
  <si>
    <t xml:space="preserve">ENERGISA    -ON  </t>
  </si>
  <si>
    <t xml:space="preserve">ENERGISA    -PN  </t>
  </si>
  <si>
    <t>19.55</t>
  </si>
  <si>
    <t>19.45</t>
  </si>
  <si>
    <t>12.01</t>
  </si>
  <si>
    <t>12.15</t>
  </si>
  <si>
    <t>11.61</t>
  </si>
  <si>
    <t>57.00</t>
  </si>
  <si>
    <t>14.94</t>
  </si>
  <si>
    <t>14.91</t>
  </si>
  <si>
    <t>17.54</t>
  </si>
  <si>
    <t>17.28</t>
  </si>
  <si>
    <t>8.77</t>
  </si>
  <si>
    <t>8.22</t>
  </si>
  <si>
    <t>29.11</t>
  </si>
  <si>
    <t>28.98</t>
  </si>
  <si>
    <t>28.57</t>
  </si>
  <si>
    <t>31.02</t>
  </si>
  <si>
    <t>30.73</t>
  </si>
  <si>
    <t>31.04</t>
  </si>
  <si>
    <t>30.50</t>
  </si>
  <si>
    <t>11.38</t>
  </si>
  <si>
    <t>11.29</t>
  </si>
  <si>
    <t>16.49</t>
  </si>
  <si>
    <t>16.41</t>
  </si>
  <si>
    <t>7.23</t>
  </si>
  <si>
    <t>10.84</t>
  </si>
  <si>
    <t>10.85</t>
  </si>
  <si>
    <t>10.75</t>
  </si>
  <si>
    <t>32.30</t>
  </si>
  <si>
    <t>32.10</t>
  </si>
  <si>
    <t>3.19</t>
  </si>
  <si>
    <t>21.69</t>
  </si>
  <si>
    <t>21.49</t>
  </si>
  <si>
    <t>21.33</t>
  </si>
  <si>
    <t>9.08</t>
  </si>
  <si>
    <t>18.00</t>
  </si>
  <si>
    <t>18.20</t>
  </si>
  <si>
    <t>17.81</t>
  </si>
  <si>
    <t>33.15</t>
  </si>
  <si>
    <t>32.60</t>
  </si>
  <si>
    <t>33.21</t>
  </si>
  <si>
    <t>32.55</t>
  </si>
  <si>
    <t>24.45</t>
  </si>
  <si>
    <t>25.29</t>
  </si>
  <si>
    <t>24.31</t>
  </si>
  <si>
    <t>17.66</t>
  </si>
  <si>
    <t>17.31</t>
  </si>
  <si>
    <t>17.88</t>
  </si>
  <si>
    <t>17.67</t>
  </si>
  <si>
    <t>17.59</t>
  </si>
  <si>
    <t>17.75</t>
  </si>
  <si>
    <t>17.42</t>
  </si>
  <si>
    <t>22.77</t>
  </si>
  <si>
    <t>17.56</t>
  </si>
  <si>
    <t>20.23</t>
  </si>
  <si>
    <t>43.85</t>
  </si>
  <si>
    <t>44.70</t>
  </si>
  <si>
    <t>45.04</t>
  </si>
  <si>
    <t>43.40</t>
  </si>
  <si>
    <t>15.86</t>
  </si>
  <si>
    <t>16.21</t>
  </si>
  <si>
    <t>16.36</t>
  </si>
  <si>
    <t>12.25</t>
  </si>
  <si>
    <t>15.60</t>
  </si>
  <si>
    <t>15.54</t>
  </si>
  <si>
    <t>17.96</t>
  </si>
  <si>
    <t>18.06</t>
  </si>
  <si>
    <t>17.05</t>
  </si>
  <si>
    <t>10.27</t>
  </si>
  <si>
    <t>9.90</t>
  </si>
  <si>
    <t>63.60</t>
  </si>
  <si>
    <t>64.77</t>
  </si>
  <si>
    <t>65.21</t>
  </si>
  <si>
    <t>63.50</t>
  </si>
  <si>
    <t>34.52</t>
  </si>
  <si>
    <t>33.85</t>
  </si>
  <si>
    <t>34.84</t>
  </si>
  <si>
    <t>33.80</t>
  </si>
  <si>
    <t>24.76</t>
  </si>
  <si>
    <t>24.95</t>
  </si>
  <si>
    <t>24.71</t>
  </si>
  <si>
    <t>10.71</t>
  </si>
  <si>
    <t>10.62</t>
  </si>
  <si>
    <t>9.80</t>
  </si>
  <si>
    <t>8.58</t>
  </si>
  <si>
    <t>5.38</t>
  </si>
  <si>
    <t>5.37</t>
  </si>
  <si>
    <t>21.47</t>
  </si>
  <si>
    <t>7.55</t>
  </si>
  <si>
    <t>3.41</t>
  </si>
  <si>
    <t>5.54</t>
  </si>
  <si>
    <t>5.53</t>
  </si>
  <si>
    <t>45.50</t>
  </si>
  <si>
    <t>45.83</t>
  </si>
  <si>
    <t>46.91</t>
  </si>
  <si>
    <t>45.42</t>
  </si>
  <si>
    <t>3.88</t>
  </si>
  <si>
    <t>3.86</t>
  </si>
  <si>
    <t>13.13</t>
  </si>
  <si>
    <t>12.71</t>
  </si>
  <si>
    <t>13.16</t>
  </si>
  <si>
    <t>13.70</t>
  </si>
  <si>
    <t>13.73</t>
  </si>
  <si>
    <t>36.75</t>
  </si>
  <si>
    <t>36.37</t>
  </si>
  <si>
    <t>36.20</t>
  </si>
  <si>
    <t>29.52</t>
  </si>
  <si>
    <t>30.20</t>
  </si>
  <si>
    <t>30.44</t>
  </si>
  <si>
    <t>15.58</t>
  </si>
  <si>
    <t>15.65</t>
  </si>
  <si>
    <t>15.15</t>
  </si>
  <si>
    <t>2.15</t>
  </si>
  <si>
    <t>2.04</t>
  </si>
  <si>
    <t>11.34</t>
  </si>
  <si>
    <t>11.52</t>
  </si>
  <si>
    <t>13.90</t>
  </si>
  <si>
    <t>13.98</t>
  </si>
  <si>
    <t>13.60</t>
  </si>
  <si>
    <t>52.15</t>
  </si>
  <si>
    <t>51.63</t>
  </si>
  <si>
    <t>51.40</t>
  </si>
  <si>
    <t>28.11</t>
  </si>
  <si>
    <t>28.90</t>
  </si>
  <si>
    <t>38.19</t>
  </si>
  <si>
    <t>37.29</t>
  </si>
  <si>
    <t>43.50</t>
  </si>
  <si>
    <t>43.66</t>
  </si>
  <si>
    <t>44.12</t>
  </si>
  <si>
    <t>43.43</t>
  </si>
  <si>
    <t>2.03</t>
  </si>
  <si>
    <t>41.62</t>
  </si>
  <si>
    <t>50.45</t>
  </si>
  <si>
    <t>51.07</t>
  </si>
  <si>
    <t>49.92</t>
  </si>
  <si>
    <t>1.54</t>
  </si>
  <si>
    <t>4.39</t>
  </si>
  <si>
    <t>4.49</t>
  </si>
  <si>
    <t>14.05</t>
  </si>
  <si>
    <t>3.85</t>
  </si>
  <si>
    <t>3.74</t>
  </si>
  <si>
    <t>11.36</t>
  </si>
  <si>
    <t>11.56</t>
  </si>
  <si>
    <t>42.12</t>
  </si>
  <si>
    <t>43.42</t>
  </si>
  <si>
    <t>2.51</t>
  </si>
  <si>
    <t>32.39</t>
  </si>
  <si>
    <t>32.90</t>
  </si>
  <si>
    <t>33.16</t>
  </si>
  <si>
    <t>32.18</t>
  </si>
  <si>
    <t>7.93</t>
  </si>
  <si>
    <t>7.84</t>
  </si>
  <si>
    <t>2.43</t>
  </si>
  <si>
    <t>0.33</t>
  </si>
  <si>
    <t>9.74</t>
  </si>
  <si>
    <t>9.56</t>
  </si>
  <si>
    <t>9.79</t>
  </si>
  <si>
    <t>9.32</t>
  </si>
  <si>
    <t>9.93</t>
  </si>
  <si>
    <t>9.44</t>
  </si>
  <si>
    <t>11.58</t>
  </si>
  <si>
    <t>14.52</t>
  </si>
  <si>
    <t>14.42</t>
  </si>
  <si>
    <t>14.32</t>
  </si>
  <si>
    <t>14.70</t>
  </si>
  <si>
    <t>17.93</t>
  </si>
  <si>
    <t>17.76</t>
  </si>
  <si>
    <t>17.61</t>
  </si>
  <si>
    <t>0.56</t>
  </si>
  <si>
    <t>0.58</t>
  </si>
  <si>
    <t>3.47</t>
  </si>
  <si>
    <t>3.38</t>
  </si>
  <si>
    <t>1.04</t>
  </si>
  <si>
    <t>3.03</t>
  </si>
  <si>
    <t>2.97</t>
  </si>
  <si>
    <t>24.65</t>
  </si>
  <si>
    <t>24.50</t>
  </si>
  <si>
    <t>25.09</t>
  </si>
  <si>
    <t>57.61</t>
  </si>
  <si>
    <t>57.15</t>
  </si>
  <si>
    <t>56.33</t>
  </si>
  <si>
    <t>0.25</t>
  </si>
  <si>
    <t>7.87</t>
  </si>
  <si>
    <t>7.58</t>
  </si>
  <si>
    <t>3.14</t>
  </si>
  <si>
    <t>3.17</t>
  </si>
  <si>
    <t>2.98</t>
  </si>
  <si>
    <t>15.07</t>
  </si>
  <si>
    <t>15.30</t>
  </si>
  <si>
    <t>20.30</t>
  </si>
  <si>
    <t>19.77</t>
  </si>
  <si>
    <t>8.65</t>
  </si>
  <si>
    <t>8.72</t>
  </si>
  <si>
    <t>21.38</t>
  </si>
  <si>
    <t>20.69</t>
  </si>
  <si>
    <t>21.44</t>
  </si>
  <si>
    <t>20.61</t>
  </si>
  <si>
    <t>13.00</t>
  </si>
  <si>
    <t>13.28</t>
  </si>
  <si>
    <t>13.92</t>
  </si>
  <si>
    <t>34.53</t>
  </si>
  <si>
    <t>35.29</t>
  </si>
  <si>
    <t>34.50</t>
  </si>
  <si>
    <t>20.13</t>
  </si>
  <si>
    <t>12.06</t>
  </si>
  <si>
    <t>14.43</t>
  </si>
  <si>
    <t>14.18</t>
  </si>
  <si>
    <t>23.08</t>
  </si>
  <si>
    <t>14.50</t>
  </si>
  <si>
    <t>14.54</t>
  </si>
  <si>
    <t>14.22</t>
  </si>
  <si>
    <t>16.52</t>
  </si>
  <si>
    <t>5.13</t>
  </si>
  <si>
    <t>180.00</t>
  </si>
  <si>
    <t>17.91</t>
  </si>
  <si>
    <t>98.30</t>
  </si>
  <si>
    <t>97.09</t>
  </si>
  <si>
    <t>98.80</t>
  </si>
  <si>
    <t>16.99</t>
  </si>
  <si>
    <t>10.59</t>
  </si>
  <si>
    <t>4.22</t>
  </si>
  <si>
    <t>29.20</t>
  </si>
  <si>
    <t>29.55</t>
  </si>
  <si>
    <t>28.51</t>
  </si>
  <si>
    <t>10.80</t>
  </si>
  <si>
    <t>13.30</t>
  </si>
  <si>
    <t>12.72</t>
  </si>
  <si>
    <t>14.24</t>
  </si>
  <si>
    <t>27.22</t>
  </si>
  <si>
    <t>26.70</t>
  </si>
  <si>
    <t>26.57</t>
  </si>
  <si>
    <t>330.00</t>
  </si>
  <si>
    <t>17.23</t>
  </si>
  <si>
    <t>17.10</t>
  </si>
  <si>
    <t>17.24</t>
  </si>
  <si>
    <t>17.00</t>
  </si>
  <si>
    <t>17.50</t>
  </si>
  <si>
    <t>17.15</t>
  </si>
  <si>
    <t>3.29</t>
  </si>
  <si>
    <t>14.20</t>
  </si>
  <si>
    <t>13.93</t>
  </si>
  <si>
    <t>12.85</t>
  </si>
  <si>
    <t>13.18</t>
  </si>
  <si>
    <t>12.78</t>
  </si>
  <si>
    <t>10.38</t>
  </si>
  <si>
    <t>10.13</t>
  </si>
  <si>
    <t>5.15</t>
  </si>
  <si>
    <t>6.99</t>
  </si>
  <si>
    <t>7.43</t>
  </si>
  <si>
    <t>6.96</t>
  </si>
  <si>
    <t>26.15</t>
  </si>
  <si>
    <t>25.65</t>
  </si>
  <si>
    <t>25.52</t>
  </si>
  <si>
    <t>91.00</t>
  </si>
  <si>
    <t>92.64</t>
  </si>
  <si>
    <t>90.16</t>
  </si>
  <si>
    <t>86.00</t>
  </si>
  <si>
    <t>6.84</t>
  </si>
  <si>
    <t>6.90</t>
  </si>
  <si>
    <t>6.83</t>
  </si>
  <si>
    <t>25.33</t>
  </si>
  <si>
    <t>24.86</t>
  </si>
  <si>
    <t>24.82</t>
  </si>
  <si>
    <t>6.00</t>
  </si>
  <si>
    <t>6.20</t>
  </si>
  <si>
    <t>5.46</t>
  </si>
  <si>
    <t>15.25</t>
  </si>
  <si>
    <t>15.47</t>
  </si>
  <si>
    <t>14.86</t>
  </si>
  <si>
    <t>5.79</t>
  </si>
  <si>
    <t>4.16</t>
  </si>
  <si>
    <t>6.41</t>
  </si>
  <si>
    <t>6.05</t>
  </si>
  <si>
    <t>57.52</t>
  </si>
  <si>
    <t>57.76</t>
  </si>
  <si>
    <t>59.19</t>
  </si>
  <si>
    <t>57.51</t>
  </si>
  <si>
    <t>6.81</t>
  </si>
  <si>
    <t>7.09</t>
  </si>
  <si>
    <t>8.08</t>
  </si>
  <si>
    <t>7.98</t>
  </si>
  <si>
    <t>8.16</t>
  </si>
  <si>
    <t>28.10</t>
  </si>
  <si>
    <t>1.21</t>
  </si>
  <si>
    <t>10.86</t>
  </si>
  <si>
    <t>10.96</t>
  </si>
  <si>
    <t>10.72</t>
  </si>
  <si>
    <t>31.01</t>
  </si>
  <si>
    <t>30.68</t>
  </si>
  <si>
    <t>31.41</t>
  </si>
  <si>
    <t>30.43</t>
  </si>
  <si>
    <t>1.63</t>
  </si>
  <si>
    <t>1.35</t>
  </si>
  <si>
    <t>4.72</t>
  </si>
  <si>
    <t>18.42</t>
  </si>
  <si>
    <t>21.94</t>
  </si>
  <si>
    <t>7.40</t>
  </si>
  <si>
    <t>14.26</t>
  </si>
  <si>
    <t>14.13</t>
  </si>
  <si>
    <t>3.81</t>
  </si>
  <si>
    <t>3.89</t>
  </si>
  <si>
    <t>3.05</t>
  </si>
  <si>
    <t>23.45</t>
  </si>
  <si>
    <t>23.79</t>
  </si>
  <si>
    <t>4.06</t>
  </si>
  <si>
    <t>4.10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</si>
</sst>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/>
  </autoFilter>
  <sortState ref="A2:BB519">
    <sortCondition ref="B1:B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5.xml"/><Relationship Id="rId299" Type="http://schemas.openxmlformats.org/officeDocument/2006/relationships/queryTable" Target="../queryTables/queryTable547.xml"/><Relationship Id="rId303" Type="http://schemas.openxmlformats.org/officeDocument/2006/relationships/queryTable" Target="../queryTables/queryTable551.xml"/><Relationship Id="rId21" Type="http://schemas.openxmlformats.org/officeDocument/2006/relationships/queryTable" Target="../queryTables/queryTable269.xml"/><Relationship Id="rId42" Type="http://schemas.openxmlformats.org/officeDocument/2006/relationships/queryTable" Target="../queryTables/queryTable290.xml"/><Relationship Id="rId63" Type="http://schemas.openxmlformats.org/officeDocument/2006/relationships/queryTable" Target="../queryTables/queryTable311.xml"/><Relationship Id="rId84" Type="http://schemas.openxmlformats.org/officeDocument/2006/relationships/queryTable" Target="../queryTables/queryTable332.xml"/><Relationship Id="rId138" Type="http://schemas.openxmlformats.org/officeDocument/2006/relationships/queryTable" Target="../queryTables/queryTable386.xml"/><Relationship Id="rId159" Type="http://schemas.openxmlformats.org/officeDocument/2006/relationships/queryTable" Target="../queryTables/queryTable407.xml"/><Relationship Id="rId324" Type="http://schemas.openxmlformats.org/officeDocument/2006/relationships/queryTable" Target="../queryTables/queryTable572.xml"/><Relationship Id="rId345" Type="http://schemas.openxmlformats.org/officeDocument/2006/relationships/queryTable" Target="../queryTables/queryTable593.xml"/><Relationship Id="rId170" Type="http://schemas.openxmlformats.org/officeDocument/2006/relationships/queryTable" Target="../queryTables/queryTable418.xml"/><Relationship Id="rId191" Type="http://schemas.openxmlformats.org/officeDocument/2006/relationships/queryTable" Target="../queryTables/queryTable439.xml"/><Relationship Id="rId205" Type="http://schemas.openxmlformats.org/officeDocument/2006/relationships/queryTable" Target="../queryTables/queryTable453.xml"/><Relationship Id="rId226" Type="http://schemas.openxmlformats.org/officeDocument/2006/relationships/queryTable" Target="../queryTables/queryTable474.xml"/><Relationship Id="rId247" Type="http://schemas.openxmlformats.org/officeDocument/2006/relationships/queryTable" Target="../queryTables/queryTable495.xml"/><Relationship Id="rId107" Type="http://schemas.openxmlformats.org/officeDocument/2006/relationships/queryTable" Target="../queryTables/queryTable355.xml"/><Relationship Id="rId268" Type="http://schemas.openxmlformats.org/officeDocument/2006/relationships/queryTable" Target="../queryTables/queryTable516.xml"/><Relationship Id="rId289" Type="http://schemas.openxmlformats.org/officeDocument/2006/relationships/queryTable" Target="../queryTables/queryTable537.xml"/><Relationship Id="rId11" Type="http://schemas.openxmlformats.org/officeDocument/2006/relationships/queryTable" Target="../queryTables/queryTable259.xml"/><Relationship Id="rId32" Type="http://schemas.openxmlformats.org/officeDocument/2006/relationships/queryTable" Target="../queryTables/queryTable280.xml"/><Relationship Id="rId53" Type="http://schemas.openxmlformats.org/officeDocument/2006/relationships/queryTable" Target="../queryTables/queryTable301.xml"/><Relationship Id="rId74" Type="http://schemas.openxmlformats.org/officeDocument/2006/relationships/queryTable" Target="../queryTables/queryTable322.xml"/><Relationship Id="rId128" Type="http://schemas.openxmlformats.org/officeDocument/2006/relationships/queryTable" Target="../queryTables/queryTable376.xml"/><Relationship Id="rId149" Type="http://schemas.openxmlformats.org/officeDocument/2006/relationships/queryTable" Target="../queryTables/queryTable397.xml"/><Relationship Id="rId314" Type="http://schemas.openxmlformats.org/officeDocument/2006/relationships/queryTable" Target="../queryTables/queryTable562.xml"/><Relationship Id="rId335" Type="http://schemas.openxmlformats.org/officeDocument/2006/relationships/queryTable" Target="../queryTables/queryTable583.xml"/><Relationship Id="rId356" Type="http://schemas.openxmlformats.org/officeDocument/2006/relationships/queryTable" Target="../queryTables/queryTable604.xml"/><Relationship Id="rId5" Type="http://schemas.openxmlformats.org/officeDocument/2006/relationships/queryTable" Target="../queryTables/queryTable253.xml"/><Relationship Id="rId95" Type="http://schemas.openxmlformats.org/officeDocument/2006/relationships/queryTable" Target="../queryTables/queryTable343.xml"/><Relationship Id="rId160" Type="http://schemas.openxmlformats.org/officeDocument/2006/relationships/queryTable" Target="../queryTables/queryTable408.xml"/><Relationship Id="rId181" Type="http://schemas.openxmlformats.org/officeDocument/2006/relationships/queryTable" Target="../queryTables/queryTable429.xml"/><Relationship Id="rId216" Type="http://schemas.openxmlformats.org/officeDocument/2006/relationships/queryTable" Target="../queryTables/queryTable464.xml"/><Relationship Id="rId237" Type="http://schemas.openxmlformats.org/officeDocument/2006/relationships/queryTable" Target="../queryTables/queryTable485.xml"/><Relationship Id="rId258" Type="http://schemas.openxmlformats.org/officeDocument/2006/relationships/queryTable" Target="../queryTables/queryTable506.xml"/><Relationship Id="rId279" Type="http://schemas.openxmlformats.org/officeDocument/2006/relationships/queryTable" Target="../queryTables/queryTable527.xml"/><Relationship Id="rId22" Type="http://schemas.openxmlformats.org/officeDocument/2006/relationships/queryTable" Target="../queryTables/queryTable270.xml"/><Relationship Id="rId43" Type="http://schemas.openxmlformats.org/officeDocument/2006/relationships/queryTable" Target="../queryTables/queryTable291.xml"/><Relationship Id="rId64" Type="http://schemas.openxmlformats.org/officeDocument/2006/relationships/queryTable" Target="../queryTables/queryTable312.xml"/><Relationship Id="rId118" Type="http://schemas.openxmlformats.org/officeDocument/2006/relationships/queryTable" Target="../queryTables/queryTable366.xml"/><Relationship Id="rId139" Type="http://schemas.openxmlformats.org/officeDocument/2006/relationships/queryTable" Target="../queryTables/queryTable387.xml"/><Relationship Id="rId290" Type="http://schemas.openxmlformats.org/officeDocument/2006/relationships/queryTable" Target="../queryTables/queryTable538.xml"/><Relationship Id="rId304" Type="http://schemas.openxmlformats.org/officeDocument/2006/relationships/queryTable" Target="../queryTables/queryTable552.xml"/><Relationship Id="rId325" Type="http://schemas.openxmlformats.org/officeDocument/2006/relationships/queryTable" Target="../queryTables/queryTable573.xml"/><Relationship Id="rId346" Type="http://schemas.openxmlformats.org/officeDocument/2006/relationships/queryTable" Target="../queryTables/queryTable594.xml"/><Relationship Id="rId85" Type="http://schemas.openxmlformats.org/officeDocument/2006/relationships/queryTable" Target="../queryTables/queryTable333.xml"/><Relationship Id="rId150" Type="http://schemas.openxmlformats.org/officeDocument/2006/relationships/queryTable" Target="../queryTables/queryTable398.xml"/><Relationship Id="rId171" Type="http://schemas.openxmlformats.org/officeDocument/2006/relationships/queryTable" Target="../queryTables/queryTable419.xml"/><Relationship Id="rId192" Type="http://schemas.openxmlformats.org/officeDocument/2006/relationships/queryTable" Target="../queryTables/queryTable440.xml"/><Relationship Id="rId206" Type="http://schemas.openxmlformats.org/officeDocument/2006/relationships/queryTable" Target="../queryTables/queryTable454.xml"/><Relationship Id="rId227" Type="http://schemas.openxmlformats.org/officeDocument/2006/relationships/queryTable" Target="../queryTables/queryTable475.xml"/><Relationship Id="rId248" Type="http://schemas.openxmlformats.org/officeDocument/2006/relationships/queryTable" Target="../queryTables/queryTable496.xml"/><Relationship Id="rId269" Type="http://schemas.openxmlformats.org/officeDocument/2006/relationships/queryTable" Target="../queryTables/queryTable517.xml"/><Relationship Id="rId12" Type="http://schemas.openxmlformats.org/officeDocument/2006/relationships/queryTable" Target="../queryTables/queryTable260.xml"/><Relationship Id="rId33" Type="http://schemas.openxmlformats.org/officeDocument/2006/relationships/queryTable" Target="../queryTables/queryTable281.xml"/><Relationship Id="rId108" Type="http://schemas.openxmlformats.org/officeDocument/2006/relationships/queryTable" Target="../queryTables/queryTable356.xml"/><Relationship Id="rId129" Type="http://schemas.openxmlformats.org/officeDocument/2006/relationships/queryTable" Target="../queryTables/queryTable377.xml"/><Relationship Id="rId280" Type="http://schemas.openxmlformats.org/officeDocument/2006/relationships/queryTable" Target="../queryTables/queryTable528.xml"/><Relationship Id="rId315" Type="http://schemas.openxmlformats.org/officeDocument/2006/relationships/queryTable" Target="../queryTables/queryTable563.xml"/><Relationship Id="rId336" Type="http://schemas.openxmlformats.org/officeDocument/2006/relationships/queryTable" Target="../queryTables/queryTable584.xml"/><Relationship Id="rId357" Type="http://schemas.openxmlformats.org/officeDocument/2006/relationships/queryTable" Target="../queryTables/queryTable605.xml"/><Relationship Id="rId54" Type="http://schemas.openxmlformats.org/officeDocument/2006/relationships/queryTable" Target="../queryTables/queryTable302.xml"/><Relationship Id="rId75" Type="http://schemas.openxmlformats.org/officeDocument/2006/relationships/queryTable" Target="../queryTables/queryTable323.xml"/><Relationship Id="rId96" Type="http://schemas.openxmlformats.org/officeDocument/2006/relationships/queryTable" Target="../queryTables/queryTable344.xml"/><Relationship Id="rId140" Type="http://schemas.openxmlformats.org/officeDocument/2006/relationships/queryTable" Target="../queryTables/queryTable388.xml"/><Relationship Id="rId161" Type="http://schemas.openxmlformats.org/officeDocument/2006/relationships/queryTable" Target="../queryTables/queryTable409.xml"/><Relationship Id="rId182" Type="http://schemas.openxmlformats.org/officeDocument/2006/relationships/queryTable" Target="../queryTables/queryTable430.xml"/><Relationship Id="rId217" Type="http://schemas.openxmlformats.org/officeDocument/2006/relationships/queryTable" Target="../queryTables/queryTable465.xml"/><Relationship Id="rId6" Type="http://schemas.openxmlformats.org/officeDocument/2006/relationships/queryTable" Target="../queryTables/queryTable254.xml"/><Relationship Id="rId238" Type="http://schemas.openxmlformats.org/officeDocument/2006/relationships/queryTable" Target="../queryTables/queryTable486.xml"/><Relationship Id="rId259" Type="http://schemas.openxmlformats.org/officeDocument/2006/relationships/queryTable" Target="../queryTables/queryTable507.xml"/><Relationship Id="rId23" Type="http://schemas.openxmlformats.org/officeDocument/2006/relationships/queryTable" Target="../queryTables/queryTable271.xml"/><Relationship Id="rId119" Type="http://schemas.openxmlformats.org/officeDocument/2006/relationships/queryTable" Target="../queryTables/queryTable367.xml"/><Relationship Id="rId270" Type="http://schemas.openxmlformats.org/officeDocument/2006/relationships/queryTable" Target="../queryTables/queryTable518.xml"/><Relationship Id="rId291" Type="http://schemas.openxmlformats.org/officeDocument/2006/relationships/queryTable" Target="../queryTables/queryTable539.xml"/><Relationship Id="rId305" Type="http://schemas.openxmlformats.org/officeDocument/2006/relationships/queryTable" Target="../queryTables/queryTable553.xml"/><Relationship Id="rId326" Type="http://schemas.openxmlformats.org/officeDocument/2006/relationships/queryTable" Target="../queryTables/queryTable574.xml"/><Relationship Id="rId347" Type="http://schemas.openxmlformats.org/officeDocument/2006/relationships/queryTable" Target="../queryTables/queryTable595.xml"/><Relationship Id="rId44" Type="http://schemas.openxmlformats.org/officeDocument/2006/relationships/queryTable" Target="../queryTables/queryTable292.xml"/><Relationship Id="rId65" Type="http://schemas.openxmlformats.org/officeDocument/2006/relationships/queryTable" Target="../queryTables/queryTable313.xml"/><Relationship Id="rId86" Type="http://schemas.openxmlformats.org/officeDocument/2006/relationships/queryTable" Target="../queryTables/queryTable334.xml"/><Relationship Id="rId130" Type="http://schemas.openxmlformats.org/officeDocument/2006/relationships/queryTable" Target="../queryTables/queryTable378.xml"/><Relationship Id="rId151" Type="http://schemas.openxmlformats.org/officeDocument/2006/relationships/queryTable" Target="../queryTables/queryTable399.xml"/><Relationship Id="rId172" Type="http://schemas.openxmlformats.org/officeDocument/2006/relationships/queryTable" Target="../queryTables/queryTable420.xml"/><Relationship Id="rId193" Type="http://schemas.openxmlformats.org/officeDocument/2006/relationships/queryTable" Target="../queryTables/queryTable441.xml"/><Relationship Id="rId207" Type="http://schemas.openxmlformats.org/officeDocument/2006/relationships/queryTable" Target="../queryTables/queryTable455.xml"/><Relationship Id="rId228" Type="http://schemas.openxmlformats.org/officeDocument/2006/relationships/queryTable" Target="../queryTables/queryTable476.xml"/><Relationship Id="rId249" Type="http://schemas.openxmlformats.org/officeDocument/2006/relationships/queryTable" Target="../queryTables/queryTable497.xml"/><Relationship Id="rId13" Type="http://schemas.openxmlformats.org/officeDocument/2006/relationships/queryTable" Target="../queryTables/queryTable261.xml"/><Relationship Id="rId109" Type="http://schemas.openxmlformats.org/officeDocument/2006/relationships/queryTable" Target="../queryTables/queryTable357.xml"/><Relationship Id="rId260" Type="http://schemas.openxmlformats.org/officeDocument/2006/relationships/queryTable" Target="../queryTables/queryTable508.xml"/><Relationship Id="rId281" Type="http://schemas.openxmlformats.org/officeDocument/2006/relationships/queryTable" Target="../queryTables/queryTable529.xml"/><Relationship Id="rId316" Type="http://schemas.openxmlformats.org/officeDocument/2006/relationships/queryTable" Target="../queryTables/queryTable564.xml"/><Relationship Id="rId337" Type="http://schemas.openxmlformats.org/officeDocument/2006/relationships/queryTable" Target="../queryTables/queryTable585.xml"/><Relationship Id="rId34" Type="http://schemas.openxmlformats.org/officeDocument/2006/relationships/queryTable" Target="../queryTables/queryTable282.xml"/><Relationship Id="rId55" Type="http://schemas.openxmlformats.org/officeDocument/2006/relationships/queryTable" Target="../queryTables/queryTable303.xml"/><Relationship Id="rId76" Type="http://schemas.openxmlformats.org/officeDocument/2006/relationships/queryTable" Target="../queryTables/queryTable324.xml"/><Relationship Id="rId97" Type="http://schemas.openxmlformats.org/officeDocument/2006/relationships/queryTable" Target="../queryTables/queryTable345.xml"/><Relationship Id="rId120" Type="http://schemas.openxmlformats.org/officeDocument/2006/relationships/queryTable" Target="../queryTables/queryTable368.xml"/><Relationship Id="rId141" Type="http://schemas.openxmlformats.org/officeDocument/2006/relationships/queryTable" Target="../queryTables/queryTable389.xml"/><Relationship Id="rId358" Type="http://schemas.openxmlformats.org/officeDocument/2006/relationships/queryTable" Target="../queryTables/queryTable606.xml"/><Relationship Id="rId7" Type="http://schemas.openxmlformats.org/officeDocument/2006/relationships/queryTable" Target="../queryTables/queryTable255.xml"/><Relationship Id="rId162" Type="http://schemas.openxmlformats.org/officeDocument/2006/relationships/queryTable" Target="../queryTables/queryTable410.xml"/><Relationship Id="rId183" Type="http://schemas.openxmlformats.org/officeDocument/2006/relationships/queryTable" Target="../queryTables/queryTable431.xml"/><Relationship Id="rId218" Type="http://schemas.openxmlformats.org/officeDocument/2006/relationships/queryTable" Target="../queryTables/queryTable466.xml"/><Relationship Id="rId239" Type="http://schemas.openxmlformats.org/officeDocument/2006/relationships/queryTable" Target="../queryTables/queryTable487.xml"/><Relationship Id="rId250" Type="http://schemas.openxmlformats.org/officeDocument/2006/relationships/queryTable" Target="../queryTables/queryTable498.xml"/><Relationship Id="rId271" Type="http://schemas.openxmlformats.org/officeDocument/2006/relationships/queryTable" Target="../queryTables/queryTable519.xml"/><Relationship Id="rId292" Type="http://schemas.openxmlformats.org/officeDocument/2006/relationships/queryTable" Target="../queryTables/queryTable540.xml"/><Relationship Id="rId306" Type="http://schemas.openxmlformats.org/officeDocument/2006/relationships/queryTable" Target="../queryTables/queryTable554.xml"/><Relationship Id="rId24" Type="http://schemas.openxmlformats.org/officeDocument/2006/relationships/queryTable" Target="../queryTables/queryTable272.xml"/><Relationship Id="rId45" Type="http://schemas.openxmlformats.org/officeDocument/2006/relationships/queryTable" Target="../queryTables/queryTable293.xml"/><Relationship Id="rId66" Type="http://schemas.openxmlformats.org/officeDocument/2006/relationships/queryTable" Target="../queryTables/queryTable314.xml"/><Relationship Id="rId87" Type="http://schemas.openxmlformats.org/officeDocument/2006/relationships/queryTable" Target="../queryTables/queryTable335.xml"/><Relationship Id="rId110" Type="http://schemas.openxmlformats.org/officeDocument/2006/relationships/queryTable" Target="../queryTables/queryTable358.xml"/><Relationship Id="rId131" Type="http://schemas.openxmlformats.org/officeDocument/2006/relationships/queryTable" Target="../queryTables/queryTable379.xml"/><Relationship Id="rId327" Type="http://schemas.openxmlformats.org/officeDocument/2006/relationships/queryTable" Target="../queryTables/queryTable575.xml"/><Relationship Id="rId348" Type="http://schemas.openxmlformats.org/officeDocument/2006/relationships/queryTable" Target="../queryTables/queryTable596.xml"/><Relationship Id="rId152" Type="http://schemas.openxmlformats.org/officeDocument/2006/relationships/queryTable" Target="../queryTables/queryTable400.xml"/><Relationship Id="rId173" Type="http://schemas.openxmlformats.org/officeDocument/2006/relationships/queryTable" Target="../queryTables/queryTable421.xml"/><Relationship Id="rId194" Type="http://schemas.openxmlformats.org/officeDocument/2006/relationships/queryTable" Target="../queryTables/queryTable442.xml"/><Relationship Id="rId208" Type="http://schemas.openxmlformats.org/officeDocument/2006/relationships/queryTable" Target="../queryTables/queryTable456.xml"/><Relationship Id="rId229" Type="http://schemas.openxmlformats.org/officeDocument/2006/relationships/queryTable" Target="../queryTables/queryTable477.xml"/><Relationship Id="rId240" Type="http://schemas.openxmlformats.org/officeDocument/2006/relationships/queryTable" Target="../queryTables/queryTable488.xml"/><Relationship Id="rId261" Type="http://schemas.openxmlformats.org/officeDocument/2006/relationships/queryTable" Target="../queryTables/queryTable509.xml"/><Relationship Id="rId14" Type="http://schemas.openxmlformats.org/officeDocument/2006/relationships/queryTable" Target="../queryTables/queryTable262.xml"/><Relationship Id="rId35" Type="http://schemas.openxmlformats.org/officeDocument/2006/relationships/queryTable" Target="../queryTables/queryTable283.xml"/><Relationship Id="rId56" Type="http://schemas.openxmlformats.org/officeDocument/2006/relationships/queryTable" Target="../queryTables/queryTable304.xml"/><Relationship Id="rId77" Type="http://schemas.openxmlformats.org/officeDocument/2006/relationships/queryTable" Target="../queryTables/queryTable325.xml"/><Relationship Id="rId100" Type="http://schemas.openxmlformats.org/officeDocument/2006/relationships/queryTable" Target="../queryTables/queryTable348.xml"/><Relationship Id="rId282" Type="http://schemas.openxmlformats.org/officeDocument/2006/relationships/queryTable" Target="../queryTables/queryTable530.xml"/><Relationship Id="rId317" Type="http://schemas.openxmlformats.org/officeDocument/2006/relationships/queryTable" Target="../queryTables/queryTable565.xml"/><Relationship Id="rId338" Type="http://schemas.openxmlformats.org/officeDocument/2006/relationships/queryTable" Target="../queryTables/queryTable586.xml"/><Relationship Id="rId8" Type="http://schemas.openxmlformats.org/officeDocument/2006/relationships/queryTable" Target="../queryTables/queryTable256.xml"/><Relationship Id="rId98" Type="http://schemas.openxmlformats.org/officeDocument/2006/relationships/queryTable" Target="../queryTables/queryTable346.xml"/><Relationship Id="rId121" Type="http://schemas.openxmlformats.org/officeDocument/2006/relationships/queryTable" Target="../queryTables/queryTable369.xml"/><Relationship Id="rId142" Type="http://schemas.openxmlformats.org/officeDocument/2006/relationships/queryTable" Target="../queryTables/queryTable390.xml"/><Relationship Id="rId163" Type="http://schemas.openxmlformats.org/officeDocument/2006/relationships/queryTable" Target="../queryTables/queryTable411.xml"/><Relationship Id="rId184" Type="http://schemas.openxmlformats.org/officeDocument/2006/relationships/queryTable" Target="../queryTables/queryTable432.xml"/><Relationship Id="rId219" Type="http://schemas.openxmlformats.org/officeDocument/2006/relationships/queryTable" Target="../queryTables/queryTable467.xml"/><Relationship Id="rId230" Type="http://schemas.openxmlformats.org/officeDocument/2006/relationships/queryTable" Target="../queryTables/queryTable478.xml"/><Relationship Id="rId251" Type="http://schemas.openxmlformats.org/officeDocument/2006/relationships/queryTable" Target="../queryTables/queryTable499.xml"/><Relationship Id="rId25" Type="http://schemas.openxmlformats.org/officeDocument/2006/relationships/queryTable" Target="../queryTables/queryTable273.xml"/><Relationship Id="rId46" Type="http://schemas.openxmlformats.org/officeDocument/2006/relationships/queryTable" Target="../queryTables/queryTable294.xml"/><Relationship Id="rId67" Type="http://schemas.openxmlformats.org/officeDocument/2006/relationships/queryTable" Target="../queryTables/queryTable315.xml"/><Relationship Id="rId272" Type="http://schemas.openxmlformats.org/officeDocument/2006/relationships/queryTable" Target="../queryTables/queryTable520.xml"/><Relationship Id="rId293" Type="http://schemas.openxmlformats.org/officeDocument/2006/relationships/queryTable" Target="../queryTables/queryTable541.xml"/><Relationship Id="rId307" Type="http://schemas.openxmlformats.org/officeDocument/2006/relationships/queryTable" Target="../queryTables/queryTable555.xml"/><Relationship Id="rId328" Type="http://schemas.openxmlformats.org/officeDocument/2006/relationships/queryTable" Target="../queryTables/queryTable576.xml"/><Relationship Id="rId349" Type="http://schemas.openxmlformats.org/officeDocument/2006/relationships/queryTable" Target="../queryTables/queryTable597.xml"/><Relationship Id="rId88" Type="http://schemas.openxmlformats.org/officeDocument/2006/relationships/queryTable" Target="../queryTables/queryTable336.xml"/><Relationship Id="rId111" Type="http://schemas.openxmlformats.org/officeDocument/2006/relationships/queryTable" Target="../queryTables/queryTable359.xml"/><Relationship Id="rId132" Type="http://schemas.openxmlformats.org/officeDocument/2006/relationships/queryTable" Target="../queryTables/queryTable380.xml"/><Relationship Id="rId153" Type="http://schemas.openxmlformats.org/officeDocument/2006/relationships/queryTable" Target="../queryTables/queryTable401.xml"/><Relationship Id="rId174" Type="http://schemas.openxmlformats.org/officeDocument/2006/relationships/queryTable" Target="../queryTables/queryTable422.xml"/><Relationship Id="rId195" Type="http://schemas.openxmlformats.org/officeDocument/2006/relationships/queryTable" Target="../queryTables/queryTable443.xml"/><Relationship Id="rId209" Type="http://schemas.openxmlformats.org/officeDocument/2006/relationships/queryTable" Target="../queryTables/queryTable457.xml"/><Relationship Id="rId190" Type="http://schemas.openxmlformats.org/officeDocument/2006/relationships/queryTable" Target="../queryTables/queryTable438.xml"/><Relationship Id="rId204" Type="http://schemas.openxmlformats.org/officeDocument/2006/relationships/queryTable" Target="../queryTables/queryTable452.xml"/><Relationship Id="rId220" Type="http://schemas.openxmlformats.org/officeDocument/2006/relationships/queryTable" Target="../queryTables/queryTable468.xml"/><Relationship Id="rId225" Type="http://schemas.openxmlformats.org/officeDocument/2006/relationships/queryTable" Target="../queryTables/queryTable473.xml"/><Relationship Id="rId241" Type="http://schemas.openxmlformats.org/officeDocument/2006/relationships/queryTable" Target="../queryTables/queryTable489.xml"/><Relationship Id="rId246" Type="http://schemas.openxmlformats.org/officeDocument/2006/relationships/queryTable" Target="../queryTables/queryTable494.xml"/><Relationship Id="rId267" Type="http://schemas.openxmlformats.org/officeDocument/2006/relationships/queryTable" Target="../queryTables/queryTable515.xml"/><Relationship Id="rId288" Type="http://schemas.openxmlformats.org/officeDocument/2006/relationships/queryTable" Target="../queryTables/queryTable536.xml"/><Relationship Id="rId15" Type="http://schemas.openxmlformats.org/officeDocument/2006/relationships/queryTable" Target="../queryTables/queryTable263.xml"/><Relationship Id="rId36" Type="http://schemas.openxmlformats.org/officeDocument/2006/relationships/queryTable" Target="../queryTables/queryTable284.xml"/><Relationship Id="rId57" Type="http://schemas.openxmlformats.org/officeDocument/2006/relationships/queryTable" Target="../queryTables/queryTable305.xml"/><Relationship Id="rId106" Type="http://schemas.openxmlformats.org/officeDocument/2006/relationships/queryTable" Target="../queryTables/queryTable354.xml"/><Relationship Id="rId127" Type="http://schemas.openxmlformats.org/officeDocument/2006/relationships/queryTable" Target="../queryTables/queryTable375.xml"/><Relationship Id="rId262" Type="http://schemas.openxmlformats.org/officeDocument/2006/relationships/queryTable" Target="../queryTables/queryTable510.xml"/><Relationship Id="rId283" Type="http://schemas.openxmlformats.org/officeDocument/2006/relationships/queryTable" Target="../queryTables/queryTable531.xml"/><Relationship Id="rId313" Type="http://schemas.openxmlformats.org/officeDocument/2006/relationships/queryTable" Target="../queryTables/queryTable561.xml"/><Relationship Id="rId318" Type="http://schemas.openxmlformats.org/officeDocument/2006/relationships/queryTable" Target="../queryTables/queryTable566.xml"/><Relationship Id="rId339" Type="http://schemas.openxmlformats.org/officeDocument/2006/relationships/queryTable" Target="../queryTables/queryTable587.xml"/><Relationship Id="rId10" Type="http://schemas.openxmlformats.org/officeDocument/2006/relationships/queryTable" Target="../queryTables/queryTable258.xml"/><Relationship Id="rId31" Type="http://schemas.openxmlformats.org/officeDocument/2006/relationships/queryTable" Target="../queryTables/queryTable279.xml"/><Relationship Id="rId52" Type="http://schemas.openxmlformats.org/officeDocument/2006/relationships/queryTable" Target="../queryTables/queryTable300.xml"/><Relationship Id="rId73" Type="http://schemas.openxmlformats.org/officeDocument/2006/relationships/queryTable" Target="../queryTables/queryTable321.xml"/><Relationship Id="rId78" Type="http://schemas.openxmlformats.org/officeDocument/2006/relationships/queryTable" Target="../queryTables/queryTable326.xml"/><Relationship Id="rId94" Type="http://schemas.openxmlformats.org/officeDocument/2006/relationships/queryTable" Target="../queryTables/queryTable342.xml"/><Relationship Id="rId99" Type="http://schemas.openxmlformats.org/officeDocument/2006/relationships/queryTable" Target="../queryTables/queryTable347.xml"/><Relationship Id="rId101" Type="http://schemas.openxmlformats.org/officeDocument/2006/relationships/queryTable" Target="../queryTables/queryTable349.xml"/><Relationship Id="rId122" Type="http://schemas.openxmlformats.org/officeDocument/2006/relationships/queryTable" Target="../queryTables/queryTable370.xml"/><Relationship Id="rId143" Type="http://schemas.openxmlformats.org/officeDocument/2006/relationships/queryTable" Target="../queryTables/queryTable391.xml"/><Relationship Id="rId148" Type="http://schemas.openxmlformats.org/officeDocument/2006/relationships/queryTable" Target="../queryTables/queryTable396.xml"/><Relationship Id="rId164" Type="http://schemas.openxmlformats.org/officeDocument/2006/relationships/queryTable" Target="../queryTables/queryTable412.xml"/><Relationship Id="rId169" Type="http://schemas.openxmlformats.org/officeDocument/2006/relationships/queryTable" Target="../queryTables/queryTable417.xml"/><Relationship Id="rId185" Type="http://schemas.openxmlformats.org/officeDocument/2006/relationships/queryTable" Target="../queryTables/queryTable433.xml"/><Relationship Id="rId334" Type="http://schemas.openxmlformats.org/officeDocument/2006/relationships/queryTable" Target="../queryTables/queryTable582.xml"/><Relationship Id="rId350" Type="http://schemas.openxmlformats.org/officeDocument/2006/relationships/queryTable" Target="../queryTables/queryTable598.xml"/><Relationship Id="rId355" Type="http://schemas.openxmlformats.org/officeDocument/2006/relationships/queryTable" Target="../queryTables/queryTable603.xml"/><Relationship Id="rId4" Type="http://schemas.openxmlformats.org/officeDocument/2006/relationships/queryTable" Target="../queryTables/queryTable252.xml"/><Relationship Id="rId9" Type="http://schemas.openxmlformats.org/officeDocument/2006/relationships/queryTable" Target="../queryTables/queryTable257.xml"/><Relationship Id="rId180" Type="http://schemas.openxmlformats.org/officeDocument/2006/relationships/queryTable" Target="../queryTables/queryTable428.xml"/><Relationship Id="rId210" Type="http://schemas.openxmlformats.org/officeDocument/2006/relationships/queryTable" Target="../queryTables/queryTable458.xml"/><Relationship Id="rId215" Type="http://schemas.openxmlformats.org/officeDocument/2006/relationships/queryTable" Target="../queryTables/queryTable463.xml"/><Relationship Id="rId236" Type="http://schemas.openxmlformats.org/officeDocument/2006/relationships/queryTable" Target="../queryTables/queryTable484.xml"/><Relationship Id="rId257" Type="http://schemas.openxmlformats.org/officeDocument/2006/relationships/queryTable" Target="../queryTables/queryTable505.xml"/><Relationship Id="rId278" Type="http://schemas.openxmlformats.org/officeDocument/2006/relationships/queryTable" Target="../queryTables/queryTable526.xml"/><Relationship Id="rId26" Type="http://schemas.openxmlformats.org/officeDocument/2006/relationships/queryTable" Target="../queryTables/queryTable274.xml"/><Relationship Id="rId231" Type="http://schemas.openxmlformats.org/officeDocument/2006/relationships/queryTable" Target="../queryTables/queryTable479.xml"/><Relationship Id="rId252" Type="http://schemas.openxmlformats.org/officeDocument/2006/relationships/queryTable" Target="../queryTables/queryTable500.xml"/><Relationship Id="rId273" Type="http://schemas.openxmlformats.org/officeDocument/2006/relationships/queryTable" Target="../queryTables/queryTable521.xml"/><Relationship Id="rId294" Type="http://schemas.openxmlformats.org/officeDocument/2006/relationships/queryTable" Target="../queryTables/queryTable542.xml"/><Relationship Id="rId308" Type="http://schemas.openxmlformats.org/officeDocument/2006/relationships/queryTable" Target="../queryTables/queryTable556.xml"/><Relationship Id="rId329" Type="http://schemas.openxmlformats.org/officeDocument/2006/relationships/queryTable" Target="../queryTables/queryTable577.xml"/><Relationship Id="rId47" Type="http://schemas.openxmlformats.org/officeDocument/2006/relationships/queryTable" Target="../queryTables/queryTable295.xml"/><Relationship Id="rId68" Type="http://schemas.openxmlformats.org/officeDocument/2006/relationships/queryTable" Target="../queryTables/queryTable316.xml"/><Relationship Id="rId89" Type="http://schemas.openxmlformats.org/officeDocument/2006/relationships/queryTable" Target="../queryTables/queryTable337.xml"/><Relationship Id="rId112" Type="http://schemas.openxmlformats.org/officeDocument/2006/relationships/queryTable" Target="../queryTables/queryTable360.xml"/><Relationship Id="rId133" Type="http://schemas.openxmlformats.org/officeDocument/2006/relationships/queryTable" Target="../queryTables/queryTable381.xml"/><Relationship Id="rId154" Type="http://schemas.openxmlformats.org/officeDocument/2006/relationships/queryTable" Target="../queryTables/queryTable402.xml"/><Relationship Id="rId175" Type="http://schemas.openxmlformats.org/officeDocument/2006/relationships/queryTable" Target="../queryTables/queryTable423.xml"/><Relationship Id="rId340" Type="http://schemas.openxmlformats.org/officeDocument/2006/relationships/queryTable" Target="../queryTables/queryTable588.xml"/><Relationship Id="rId196" Type="http://schemas.openxmlformats.org/officeDocument/2006/relationships/queryTable" Target="../queryTables/queryTable444.xml"/><Relationship Id="rId200" Type="http://schemas.openxmlformats.org/officeDocument/2006/relationships/queryTable" Target="../queryTables/queryTable448.xml"/><Relationship Id="rId16" Type="http://schemas.openxmlformats.org/officeDocument/2006/relationships/queryTable" Target="../queryTables/queryTable264.xml"/><Relationship Id="rId221" Type="http://schemas.openxmlformats.org/officeDocument/2006/relationships/queryTable" Target="../queryTables/queryTable469.xml"/><Relationship Id="rId242" Type="http://schemas.openxmlformats.org/officeDocument/2006/relationships/queryTable" Target="../queryTables/queryTable490.xml"/><Relationship Id="rId263" Type="http://schemas.openxmlformats.org/officeDocument/2006/relationships/queryTable" Target="../queryTables/queryTable511.xml"/><Relationship Id="rId284" Type="http://schemas.openxmlformats.org/officeDocument/2006/relationships/queryTable" Target="../queryTables/queryTable532.xml"/><Relationship Id="rId319" Type="http://schemas.openxmlformats.org/officeDocument/2006/relationships/queryTable" Target="../queryTables/queryTable567.xml"/><Relationship Id="rId37" Type="http://schemas.openxmlformats.org/officeDocument/2006/relationships/queryTable" Target="../queryTables/queryTable285.xml"/><Relationship Id="rId58" Type="http://schemas.openxmlformats.org/officeDocument/2006/relationships/queryTable" Target="../queryTables/queryTable306.xml"/><Relationship Id="rId79" Type="http://schemas.openxmlformats.org/officeDocument/2006/relationships/queryTable" Target="../queryTables/queryTable327.xml"/><Relationship Id="rId102" Type="http://schemas.openxmlformats.org/officeDocument/2006/relationships/queryTable" Target="../queryTables/queryTable350.xml"/><Relationship Id="rId123" Type="http://schemas.openxmlformats.org/officeDocument/2006/relationships/queryTable" Target="../queryTables/queryTable371.xml"/><Relationship Id="rId144" Type="http://schemas.openxmlformats.org/officeDocument/2006/relationships/queryTable" Target="../queryTables/queryTable392.xml"/><Relationship Id="rId330" Type="http://schemas.openxmlformats.org/officeDocument/2006/relationships/queryTable" Target="../queryTables/queryTable578.xml"/><Relationship Id="rId90" Type="http://schemas.openxmlformats.org/officeDocument/2006/relationships/queryTable" Target="../queryTables/queryTable338.xml"/><Relationship Id="rId165" Type="http://schemas.openxmlformats.org/officeDocument/2006/relationships/queryTable" Target="../queryTables/queryTable413.xml"/><Relationship Id="rId186" Type="http://schemas.openxmlformats.org/officeDocument/2006/relationships/queryTable" Target="../queryTables/queryTable434.xml"/><Relationship Id="rId351" Type="http://schemas.openxmlformats.org/officeDocument/2006/relationships/queryTable" Target="../queryTables/queryTable599.xml"/><Relationship Id="rId211" Type="http://schemas.openxmlformats.org/officeDocument/2006/relationships/queryTable" Target="../queryTables/queryTable459.xml"/><Relationship Id="rId232" Type="http://schemas.openxmlformats.org/officeDocument/2006/relationships/queryTable" Target="../queryTables/queryTable480.xml"/><Relationship Id="rId253" Type="http://schemas.openxmlformats.org/officeDocument/2006/relationships/queryTable" Target="../queryTables/queryTable501.xml"/><Relationship Id="rId274" Type="http://schemas.openxmlformats.org/officeDocument/2006/relationships/queryTable" Target="../queryTables/queryTable522.xml"/><Relationship Id="rId295" Type="http://schemas.openxmlformats.org/officeDocument/2006/relationships/queryTable" Target="../queryTables/queryTable543.xml"/><Relationship Id="rId309" Type="http://schemas.openxmlformats.org/officeDocument/2006/relationships/queryTable" Target="../queryTables/queryTable557.xml"/><Relationship Id="rId27" Type="http://schemas.openxmlformats.org/officeDocument/2006/relationships/queryTable" Target="../queryTables/queryTable275.xml"/><Relationship Id="rId48" Type="http://schemas.openxmlformats.org/officeDocument/2006/relationships/queryTable" Target="../queryTables/queryTable296.xml"/><Relationship Id="rId69" Type="http://schemas.openxmlformats.org/officeDocument/2006/relationships/queryTable" Target="../queryTables/queryTable317.xml"/><Relationship Id="rId113" Type="http://schemas.openxmlformats.org/officeDocument/2006/relationships/queryTable" Target="../queryTables/queryTable361.xml"/><Relationship Id="rId134" Type="http://schemas.openxmlformats.org/officeDocument/2006/relationships/queryTable" Target="../queryTables/queryTable382.xml"/><Relationship Id="rId320" Type="http://schemas.openxmlformats.org/officeDocument/2006/relationships/queryTable" Target="../queryTables/queryTable568.xml"/><Relationship Id="rId80" Type="http://schemas.openxmlformats.org/officeDocument/2006/relationships/queryTable" Target="../queryTables/queryTable328.xml"/><Relationship Id="rId155" Type="http://schemas.openxmlformats.org/officeDocument/2006/relationships/queryTable" Target="../queryTables/queryTable403.xml"/><Relationship Id="rId176" Type="http://schemas.openxmlformats.org/officeDocument/2006/relationships/queryTable" Target="../queryTables/queryTable424.xml"/><Relationship Id="rId197" Type="http://schemas.openxmlformats.org/officeDocument/2006/relationships/queryTable" Target="../queryTables/queryTable445.xml"/><Relationship Id="rId341" Type="http://schemas.openxmlformats.org/officeDocument/2006/relationships/queryTable" Target="../queryTables/queryTable589.xml"/><Relationship Id="rId201" Type="http://schemas.openxmlformats.org/officeDocument/2006/relationships/queryTable" Target="../queryTables/queryTable449.xml"/><Relationship Id="rId222" Type="http://schemas.openxmlformats.org/officeDocument/2006/relationships/queryTable" Target="../queryTables/queryTable470.xml"/><Relationship Id="rId243" Type="http://schemas.openxmlformats.org/officeDocument/2006/relationships/queryTable" Target="../queryTables/queryTable491.xml"/><Relationship Id="rId264" Type="http://schemas.openxmlformats.org/officeDocument/2006/relationships/queryTable" Target="../queryTables/queryTable512.xml"/><Relationship Id="rId285" Type="http://schemas.openxmlformats.org/officeDocument/2006/relationships/queryTable" Target="../queryTables/queryTable533.xml"/><Relationship Id="rId17" Type="http://schemas.openxmlformats.org/officeDocument/2006/relationships/queryTable" Target="../queryTables/queryTable265.xml"/><Relationship Id="rId38" Type="http://schemas.openxmlformats.org/officeDocument/2006/relationships/queryTable" Target="../queryTables/queryTable286.xml"/><Relationship Id="rId59" Type="http://schemas.openxmlformats.org/officeDocument/2006/relationships/queryTable" Target="../queryTables/queryTable307.xml"/><Relationship Id="rId103" Type="http://schemas.openxmlformats.org/officeDocument/2006/relationships/queryTable" Target="../queryTables/queryTable351.xml"/><Relationship Id="rId124" Type="http://schemas.openxmlformats.org/officeDocument/2006/relationships/queryTable" Target="../queryTables/queryTable372.xml"/><Relationship Id="rId310" Type="http://schemas.openxmlformats.org/officeDocument/2006/relationships/queryTable" Target="../queryTables/queryTable558.xml"/><Relationship Id="rId70" Type="http://schemas.openxmlformats.org/officeDocument/2006/relationships/queryTable" Target="../queryTables/queryTable318.xml"/><Relationship Id="rId91" Type="http://schemas.openxmlformats.org/officeDocument/2006/relationships/queryTable" Target="../queryTables/queryTable339.xml"/><Relationship Id="rId145" Type="http://schemas.openxmlformats.org/officeDocument/2006/relationships/queryTable" Target="../queryTables/queryTable393.xml"/><Relationship Id="rId166" Type="http://schemas.openxmlformats.org/officeDocument/2006/relationships/queryTable" Target="../queryTables/queryTable414.xml"/><Relationship Id="rId187" Type="http://schemas.openxmlformats.org/officeDocument/2006/relationships/queryTable" Target="../queryTables/queryTable435.xml"/><Relationship Id="rId331" Type="http://schemas.openxmlformats.org/officeDocument/2006/relationships/queryTable" Target="../queryTables/queryTable579.xml"/><Relationship Id="rId352" Type="http://schemas.openxmlformats.org/officeDocument/2006/relationships/queryTable" Target="../queryTables/queryTable600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0.xml"/><Relationship Id="rId233" Type="http://schemas.openxmlformats.org/officeDocument/2006/relationships/queryTable" Target="../queryTables/queryTable481.xml"/><Relationship Id="rId254" Type="http://schemas.openxmlformats.org/officeDocument/2006/relationships/queryTable" Target="../queryTables/queryTable502.xml"/><Relationship Id="rId28" Type="http://schemas.openxmlformats.org/officeDocument/2006/relationships/queryTable" Target="../queryTables/queryTable276.xml"/><Relationship Id="rId49" Type="http://schemas.openxmlformats.org/officeDocument/2006/relationships/queryTable" Target="../queryTables/queryTable297.xml"/><Relationship Id="rId114" Type="http://schemas.openxmlformats.org/officeDocument/2006/relationships/queryTable" Target="../queryTables/queryTable362.xml"/><Relationship Id="rId275" Type="http://schemas.openxmlformats.org/officeDocument/2006/relationships/queryTable" Target="../queryTables/queryTable523.xml"/><Relationship Id="rId296" Type="http://schemas.openxmlformats.org/officeDocument/2006/relationships/queryTable" Target="../queryTables/queryTable544.xml"/><Relationship Id="rId300" Type="http://schemas.openxmlformats.org/officeDocument/2006/relationships/queryTable" Target="../queryTables/queryTable548.xml"/><Relationship Id="rId60" Type="http://schemas.openxmlformats.org/officeDocument/2006/relationships/queryTable" Target="../queryTables/queryTable308.xml"/><Relationship Id="rId81" Type="http://schemas.openxmlformats.org/officeDocument/2006/relationships/queryTable" Target="../queryTables/queryTable329.xml"/><Relationship Id="rId135" Type="http://schemas.openxmlformats.org/officeDocument/2006/relationships/queryTable" Target="../queryTables/queryTable383.xml"/><Relationship Id="rId156" Type="http://schemas.openxmlformats.org/officeDocument/2006/relationships/queryTable" Target="../queryTables/queryTable404.xml"/><Relationship Id="rId177" Type="http://schemas.openxmlformats.org/officeDocument/2006/relationships/queryTable" Target="../queryTables/queryTable425.xml"/><Relationship Id="rId198" Type="http://schemas.openxmlformats.org/officeDocument/2006/relationships/queryTable" Target="../queryTables/queryTable446.xml"/><Relationship Id="rId321" Type="http://schemas.openxmlformats.org/officeDocument/2006/relationships/queryTable" Target="../queryTables/queryTable569.xml"/><Relationship Id="rId342" Type="http://schemas.openxmlformats.org/officeDocument/2006/relationships/queryTable" Target="../queryTables/queryTable590.xml"/><Relationship Id="rId202" Type="http://schemas.openxmlformats.org/officeDocument/2006/relationships/queryTable" Target="../queryTables/queryTable450.xml"/><Relationship Id="rId223" Type="http://schemas.openxmlformats.org/officeDocument/2006/relationships/queryTable" Target="../queryTables/queryTable471.xml"/><Relationship Id="rId244" Type="http://schemas.openxmlformats.org/officeDocument/2006/relationships/queryTable" Target="../queryTables/queryTable492.xml"/><Relationship Id="rId18" Type="http://schemas.openxmlformats.org/officeDocument/2006/relationships/queryTable" Target="../queryTables/queryTable266.xml"/><Relationship Id="rId39" Type="http://schemas.openxmlformats.org/officeDocument/2006/relationships/queryTable" Target="../queryTables/queryTable287.xml"/><Relationship Id="rId265" Type="http://schemas.openxmlformats.org/officeDocument/2006/relationships/queryTable" Target="../queryTables/queryTable513.xml"/><Relationship Id="rId286" Type="http://schemas.openxmlformats.org/officeDocument/2006/relationships/queryTable" Target="../queryTables/queryTable534.xml"/><Relationship Id="rId50" Type="http://schemas.openxmlformats.org/officeDocument/2006/relationships/queryTable" Target="../queryTables/queryTable298.xml"/><Relationship Id="rId104" Type="http://schemas.openxmlformats.org/officeDocument/2006/relationships/queryTable" Target="../queryTables/queryTable352.xml"/><Relationship Id="rId125" Type="http://schemas.openxmlformats.org/officeDocument/2006/relationships/queryTable" Target="../queryTables/queryTable373.xml"/><Relationship Id="rId146" Type="http://schemas.openxmlformats.org/officeDocument/2006/relationships/queryTable" Target="../queryTables/queryTable394.xml"/><Relationship Id="rId167" Type="http://schemas.openxmlformats.org/officeDocument/2006/relationships/queryTable" Target="../queryTables/queryTable415.xml"/><Relationship Id="rId188" Type="http://schemas.openxmlformats.org/officeDocument/2006/relationships/queryTable" Target="../queryTables/queryTable436.xml"/><Relationship Id="rId311" Type="http://schemas.openxmlformats.org/officeDocument/2006/relationships/queryTable" Target="../queryTables/queryTable559.xml"/><Relationship Id="rId332" Type="http://schemas.openxmlformats.org/officeDocument/2006/relationships/queryTable" Target="../queryTables/queryTable580.xml"/><Relationship Id="rId353" Type="http://schemas.openxmlformats.org/officeDocument/2006/relationships/queryTable" Target="../queryTables/queryTable601.xml"/><Relationship Id="rId71" Type="http://schemas.openxmlformats.org/officeDocument/2006/relationships/queryTable" Target="../queryTables/queryTable319.xml"/><Relationship Id="rId92" Type="http://schemas.openxmlformats.org/officeDocument/2006/relationships/queryTable" Target="../queryTables/queryTable340.xml"/><Relationship Id="rId213" Type="http://schemas.openxmlformats.org/officeDocument/2006/relationships/queryTable" Target="../queryTables/queryTable461.xml"/><Relationship Id="rId234" Type="http://schemas.openxmlformats.org/officeDocument/2006/relationships/queryTable" Target="../queryTables/queryTable482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7.xml"/><Relationship Id="rId255" Type="http://schemas.openxmlformats.org/officeDocument/2006/relationships/queryTable" Target="../queryTables/queryTable503.xml"/><Relationship Id="rId276" Type="http://schemas.openxmlformats.org/officeDocument/2006/relationships/queryTable" Target="../queryTables/queryTable524.xml"/><Relationship Id="rId297" Type="http://schemas.openxmlformats.org/officeDocument/2006/relationships/queryTable" Target="../queryTables/queryTable545.xml"/><Relationship Id="rId40" Type="http://schemas.openxmlformats.org/officeDocument/2006/relationships/queryTable" Target="../queryTables/queryTable288.xml"/><Relationship Id="rId115" Type="http://schemas.openxmlformats.org/officeDocument/2006/relationships/queryTable" Target="../queryTables/queryTable363.xml"/><Relationship Id="rId136" Type="http://schemas.openxmlformats.org/officeDocument/2006/relationships/queryTable" Target="../queryTables/queryTable384.xml"/><Relationship Id="rId157" Type="http://schemas.openxmlformats.org/officeDocument/2006/relationships/queryTable" Target="../queryTables/queryTable405.xml"/><Relationship Id="rId178" Type="http://schemas.openxmlformats.org/officeDocument/2006/relationships/queryTable" Target="../queryTables/queryTable426.xml"/><Relationship Id="rId301" Type="http://schemas.openxmlformats.org/officeDocument/2006/relationships/queryTable" Target="../queryTables/queryTable549.xml"/><Relationship Id="rId322" Type="http://schemas.openxmlformats.org/officeDocument/2006/relationships/queryTable" Target="../queryTables/queryTable570.xml"/><Relationship Id="rId343" Type="http://schemas.openxmlformats.org/officeDocument/2006/relationships/queryTable" Target="../queryTables/queryTable591.xml"/><Relationship Id="rId61" Type="http://schemas.openxmlformats.org/officeDocument/2006/relationships/queryTable" Target="../queryTables/queryTable309.xml"/><Relationship Id="rId82" Type="http://schemas.openxmlformats.org/officeDocument/2006/relationships/queryTable" Target="../queryTables/queryTable330.xml"/><Relationship Id="rId199" Type="http://schemas.openxmlformats.org/officeDocument/2006/relationships/queryTable" Target="../queryTables/queryTable447.xml"/><Relationship Id="rId203" Type="http://schemas.openxmlformats.org/officeDocument/2006/relationships/queryTable" Target="../queryTables/queryTable451.xml"/><Relationship Id="rId19" Type="http://schemas.openxmlformats.org/officeDocument/2006/relationships/queryTable" Target="../queryTables/queryTable267.xml"/><Relationship Id="rId224" Type="http://schemas.openxmlformats.org/officeDocument/2006/relationships/queryTable" Target="../queryTables/queryTable472.xml"/><Relationship Id="rId245" Type="http://schemas.openxmlformats.org/officeDocument/2006/relationships/queryTable" Target="../queryTables/queryTable493.xml"/><Relationship Id="rId266" Type="http://schemas.openxmlformats.org/officeDocument/2006/relationships/queryTable" Target="../queryTables/queryTable514.xml"/><Relationship Id="rId287" Type="http://schemas.openxmlformats.org/officeDocument/2006/relationships/queryTable" Target="../queryTables/queryTable535.xml"/><Relationship Id="rId30" Type="http://schemas.openxmlformats.org/officeDocument/2006/relationships/queryTable" Target="../queryTables/queryTable278.xml"/><Relationship Id="rId105" Type="http://schemas.openxmlformats.org/officeDocument/2006/relationships/queryTable" Target="../queryTables/queryTable353.xml"/><Relationship Id="rId126" Type="http://schemas.openxmlformats.org/officeDocument/2006/relationships/queryTable" Target="../queryTables/queryTable374.xml"/><Relationship Id="rId147" Type="http://schemas.openxmlformats.org/officeDocument/2006/relationships/queryTable" Target="../queryTables/queryTable395.xml"/><Relationship Id="rId168" Type="http://schemas.openxmlformats.org/officeDocument/2006/relationships/queryTable" Target="../queryTables/queryTable416.xml"/><Relationship Id="rId312" Type="http://schemas.openxmlformats.org/officeDocument/2006/relationships/queryTable" Target="../queryTables/queryTable560.xml"/><Relationship Id="rId333" Type="http://schemas.openxmlformats.org/officeDocument/2006/relationships/queryTable" Target="../queryTables/queryTable581.xml"/><Relationship Id="rId354" Type="http://schemas.openxmlformats.org/officeDocument/2006/relationships/queryTable" Target="../queryTables/queryTable602.xml"/><Relationship Id="rId51" Type="http://schemas.openxmlformats.org/officeDocument/2006/relationships/queryTable" Target="../queryTables/queryTable299.xml"/><Relationship Id="rId72" Type="http://schemas.openxmlformats.org/officeDocument/2006/relationships/queryTable" Target="../queryTables/queryTable320.xml"/><Relationship Id="rId93" Type="http://schemas.openxmlformats.org/officeDocument/2006/relationships/queryTable" Target="../queryTables/queryTable341.xml"/><Relationship Id="rId189" Type="http://schemas.openxmlformats.org/officeDocument/2006/relationships/queryTable" Target="../queryTables/queryTable437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2.xml"/><Relationship Id="rId235" Type="http://schemas.openxmlformats.org/officeDocument/2006/relationships/queryTable" Target="../queryTables/queryTable483.xml"/><Relationship Id="rId256" Type="http://schemas.openxmlformats.org/officeDocument/2006/relationships/queryTable" Target="../queryTables/queryTable504.xml"/><Relationship Id="rId277" Type="http://schemas.openxmlformats.org/officeDocument/2006/relationships/queryTable" Target="../queryTables/queryTable525.xml"/><Relationship Id="rId298" Type="http://schemas.openxmlformats.org/officeDocument/2006/relationships/queryTable" Target="../queryTables/queryTable546.xml"/><Relationship Id="rId116" Type="http://schemas.openxmlformats.org/officeDocument/2006/relationships/queryTable" Target="../queryTables/queryTable364.xml"/><Relationship Id="rId137" Type="http://schemas.openxmlformats.org/officeDocument/2006/relationships/queryTable" Target="../queryTables/queryTable385.xml"/><Relationship Id="rId158" Type="http://schemas.openxmlformats.org/officeDocument/2006/relationships/queryTable" Target="../queryTables/queryTable406.xml"/><Relationship Id="rId302" Type="http://schemas.openxmlformats.org/officeDocument/2006/relationships/queryTable" Target="../queryTables/queryTable550.xml"/><Relationship Id="rId323" Type="http://schemas.openxmlformats.org/officeDocument/2006/relationships/queryTable" Target="../queryTables/queryTable571.xml"/><Relationship Id="rId344" Type="http://schemas.openxmlformats.org/officeDocument/2006/relationships/queryTable" Target="../queryTables/queryTable592.xml"/><Relationship Id="rId20" Type="http://schemas.openxmlformats.org/officeDocument/2006/relationships/queryTable" Target="../queryTables/queryTable268.xml"/><Relationship Id="rId41" Type="http://schemas.openxmlformats.org/officeDocument/2006/relationships/queryTable" Target="../queryTables/queryTable289.xml"/><Relationship Id="rId62" Type="http://schemas.openxmlformats.org/officeDocument/2006/relationships/queryTable" Target="../queryTables/queryTable310.xml"/><Relationship Id="rId83" Type="http://schemas.openxmlformats.org/officeDocument/2006/relationships/queryTable" Target="../queryTables/queryTable331.xml"/><Relationship Id="rId179" Type="http://schemas.openxmlformats.org/officeDocument/2006/relationships/queryTable" Target="../queryTables/queryTable427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20.xml"/><Relationship Id="rId299" Type="http://schemas.openxmlformats.org/officeDocument/2006/relationships/queryTable" Target="../queryTables/queryTable902.xml"/><Relationship Id="rId21" Type="http://schemas.openxmlformats.org/officeDocument/2006/relationships/queryTable" Target="../queryTables/queryTable624.xml"/><Relationship Id="rId63" Type="http://schemas.openxmlformats.org/officeDocument/2006/relationships/queryTable" Target="../queryTables/queryTable666.xml"/><Relationship Id="rId159" Type="http://schemas.openxmlformats.org/officeDocument/2006/relationships/queryTable" Target="../queryTables/queryTable762.xml"/><Relationship Id="rId324" Type="http://schemas.openxmlformats.org/officeDocument/2006/relationships/queryTable" Target="../queryTables/queryTable927.xml"/><Relationship Id="rId366" Type="http://schemas.openxmlformats.org/officeDocument/2006/relationships/queryTable" Target="../queryTables/queryTable969.xml"/><Relationship Id="rId170" Type="http://schemas.openxmlformats.org/officeDocument/2006/relationships/queryTable" Target="../queryTables/queryTable773.xml"/><Relationship Id="rId226" Type="http://schemas.openxmlformats.org/officeDocument/2006/relationships/queryTable" Target="../queryTables/queryTable829.xml"/><Relationship Id="rId433" Type="http://schemas.openxmlformats.org/officeDocument/2006/relationships/queryTable" Target="../queryTables/queryTable1036.xml"/><Relationship Id="rId268" Type="http://schemas.openxmlformats.org/officeDocument/2006/relationships/queryTable" Target="../queryTables/queryTable871.xml"/><Relationship Id="rId32" Type="http://schemas.openxmlformats.org/officeDocument/2006/relationships/queryTable" Target="../queryTables/queryTable635.xml"/><Relationship Id="rId74" Type="http://schemas.openxmlformats.org/officeDocument/2006/relationships/queryTable" Target="../queryTables/queryTable677.xml"/><Relationship Id="rId128" Type="http://schemas.openxmlformats.org/officeDocument/2006/relationships/queryTable" Target="../queryTables/queryTable731.xml"/><Relationship Id="rId335" Type="http://schemas.openxmlformats.org/officeDocument/2006/relationships/queryTable" Target="../queryTables/queryTable938.xml"/><Relationship Id="rId377" Type="http://schemas.openxmlformats.org/officeDocument/2006/relationships/queryTable" Target="../queryTables/queryTable980.xml"/><Relationship Id="rId5" Type="http://schemas.openxmlformats.org/officeDocument/2006/relationships/queryTable" Target="../queryTables/queryTable608.xml"/><Relationship Id="rId181" Type="http://schemas.openxmlformats.org/officeDocument/2006/relationships/queryTable" Target="../queryTables/queryTable784.xml"/><Relationship Id="rId237" Type="http://schemas.openxmlformats.org/officeDocument/2006/relationships/queryTable" Target="../queryTables/queryTable840.xml"/><Relationship Id="rId402" Type="http://schemas.openxmlformats.org/officeDocument/2006/relationships/queryTable" Target="../queryTables/queryTable1005.xml"/><Relationship Id="rId279" Type="http://schemas.openxmlformats.org/officeDocument/2006/relationships/queryTable" Target="../queryTables/queryTable882.xml"/><Relationship Id="rId444" Type="http://schemas.openxmlformats.org/officeDocument/2006/relationships/queryTable" Target="../queryTables/queryTable1047.xml"/><Relationship Id="rId43" Type="http://schemas.openxmlformats.org/officeDocument/2006/relationships/queryTable" Target="../queryTables/queryTable646.xml"/><Relationship Id="rId139" Type="http://schemas.openxmlformats.org/officeDocument/2006/relationships/queryTable" Target="../queryTables/queryTable742.xml"/><Relationship Id="rId290" Type="http://schemas.openxmlformats.org/officeDocument/2006/relationships/queryTable" Target="../queryTables/queryTable893.xml"/><Relationship Id="rId304" Type="http://schemas.openxmlformats.org/officeDocument/2006/relationships/queryTable" Target="../queryTables/queryTable907.xml"/><Relationship Id="rId346" Type="http://schemas.openxmlformats.org/officeDocument/2006/relationships/queryTable" Target="../queryTables/queryTable949.xml"/><Relationship Id="rId388" Type="http://schemas.openxmlformats.org/officeDocument/2006/relationships/queryTable" Target="../queryTables/queryTable991.xml"/><Relationship Id="rId85" Type="http://schemas.openxmlformats.org/officeDocument/2006/relationships/queryTable" Target="../queryTables/queryTable688.xml"/><Relationship Id="rId150" Type="http://schemas.openxmlformats.org/officeDocument/2006/relationships/queryTable" Target="../queryTables/queryTable753.xml"/><Relationship Id="rId192" Type="http://schemas.openxmlformats.org/officeDocument/2006/relationships/queryTable" Target="../queryTables/queryTable795.xml"/><Relationship Id="rId206" Type="http://schemas.openxmlformats.org/officeDocument/2006/relationships/queryTable" Target="../queryTables/queryTable809.xml"/><Relationship Id="rId413" Type="http://schemas.openxmlformats.org/officeDocument/2006/relationships/queryTable" Target="../queryTables/queryTable1016.xml"/><Relationship Id="rId248" Type="http://schemas.openxmlformats.org/officeDocument/2006/relationships/queryTable" Target="../queryTables/queryTable851.xml"/><Relationship Id="rId12" Type="http://schemas.openxmlformats.org/officeDocument/2006/relationships/queryTable" Target="../queryTables/queryTable615.xml"/><Relationship Id="rId108" Type="http://schemas.openxmlformats.org/officeDocument/2006/relationships/queryTable" Target="../queryTables/queryTable711.xml"/><Relationship Id="rId315" Type="http://schemas.openxmlformats.org/officeDocument/2006/relationships/queryTable" Target="../queryTables/queryTable918.xml"/><Relationship Id="rId357" Type="http://schemas.openxmlformats.org/officeDocument/2006/relationships/queryTable" Target="../queryTables/queryTable960.xml"/><Relationship Id="rId54" Type="http://schemas.openxmlformats.org/officeDocument/2006/relationships/queryTable" Target="../queryTables/queryTable657.xml"/><Relationship Id="rId75" Type="http://schemas.openxmlformats.org/officeDocument/2006/relationships/queryTable" Target="../queryTables/queryTable678.xml"/><Relationship Id="rId96" Type="http://schemas.openxmlformats.org/officeDocument/2006/relationships/queryTable" Target="../queryTables/queryTable699.xml"/><Relationship Id="rId140" Type="http://schemas.openxmlformats.org/officeDocument/2006/relationships/queryTable" Target="../queryTables/queryTable743.xml"/><Relationship Id="rId161" Type="http://schemas.openxmlformats.org/officeDocument/2006/relationships/queryTable" Target="../queryTables/queryTable764.xml"/><Relationship Id="rId182" Type="http://schemas.openxmlformats.org/officeDocument/2006/relationships/queryTable" Target="../queryTables/queryTable785.xml"/><Relationship Id="rId217" Type="http://schemas.openxmlformats.org/officeDocument/2006/relationships/queryTable" Target="../queryTables/queryTable820.xml"/><Relationship Id="rId378" Type="http://schemas.openxmlformats.org/officeDocument/2006/relationships/queryTable" Target="../queryTables/queryTable981.xml"/><Relationship Id="rId399" Type="http://schemas.openxmlformats.org/officeDocument/2006/relationships/queryTable" Target="../queryTables/queryTable1002.xml"/><Relationship Id="rId403" Type="http://schemas.openxmlformats.org/officeDocument/2006/relationships/queryTable" Target="../queryTables/queryTable1006.xml"/><Relationship Id="rId6" Type="http://schemas.openxmlformats.org/officeDocument/2006/relationships/queryTable" Target="../queryTables/queryTable609.xml"/><Relationship Id="rId238" Type="http://schemas.openxmlformats.org/officeDocument/2006/relationships/queryTable" Target="../queryTables/queryTable841.xml"/><Relationship Id="rId259" Type="http://schemas.openxmlformats.org/officeDocument/2006/relationships/queryTable" Target="../queryTables/queryTable862.xml"/><Relationship Id="rId424" Type="http://schemas.openxmlformats.org/officeDocument/2006/relationships/queryTable" Target="../queryTables/queryTable1027.xml"/><Relationship Id="rId445" Type="http://schemas.openxmlformats.org/officeDocument/2006/relationships/queryTable" Target="../queryTables/queryTable1048.xml"/><Relationship Id="rId23" Type="http://schemas.openxmlformats.org/officeDocument/2006/relationships/queryTable" Target="../queryTables/queryTable626.xml"/><Relationship Id="rId119" Type="http://schemas.openxmlformats.org/officeDocument/2006/relationships/queryTable" Target="../queryTables/queryTable722.xml"/><Relationship Id="rId270" Type="http://schemas.openxmlformats.org/officeDocument/2006/relationships/queryTable" Target="../queryTables/queryTable873.xml"/><Relationship Id="rId291" Type="http://schemas.openxmlformats.org/officeDocument/2006/relationships/queryTable" Target="../queryTables/queryTable894.xml"/><Relationship Id="rId305" Type="http://schemas.openxmlformats.org/officeDocument/2006/relationships/queryTable" Target="../queryTables/queryTable908.xml"/><Relationship Id="rId326" Type="http://schemas.openxmlformats.org/officeDocument/2006/relationships/queryTable" Target="../queryTables/queryTable929.xml"/><Relationship Id="rId347" Type="http://schemas.openxmlformats.org/officeDocument/2006/relationships/queryTable" Target="../queryTables/queryTable950.xml"/><Relationship Id="rId44" Type="http://schemas.openxmlformats.org/officeDocument/2006/relationships/queryTable" Target="../queryTables/queryTable647.xml"/><Relationship Id="rId65" Type="http://schemas.openxmlformats.org/officeDocument/2006/relationships/queryTable" Target="../queryTables/queryTable668.xml"/><Relationship Id="rId86" Type="http://schemas.openxmlformats.org/officeDocument/2006/relationships/queryTable" Target="../queryTables/queryTable689.xml"/><Relationship Id="rId130" Type="http://schemas.openxmlformats.org/officeDocument/2006/relationships/queryTable" Target="../queryTables/queryTable733.xml"/><Relationship Id="rId151" Type="http://schemas.openxmlformats.org/officeDocument/2006/relationships/queryTable" Target="../queryTables/queryTable754.xml"/><Relationship Id="rId368" Type="http://schemas.openxmlformats.org/officeDocument/2006/relationships/queryTable" Target="../queryTables/queryTable971.xml"/><Relationship Id="rId389" Type="http://schemas.openxmlformats.org/officeDocument/2006/relationships/queryTable" Target="../queryTables/queryTable992.xml"/><Relationship Id="rId172" Type="http://schemas.openxmlformats.org/officeDocument/2006/relationships/queryTable" Target="../queryTables/queryTable775.xml"/><Relationship Id="rId193" Type="http://schemas.openxmlformats.org/officeDocument/2006/relationships/queryTable" Target="../queryTables/queryTable796.xml"/><Relationship Id="rId207" Type="http://schemas.openxmlformats.org/officeDocument/2006/relationships/queryTable" Target="../queryTables/queryTable810.xml"/><Relationship Id="rId228" Type="http://schemas.openxmlformats.org/officeDocument/2006/relationships/queryTable" Target="../queryTables/queryTable831.xml"/><Relationship Id="rId249" Type="http://schemas.openxmlformats.org/officeDocument/2006/relationships/queryTable" Target="../queryTables/queryTable852.xml"/><Relationship Id="rId414" Type="http://schemas.openxmlformats.org/officeDocument/2006/relationships/queryTable" Target="../queryTables/queryTable1017.xml"/><Relationship Id="rId435" Type="http://schemas.openxmlformats.org/officeDocument/2006/relationships/queryTable" Target="../queryTables/queryTable1038.xml"/><Relationship Id="rId13" Type="http://schemas.openxmlformats.org/officeDocument/2006/relationships/queryTable" Target="../queryTables/queryTable616.xml"/><Relationship Id="rId109" Type="http://schemas.openxmlformats.org/officeDocument/2006/relationships/queryTable" Target="../queryTables/queryTable712.xml"/><Relationship Id="rId260" Type="http://schemas.openxmlformats.org/officeDocument/2006/relationships/queryTable" Target="../queryTables/queryTable863.xml"/><Relationship Id="rId281" Type="http://schemas.openxmlformats.org/officeDocument/2006/relationships/queryTable" Target="../queryTables/queryTable884.xml"/><Relationship Id="rId316" Type="http://schemas.openxmlformats.org/officeDocument/2006/relationships/queryTable" Target="../queryTables/queryTable919.xml"/><Relationship Id="rId337" Type="http://schemas.openxmlformats.org/officeDocument/2006/relationships/queryTable" Target="../queryTables/queryTable940.xml"/><Relationship Id="rId34" Type="http://schemas.openxmlformats.org/officeDocument/2006/relationships/queryTable" Target="../queryTables/queryTable637.xml"/><Relationship Id="rId55" Type="http://schemas.openxmlformats.org/officeDocument/2006/relationships/queryTable" Target="../queryTables/queryTable658.xml"/><Relationship Id="rId76" Type="http://schemas.openxmlformats.org/officeDocument/2006/relationships/queryTable" Target="../queryTables/queryTable679.xml"/><Relationship Id="rId97" Type="http://schemas.openxmlformats.org/officeDocument/2006/relationships/queryTable" Target="../queryTables/queryTable700.xml"/><Relationship Id="rId120" Type="http://schemas.openxmlformats.org/officeDocument/2006/relationships/queryTable" Target="../queryTables/queryTable723.xml"/><Relationship Id="rId141" Type="http://schemas.openxmlformats.org/officeDocument/2006/relationships/queryTable" Target="../queryTables/queryTable744.xml"/><Relationship Id="rId358" Type="http://schemas.openxmlformats.org/officeDocument/2006/relationships/queryTable" Target="../queryTables/queryTable961.xml"/><Relationship Id="rId379" Type="http://schemas.openxmlformats.org/officeDocument/2006/relationships/queryTable" Target="../queryTables/queryTable982.xml"/><Relationship Id="rId7" Type="http://schemas.openxmlformats.org/officeDocument/2006/relationships/queryTable" Target="../queryTables/queryTable610.xml"/><Relationship Id="rId162" Type="http://schemas.openxmlformats.org/officeDocument/2006/relationships/queryTable" Target="../queryTables/queryTable765.xml"/><Relationship Id="rId183" Type="http://schemas.openxmlformats.org/officeDocument/2006/relationships/queryTable" Target="../queryTables/queryTable786.xml"/><Relationship Id="rId218" Type="http://schemas.openxmlformats.org/officeDocument/2006/relationships/queryTable" Target="../queryTables/queryTable821.xml"/><Relationship Id="rId239" Type="http://schemas.openxmlformats.org/officeDocument/2006/relationships/queryTable" Target="../queryTables/queryTable842.xml"/><Relationship Id="rId390" Type="http://schemas.openxmlformats.org/officeDocument/2006/relationships/queryTable" Target="../queryTables/queryTable993.xml"/><Relationship Id="rId404" Type="http://schemas.openxmlformats.org/officeDocument/2006/relationships/queryTable" Target="../queryTables/queryTable1007.xml"/><Relationship Id="rId425" Type="http://schemas.openxmlformats.org/officeDocument/2006/relationships/queryTable" Target="../queryTables/queryTable1028.xml"/><Relationship Id="rId446" Type="http://schemas.openxmlformats.org/officeDocument/2006/relationships/queryTable" Target="../queryTables/queryTable1049.xml"/><Relationship Id="rId250" Type="http://schemas.openxmlformats.org/officeDocument/2006/relationships/queryTable" Target="../queryTables/queryTable853.xml"/><Relationship Id="rId271" Type="http://schemas.openxmlformats.org/officeDocument/2006/relationships/queryTable" Target="../queryTables/queryTable874.xml"/><Relationship Id="rId292" Type="http://schemas.openxmlformats.org/officeDocument/2006/relationships/queryTable" Target="../queryTables/queryTable895.xml"/><Relationship Id="rId306" Type="http://schemas.openxmlformats.org/officeDocument/2006/relationships/queryTable" Target="../queryTables/queryTable909.xml"/><Relationship Id="rId24" Type="http://schemas.openxmlformats.org/officeDocument/2006/relationships/queryTable" Target="../queryTables/queryTable627.xml"/><Relationship Id="rId45" Type="http://schemas.openxmlformats.org/officeDocument/2006/relationships/queryTable" Target="../queryTables/queryTable648.xml"/><Relationship Id="rId66" Type="http://schemas.openxmlformats.org/officeDocument/2006/relationships/queryTable" Target="../queryTables/queryTable669.xml"/><Relationship Id="rId87" Type="http://schemas.openxmlformats.org/officeDocument/2006/relationships/queryTable" Target="../queryTables/queryTable690.xml"/><Relationship Id="rId110" Type="http://schemas.openxmlformats.org/officeDocument/2006/relationships/queryTable" Target="../queryTables/queryTable713.xml"/><Relationship Id="rId131" Type="http://schemas.openxmlformats.org/officeDocument/2006/relationships/queryTable" Target="../queryTables/queryTable734.xml"/><Relationship Id="rId327" Type="http://schemas.openxmlformats.org/officeDocument/2006/relationships/queryTable" Target="../queryTables/queryTable930.xml"/><Relationship Id="rId348" Type="http://schemas.openxmlformats.org/officeDocument/2006/relationships/queryTable" Target="../queryTables/queryTable951.xml"/><Relationship Id="rId369" Type="http://schemas.openxmlformats.org/officeDocument/2006/relationships/queryTable" Target="../queryTables/queryTable972.xml"/><Relationship Id="rId152" Type="http://schemas.openxmlformats.org/officeDocument/2006/relationships/queryTable" Target="../queryTables/queryTable755.xml"/><Relationship Id="rId173" Type="http://schemas.openxmlformats.org/officeDocument/2006/relationships/queryTable" Target="../queryTables/queryTable776.xml"/><Relationship Id="rId194" Type="http://schemas.openxmlformats.org/officeDocument/2006/relationships/queryTable" Target="../queryTables/queryTable797.xml"/><Relationship Id="rId208" Type="http://schemas.openxmlformats.org/officeDocument/2006/relationships/queryTable" Target="../queryTables/queryTable811.xml"/><Relationship Id="rId229" Type="http://schemas.openxmlformats.org/officeDocument/2006/relationships/queryTable" Target="../queryTables/queryTable832.xml"/><Relationship Id="rId380" Type="http://schemas.openxmlformats.org/officeDocument/2006/relationships/queryTable" Target="../queryTables/queryTable983.xml"/><Relationship Id="rId415" Type="http://schemas.openxmlformats.org/officeDocument/2006/relationships/queryTable" Target="../queryTables/queryTable1018.xml"/><Relationship Id="rId436" Type="http://schemas.openxmlformats.org/officeDocument/2006/relationships/queryTable" Target="../queryTables/queryTable1039.xml"/><Relationship Id="rId240" Type="http://schemas.openxmlformats.org/officeDocument/2006/relationships/queryTable" Target="../queryTables/queryTable843.xml"/><Relationship Id="rId261" Type="http://schemas.openxmlformats.org/officeDocument/2006/relationships/queryTable" Target="../queryTables/queryTable864.xml"/><Relationship Id="rId14" Type="http://schemas.openxmlformats.org/officeDocument/2006/relationships/queryTable" Target="../queryTables/queryTable617.xml"/><Relationship Id="rId35" Type="http://schemas.openxmlformats.org/officeDocument/2006/relationships/queryTable" Target="../queryTables/queryTable638.xml"/><Relationship Id="rId56" Type="http://schemas.openxmlformats.org/officeDocument/2006/relationships/queryTable" Target="../queryTables/queryTable659.xml"/><Relationship Id="rId77" Type="http://schemas.openxmlformats.org/officeDocument/2006/relationships/queryTable" Target="../queryTables/queryTable680.xml"/><Relationship Id="rId100" Type="http://schemas.openxmlformats.org/officeDocument/2006/relationships/queryTable" Target="../queryTables/queryTable703.xml"/><Relationship Id="rId282" Type="http://schemas.openxmlformats.org/officeDocument/2006/relationships/queryTable" Target="../queryTables/queryTable885.xml"/><Relationship Id="rId317" Type="http://schemas.openxmlformats.org/officeDocument/2006/relationships/queryTable" Target="../queryTables/queryTable920.xml"/><Relationship Id="rId338" Type="http://schemas.openxmlformats.org/officeDocument/2006/relationships/queryTable" Target="../queryTables/queryTable941.xml"/><Relationship Id="rId359" Type="http://schemas.openxmlformats.org/officeDocument/2006/relationships/queryTable" Target="../queryTables/queryTable962.xml"/><Relationship Id="rId8" Type="http://schemas.openxmlformats.org/officeDocument/2006/relationships/queryTable" Target="../queryTables/queryTable611.xml"/><Relationship Id="rId98" Type="http://schemas.openxmlformats.org/officeDocument/2006/relationships/queryTable" Target="../queryTables/queryTable701.xml"/><Relationship Id="rId121" Type="http://schemas.openxmlformats.org/officeDocument/2006/relationships/queryTable" Target="../queryTables/queryTable724.xml"/><Relationship Id="rId142" Type="http://schemas.openxmlformats.org/officeDocument/2006/relationships/queryTable" Target="../queryTables/queryTable745.xml"/><Relationship Id="rId163" Type="http://schemas.openxmlformats.org/officeDocument/2006/relationships/queryTable" Target="../queryTables/queryTable766.xml"/><Relationship Id="rId184" Type="http://schemas.openxmlformats.org/officeDocument/2006/relationships/queryTable" Target="../queryTables/queryTable787.xml"/><Relationship Id="rId219" Type="http://schemas.openxmlformats.org/officeDocument/2006/relationships/queryTable" Target="../queryTables/queryTable822.xml"/><Relationship Id="rId370" Type="http://schemas.openxmlformats.org/officeDocument/2006/relationships/queryTable" Target="../queryTables/queryTable973.xml"/><Relationship Id="rId391" Type="http://schemas.openxmlformats.org/officeDocument/2006/relationships/queryTable" Target="../queryTables/queryTable994.xml"/><Relationship Id="rId405" Type="http://schemas.openxmlformats.org/officeDocument/2006/relationships/queryTable" Target="../queryTables/queryTable1008.xml"/><Relationship Id="rId426" Type="http://schemas.openxmlformats.org/officeDocument/2006/relationships/queryTable" Target="../queryTables/queryTable1029.xml"/><Relationship Id="rId230" Type="http://schemas.openxmlformats.org/officeDocument/2006/relationships/queryTable" Target="../queryTables/queryTable833.xml"/><Relationship Id="rId251" Type="http://schemas.openxmlformats.org/officeDocument/2006/relationships/queryTable" Target="../queryTables/queryTable854.xml"/><Relationship Id="rId25" Type="http://schemas.openxmlformats.org/officeDocument/2006/relationships/queryTable" Target="../queryTables/queryTable628.xml"/><Relationship Id="rId46" Type="http://schemas.openxmlformats.org/officeDocument/2006/relationships/queryTable" Target="../queryTables/queryTable649.xml"/><Relationship Id="rId67" Type="http://schemas.openxmlformats.org/officeDocument/2006/relationships/queryTable" Target="../queryTables/queryTable670.xml"/><Relationship Id="rId272" Type="http://schemas.openxmlformats.org/officeDocument/2006/relationships/queryTable" Target="../queryTables/queryTable875.xml"/><Relationship Id="rId293" Type="http://schemas.openxmlformats.org/officeDocument/2006/relationships/queryTable" Target="../queryTables/queryTable896.xml"/><Relationship Id="rId307" Type="http://schemas.openxmlformats.org/officeDocument/2006/relationships/queryTable" Target="../queryTables/queryTable910.xml"/><Relationship Id="rId328" Type="http://schemas.openxmlformats.org/officeDocument/2006/relationships/queryTable" Target="../queryTables/queryTable931.xml"/><Relationship Id="rId349" Type="http://schemas.openxmlformats.org/officeDocument/2006/relationships/queryTable" Target="../queryTables/queryTable952.xml"/><Relationship Id="rId88" Type="http://schemas.openxmlformats.org/officeDocument/2006/relationships/queryTable" Target="../queryTables/queryTable691.xml"/><Relationship Id="rId111" Type="http://schemas.openxmlformats.org/officeDocument/2006/relationships/queryTable" Target="../queryTables/queryTable714.xml"/><Relationship Id="rId132" Type="http://schemas.openxmlformats.org/officeDocument/2006/relationships/queryTable" Target="../queryTables/queryTable735.xml"/><Relationship Id="rId153" Type="http://schemas.openxmlformats.org/officeDocument/2006/relationships/queryTable" Target="../queryTables/queryTable756.xml"/><Relationship Id="rId174" Type="http://schemas.openxmlformats.org/officeDocument/2006/relationships/queryTable" Target="../queryTables/queryTable777.xml"/><Relationship Id="rId195" Type="http://schemas.openxmlformats.org/officeDocument/2006/relationships/queryTable" Target="../queryTables/queryTable798.xml"/><Relationship Id="rId209" Type="http://schemas.openxmlformats.org/officeDocument/2006/relationships/queryTable" Target="../queryTables/queryTable812.xml"/><Relationship Id="rId360" Type="http://schemas.openxmlformats.org/officeDocument/2006/relationships/queryTable" Target="../queryTables/queryTable963.xml"/><Relationship Id="rId381" Type="http://schemas.openxmlformats.org/officeDocument/2006/relationships/queryTable" Target="../queryTables/queryTable984.xml"/><Relationship Id="rId416" Type="http://schemas.openxmlformats.org/officeDocument/2006/relationships/queryTable" Target="../queryTables/queryTable1019.xml"/><Relationship Id="rId220" Type="http://schemas.openxmlformats.org/officeDocument/2006/relationships/queryTable" Target="../queryTables/queryTable823.xml"/><Relationship Id="rId241" Type="http://schemas.openxmlformats.org/officeDocument/2006/relationships/queryTable" Target="../queryTables/queryTable844.xml"/><Relationship Id="rId437" Type="http://schemas.openxmlformats.org/officeDocument/2006/relationships/queryTable" Target="../queryTables/queryTable1040.xml"/><Relationship Id="rId15" Type="http://schemas.openxmlformats.org/officeDocument/2006/relationships/queryTable" Target="../queryTables/queryTable618.xml"/><Relationship Id="rId36" Type="http://schemas.openxmlformats.org/officeDocument/2006/relationships/queryTable" Target="../queryTables/queryTable639.xml"/><Relationship Id="rId57" Type="http://schemas.openxmlformats.org/officeDocument/2006/relationships/queryTable" Target="../queryTables/queryTable660.xml"/><Relationship Id="rId262" Type="http://schemas.openxmlformats.org/officeDocument/2006/relationships/queryTable" Target="../queryTables/queryTable865.xml"/><Relationship Id="rId283" Type="http://schemas.openxmlformats.org/officeDocument/2006/relationships/queryTable" Target="../queryTables/queryTable886.xml"/><Relationship Id="rId318" Type="http://schemas.openxmlformats.org/officeDocument/2006/relationships/queryTable" Target="../queryTables/queryTable921.xml"/><Relationship Id="rId339" Type="http://schemas.openxmlformats.org/officeDocument/2006/relationships/queryTable" Target="../queryTables/queryTable942.xml"/><Relationship Id="rId78" Type="http://schemas.openxmlformats.org/officeDocument/2006/relationships/queryTable" Target="../queryTables/queryTable681.xml"/><Relationship Id="rId99" Type="http://schemas.openxmlformats.org/officeDocument/2006/relationships/queryTable" Target="../queryTables/queryTable702.xml"/><Relationship Id="rId101" Type="http://schemas.openxmlformats.org/officeDocument/2006/relationships/queryTable" Target="../queryTables/queryTable704.xml"/><Relationship Id="rId122" Type="http://schemas.openxmlformats.org/officeDocument/2006/relationships/queryTable" Target="../queryTables/queryTable725.xml"/><Relationship Id="rId143" Type="http://schemas.openxmlformats.org/officeDocument/2006/relationships/queryTable" Target="../queryTables/queryTable746.xml"/><Relationship Id="rId164" Type="http://schemas.openxmlformats.org/officeDocument/2006/relationships/queryTable" Target="../queryTables/queryTable767.xml"/><Relationship Id="rId185" Type="http://schemas.openxmlformats.org/officeDocument/2006/relationships/queryTable" Target="../queryTables/queryTable788.xml"/><Relationship Id="rId350" Type="http://schemas.openxmlformats.org/officeDocument/2006/relationships/queryTable" Target="../queryTables/queryTable953.xml"/><Relationship Id="rId371" Type="http://schemas.openxmlformats.org/officeDocument/2006/relationships/queryTable" Target="../queryTables/queryTable974.xml"/><Relationship Id="rId406" Type="http://schemas.openxmlformats.org/officeDocument/2006/relationships/queryTable" Target="../queryTables/queryTable1009.xml"/><Relationship Id="rId9" Type="http://schemas.openxmlformats.org/officeDocument/2006/relationships/queryTable" Target="../queryTables/queryTable612.xml"/><Relationship Id="rId210" Type="http://schemas.openxmlformats.org/officeDocument/2006/relationships/queryTable" Target="../queryTables/queryTable813.xml"/><Relationship Id="rId392" Type="http://schemas.openxmlformats.org/officeDocument/2006/relationships/queryTable" Target="../queryTables/queryTable995.xml"/><Relationship Id="rId427" Type="http://schemas.openxmlformats.org/officeDocument/2006/relationships/queryTable" Target="../queryTables/queryTable1030.xml"/><Relationship Id="rId26" Type="http://schemas.openxmlformats.org/officeDocument/2006/relationships/queryTable" Target="../queryTables/queryTable629.xml"/><Relationship Id="rId231" Type="http://schemas.openxmlformats.org/officeDocument/2006/relationships/queryTable" Target="../queryTables/queryTable834.xml"/><Relationship Id="rId252" Type="http://schemas.openxmlformats.org/officeDocument/2006/relationships/queryTable" Target="../queryTables/queryTable855.xml"/><Relationship Id="rId273" Type="http://schemas.openxmlformats.org/officeDocument/2006/relationships/queryTable" Target="../queryTables/queryTable876.xml"/><Relationship Id="rId294" Type="http://schemas.openxmlformats.org/officeDocument/2006/relationships/queryTable" Target="../queryTables/queryTable897.xml"/><Relationship Id="rId308" Type="http://schemas.openxmlformats.org/officeDocument/2006/relationships/queryTable" Target="../queryTables/queryTable911.xml"/><Relationship Id="rId329" Type="http://schemas.openxmlformats.org/officeDocument/2006/relationships/queryTable" Target="../queryTables/queryTable932.xml"/><Relationship Id="rId47" Type="http://schemas.openxmlformats.org/officeDocument/2006/relationships/queryTable" Target="../queryTables/queryTable650.xml"/><Relationship Id="rId68" Type="http://schemas.openxmlformats.org/officeDocument/2006/relationships/queryTable" Target="../queryTables/queryTable671.xml"/><Relationship Id="rId89" Type="http://schemas.openxmlformats.org/officeDocument/2006/relationships/queryTable" Target="../queryTables/queryTable692.xml"/><Relationship Id="rId112" Type="http://schemas.openxmlformats.org/officeDocument/2006/relationships/queryTable" Target="../queryTables/queryTable715.xml"/><Relationship Id="rId133" Type="http://schemas.openxmlformats.org/officeDocument/2006/relationships/queryTable" Target="../queryTables/queryTable736.xml"/><Relationship Id="rId154" Type="http://schemas.openxmlformats.org/officeDocument/2006/relationships/queryTable" Target="../queryTables/queryTable757.xml"/><Relationship Id="rId175" Type="http://schemas.openxmlformats.org/officeDocument/2006/relationships/queryTable" Target="../queryTables/queryTable778.xml"/><Relationship Id="rId340" Type="http://schemas.openxmlformats.org/officeDocument/2006/relationships/queryTable" Target="../queryTables/queryTable943.xml"/><Relationship Id="rId361" Type="http://schemas.openxmlformats.org/officeDocument/2006/relationships/queryTable" Target="../queryTables/queryTable964.xml"/><Relationship Id="rId196" Type="http://schemas.openxmlformats.org/officeDocument/2006/relationships/queryTable" Target="../queryTables/queryTable799.xml"/><Relationship Id="rId200" Type="http://schemas.openxmlformats.org/officeDocument/2006/relationships/queryTable" Target="../queryTables/queryTable803.xml"/><Relationship Id="rId382" Type="http://schemas.openxmlformats.org/officeDocument/2006/relationships/queryTable" Target="../queryTables/queryTable985.xml"/><Relationship Id="rId417" Type="http://schemas.openxmlformats.org/officeDocument/2006/relationships/queryTable" Target="../queryTables/queryTable1020.xml"/><Relationship Id="rId438" Type="http://schemas.openxmlformats.org/officeDocument/2006/relationships/queryTable" Target="../queryTables/queryTable1041.xml"/><Relationship Id="rId16" Type="http://schemas.openxmlformats.org/officeDocument/2006/relationships/queryTable" Target="../queryTables/queryTable619.xml"/><Relationship Id="rId221" Type="http://schemas.openxmlformats.org/officeDocument/2006/relationships/queryTable" Target="../queryTables/queryTable824.xml"/><Relationship Id="rId242" Type="http://schemas.openxmlformats.org/officeDocument/2006/relationships/queryTable" Target="../queryTables/queryTable845.xml"/><Relationship Id="rId263" Type="http://schemas.openxmlformats.org/officeDocument/2006/relationships/queryTable" Target="../queryTables/queryTable866.xml"/><Relationship Id="rId284" Type="http://schemas.openxmlformats.org/officeDocument/2006/relationships/queryTable" Target="../queryTables/queryTable887.xml"/><Relationship Id="rId319" Type="http://schemas.openxmlformats.org/officeDocument/2006/relationships/queryTable" Target="../queryTables/queryTable922.xml"/><Relationship Id="rId37" Type="http://schemas.openxmlformats.org/officeDocument/2006/relationships/queryTable" Target="../queryTables/queryTable640.xml"/><Relationship Id="rId58" Type="http://schemas.openxmlformats.org/officeDocument/2006/relationships/queryTable" Target="../queryTables/queryTable661.xml"/><Relationship Id="rId79" Type="http://schemas.openxmlformats.org/officeDocument/2006/relationships/queryTable" Target="../queryTables/queryTable682.xml"/><Relationship Id="rId102" Type="http://schemas.openxmlformats.org/officeDocument/2006/relationships/queryTable" Target="../queryTables/queryTable705.xml"/><Relationship Id="rId123" Type="http://schemas.openxmlformats.org/officeDocument/2006/relationships/queryTable" Target="../queryTables/queryTable726.xml"/><Relationship Id="rId144" Type="http://schemas.openxmlformats.org/officeDocument/2006/relationships/queryTable" Target="../queryTables/queryTable747.xml"/><Relationship Id="rId330" Type="http://schemas.openxmlformats.org/officeDocument/2006/relationships/queryTable" Target="../queryTables/queryTable933.xml"/><Relationship Id="rId90" Type="http://schemas.openxmlformats.org/officeDocument/2006/relationships/queryTable" Target="../queryTables/queryTable693.xml"/><Relationship Id="rId165" Type="http://schemas.openxmlformats.org/officeDocument/2006/relationships/queryTable" Target="../queryTables/queryTable768.xml"/><Relationship Id="rId186" Type="http://schemas.openxmlformats.org/officeDocument/2006/relationships/queryTable" Target="../queryTables/queryTable789.xml"/><Relationship Id="rId351" Type="http://schemas.openxmlformats.org/officeDocument/2006/relationships/queryTable" Target="../queryTables/queryTable954.xml"/><Relationship Id="rId372" Type="http://schemas.openxmlformats.org/officeDocument/2006/relationships/queryTable" Target="../queryTables/queryTable975.xml"/><Relationship Id="rId393" Type="http://schemas.openxmlformats.org/officeDocument/2006/relationships/queryTable" Target="../queryTables/queryTable996.xml"/><Relationship Id="rId407" Type="http://schemas.openxmlformats.org/officeDocument/2006/relationships/queryTable" Target="../queryTables/queryTable1010.xml"/><Relationship Id="rId428" Type="http://schemas.openxmlformats.org/officeDocument/2006/relationships/queryTable" Target="../queryTables/queryTable1031.xml"/><Relationship Id="rId211" Type="http://schemas.openxmlformats.org/officeDocument/2006/relationships/queryTable" Target="../queryTables/queryTable814.xml"/><Relationship Id="rId232" Type="http://schemas.openxmlformats.org/officeDocument/2006/relationships/queryTable" Target="../queryTables/queryTable835.xml"/><Relationship Id="rId253" Type="http://schemas.openxmlformats.org/officeDocument/2006/relationships/queryTable" Target="../queryTables/queryTable856.xml"/><Relationship Id="rId274" Type="http://schemas.openxmlformats.org/officeDocument/2006/relationships/queryTable" Target="../queryTables/queryTable877.xml"/><Relationship Id="rId295" Type="http://schemas.openxmlformats.org/officeDocument/2006/relationships/queryTable" Target="../queryTables/queryTable898.xml"/><Relationship Id="rId309" Type="http://schemas.openxmlformats.org/officeDocument/2006/relationships/queryTable" Target="../queryTables/queryTable912.xml"/><Relationship Id="rId27" Type="http://schemas.openxmlformats.org/officeDocument/2006/relationships/queryTable" Target="../queryTables/queryTable630.xml"/><Relationship Id="rId48" Type="http://schemas.openxmlformats.org/officeDocument/2006/relationships/queryTable" Target="../queryTables/queryTable651.xml"/><Relationship Id="rId69" Type="http://schemas.openxmlformats.org/officeDocument/2006/relationships/queryTable" Target="../queryTables/queryTable672.xml"/><Relationship Id="rId113" Type="http://schemas.openxmlformats.org/officeDocument/2006/relationships/queryTable" Target="../queryTables/queryTable716.xml"/><Relationship Id="rId134" Type="http://schemas.openxmlformats.org/officeDocument/2006/relationships/queryTable" Target="../queryTables/queryTable737.xml"/><Relationship Id="rId320" Type="http://schemas.openxmlformats.org/officeDocument/2006/relationships/queryTable" Target="../queryTables/queryTable923.xml"/><Relationship Id="rId80" Type="http://schemas.openxmlformats.org/officeDocument/2006/relationships/queryTable" Target="../queryTables/queryTable683.xml"/><Relationship Id="rId155" Type="http://schemas.openxmlformats.org/officeDocument/2006/relationships/queryTable" Target="../queryTables/queryTable758.xml"/><Relationship Id="rId176" Type="http://schemas.openxmlformats.org/officeDocument/2006/relationships/queryTable" Target="../queryTables/queryTable779.xml"/><Relationship Id="rId197" Type="http://schemas.openxmlformats.org/officeDocument/2006/relationships/queryTable" Target="../queryTables/queryTable800.xml"/><Relationship Id="rId341" Type="http://schemas.openxmlformats.org/officeDocument/2006/relationships/queryTable" Target="../queryTables/queryTable944.xml"/><Relationship Id="rId362" Type="http://schemas.openxmlformats.org/officeDocument/2006/relationships/queryTable" Target="../queryTables/queryTable965.xml"/><Relationship Id="rId383" Type="http://schemas.openxmlformats.org/officeDocument/2006/relationships/queryTable" Target="../queryTables/queryTable986.xml"/><Relationship Id="rId418" Type="http://schemas.openxmlformats.org/officeDocument/2006/relationships/queryTable" Target="../queryTables/queryTable1021.xml"/><Relationship Id="rId439" Type="http://schemas.openxmlformats.org/officeDocument/2006/relationships/queryTable" Target="../queryTables/queryTable1042.xml"/><Relationship Id="rId201" Type="http://schemas.openxmlformats.org/officeDocument/2006/relationships/queryTable" Target="../queryTables/queryTable804.xml"/><Relationship Id="rId222" Type="http://schemas.openxmlformats.org/officeDocument/2006/relationships/queryTable" Target="../queryTables/queryTable825.xml"/><Relationship Id="rId243" Type="http://schemas.openxmlformats.org/officeDocument/2006/relationships/queryTable" Target="../queryTables/queryTable846.xml"/><Relationship Id="rId264" Type="http://schemas.openxmlformats.org/officeDocument/2006/relationships/queryTable" Target="../queryTables/queryTable867.xml"/><Relationship Id="rId285" Type="http://schemas.openxmlformats.org/officeDocument/2006/relationships/queryTable" Target="../queryTables/queryTable888.xml"/><Relationship Id="rId17" Type="http://schemas.openxmlformats.org/officeDocument/2006/relationships/queryTable" Target="../queryTables/queryTable620.xml"/><Relationship Id="rId38" Type="http://schemas.openxmlformats.org/officeDocument/2006/relationships/queryTable" Target="../queryTables/queryTable641.xml"/><Relationship Id="rId59" Type="http://schemas.openxmlformats.org/officeDocument/2006/relationships/queryTable" Target="../queryTables/queryTable662.xml"/><Relationship Id="rId103" Type="http://schemas.openxmlformats.org/officeDocument/2006/relationships/queryTable" Target="../queryTables/queryTable706.xml"/><Relationship Id="rId124" Type="http://schemas.openxmlformats.org/officeDocument/2006/relationships/queryTable" Target="../queryTables/queryTable727.xml"/><Relationship Id="rId310" Type="http://schemas.openxmlformats.org/officeDocument/2006/relationships/queryTable" Target="../queryTables/queryTable913.xml"/><Relationship Id="rId70" Type="http://schemas.openxmlformats.org/officeDocument/2006/relationships/queryTable" Target="../queryTables/queryTable673.xml"/><Relationship Id="rId91" Type="http://schemas.openxmlformats.org/officeDocument/2006/relationships/queryTable" Target="../queryTables/queryTable694.xml"/><Relationship Id="rId145" Type="http://schemas.openxmlformats.org/officeDocument/2006/relationships/queryTable" Target="../queryTables/queryTable748.xml"/><Relationship Id="rId166" Type="http://schemas.openxmlformats.org/officeDocument/2006/relationships/queryTable" Target="../queryTables/queryTable769.xml"/><Relationship Id="rId187" Type="http://schemas.openxmlformats.org/officeDocument/2006/relationships/queryTable" Target="../queryTables/queryTable790.xml"/><Relationship Id="rId331" Type="http://schemas.openxmlformats.org/officeDocument/2006/relationships/queryTable" Target="../queryTables/queryTable934.xml"/><Relationship Id="rId352" Type="http://schemas.openxmlformats.org/officeDocument/2006/relationships/queryTable" Target="../queryTables/queryTable955.xml"/><Relationship Id="rId373" Type="http://schemas.openxmlformats.org/officeDocument/2006/relationships/queryTable" Target="../queryTables/queryTable976.xml"/><Relationship Id="rId394" Type="http://schemas.openxmlformats.org/officeDocument/2006/relationships/queryTable" Target="../queryTables/queryTable997.xml"/><Relationship Id="rId408" Type="http://schemas.openxmlformats.org/officeDocument/2006/relationships/queryTable" Target="../queryTables/queryTable1011.xml"/><Relationship Id="rId429" Type="http://schemas.openxmlformats.org/officeDocument/2006/relationships/queryTable" Target="../queryTables/queryTable1032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15.xml"/><Relationship Id="rId233" Type="http://schemas.openxmlformats.org/officeDocument/2006/relationships/queryTable" Target="../queryTables/queryTable836.xml"/><Relationship Id="rId254" Type="http://schemas.openxmlformats.org/officeDocument/2006/relationships/queryTable" Target="../queryTables/queryTable857.xml"/><Relationship Id="rId440" Type="http://schemas.openxmlformats.org/officeDocument/2006/relationships/queryTable" Target="../queryTables/queryTable1043.xml"/><Relationship Id="rId28" Type="http://schemas.openxmlformats.org/officeDocument/2006/relationships/queryTable" Target="../queryTables/queryTable631.xml"/><Relationship Id="rId49" Type="http://schemas.openxmlformats.org/officeDocument/2006/relationships/queryTable" Target="../queryTables/queryTable652.xml"/><Relationship Id="rId114" Type="http://schemas.openxmlformats.org/officeDocument/2006/relationships/queryTable" Target="../queryTables/queryTable717.xml"/><Relationship Id="rId275" Type="http://schemas.openxmlformats.org/officeDocument/2006/relationships/queryTable" Target="../queryTables/queryTable878.xml"/><Relationship Id="rId296" Type="http://schemas.openxmlformats.org/officeDocument/2006/relationships/queryTable" Target="../queryTables/queryTable899.xml"/><Relationship Id="rId300" Type="http://schemas.openxmlformats.org/officeDocument/2006/relationships/queryTable" Target="../queryTables/queryTable903.xml"/><Relationship Id="rId60" Type="http://schemas.openxmlformats.org/officeDocument/2006/relationships/queryTable" Target="../queryTables/queryTable663.xml"/><Relationship Id="rId81" Type="http://schemas.openxmlformats.org/officeDocument/2006/relationships/queryTable" Target="../queryTables/queryTable684.xml"/><Relationship Id="rId135" Type="http://schemas.openxmlformats.org/officeDocument/2006/relationships/queryTable" Target="../queryTables/queryTable738.xml"/><Relationship Id="rId156" Type="http://schemas.openxmlformats.org/officeDocument/2006/relationships/queryTable" Target="../queryTables/queryTable759.xml"/><Relationship Id="rId177" Type="http://schemas.openxmlformats.org/officeDocument/2006/relationships/queryTable" Target="../queryTables/queryTable780.xml"/><Relationship Id="rId198" Type="http://schemas.openxmlformats.org/officeDocument/2006/relationships/queryTable" Target="../queryTables/queryTable801.xml"/><Relationship Id="rId321" Type="http://schemas.openxmlformats.org/officeDocument/2006/relationships/queryTable" Target="../queryTables/queryTable924.xml"/><Relationship Id="rId342" Type="http://schemas.openxmlformats.org/officeDocument/2006/relationships/queryTable" Target="../queryTables/queryTable945.xml"/><Relationship Id="rId363" Type="http://schemas.openxmlformats.org/officeDocument/2006/relationships/queryTable" Target="../queryTables/queryTable966.xml"/><Relationship Id="rId384" Type="http://schemas.openxmlformats.org/officeDocument/2006/relationships/queryTable" Target="../queryTables/queryTable987.xml"/><Relationship Id="rId419" Type="http://schemas.openxmlformats.org/officeDocument/2006/relationships/queryTable" Target="../queryTables/queryTable1022.xml"/><Relationship Id="rId202" Type="http://schemas.openxmlformats.org/officeDocument/2006/relationships/queryTable" Target="../queryTables/queryTable805.xml"/><Relationship Id="rId223" Type="http://schemas.openxmlformats.org/officeDocument/2006/relationships/queryTable" Target="../queryTables/queryTable826.xml"/><Relationship Id="rId244" Type="http://schemas.openxmlformats.org/officeDocument/2006/relationships/queryTable" Target="../queryTables/queryTable847.xml"/><Relationship Id="rId430" Type="http://schemas.openxmlformats.org/officeDocument/2006/relationships/queryTable" Target="../queryTables/queryTable1033.xml"/><Relationship Id="rId18" Type="http://schemas.openxmlformats.org/officeDocument/2006/relationships/queryTable" Target="../queryTables/queryTable621.xml"/><Relationship Id="rId39" Type="http://schemas.openxmlformats.org/officeDocument/2006/relationships/queryTable" Target="../queryTables/queryTable642.xml"/><Relationship Id="rId265" Type="http://schemas.openxmlformats.org/officeDocument/2006/relationships/queryTable" Target="../queryTables/queryTable868.xml"/><Relationship Id="rId286" Type="http://schemas.openxmlformats.org/officeDocument/2006/relationships/queryTable" Target="../queryTables/queryTable889.xml"/><Relationship Id="rId50" Type="http://schemas.openxmlformats.org/officeDocument/2006/relationships/queryTable" Target="../queryTables/queryTable653.xml"/><Relationship Id="rId104" Type="http://schemas.openxmlformats.org/officeDocument/2006/relationships/queryTable" Target="../queryTables/queryTable707.xml"/><Relationship Id="rId125" Type="http://schemas.openxmlformats.org/officeDocument/2006/relationships/queryTable" Target="../queryTables/queryTable728.xml"/><Relationship Id="rId146" Type="http://schemas.openxmlformats.org/officeDocument/2006/relationships/queryTable" Target="../queryTables/queryTable749.xml"/><Relationship Id="rId167" Type="http://schemas.openxmlformats.org/officeDocument/2006/relationships/queryTable" Target="../queryTables/queryTable770.xml"/><Relationship Id="rId188" Type="http://schemas.openxmlformats.org/officeDocument/2006/relationships/queryTable" Target="../queryTables/queryTable791.xml"/><Relationship Id="rId311" Type="http://schemas.openxmlformats.org/officeDocument/2006/relationships/queryTable" Target="../queryTables/queryTable914.xml"/><Relationship Id="rId332" Type="http://schemas.openxmlformats.org/officeDocument/2006/relationships/queryTable" Target="../queryTables/queryTable935.xml"/><Relationship Id="rId353" Type="http://schemas.openxmlformats.org/officeDocument/2006/relationships/queryTable" Target="../queryTables/queryTable956.xml"/><Relationship Id="rId374" Type="http://schemas.openxmlformats.org/officeDocument/2006/relationships/queryTable" Target="../queryTables/queryTable977.xml"/><Relationship Id="rId395" Type="http://schemas.openxmlformats.org/officeDocument/2006/relationships/queryTable" Target="../queryTables/queryTable998.xml"/><Relationship Id="rId409" Type="http://schemas.openxmlformats.org/officeDocument/2006/relationships/queryTable" Target="../queryTables/queryTable1012.xml"/><Relationship Id="rId71" Type="http://schemas.openxmlformats.org/officeDocument/2006/relationships/queryTable" Target="../queryTables/queryTable674.xml"/><Relationship Id="rId92" Type="http://schemas.openxmlformats.org/officeDocument/2006/relationships/queryTable" Target="../queryTables/queryTable695.xml"/><Relationship Id="rId213" Type="http://schemas.openxmlformats.org/officeDocument/2006/relationships/queryTable" Target="../queryTables/queryTable816.xml"/><Relationship Id="rId234" Type="http://schemas.openxmlformats.org/officeDocument/2006/relationships/queryTable" Target="../queryTables/queryTable837.xml"/><Relationship Id="rId420" Type="http://schemas.openxmlformats.org/officeDocument/2006/relationships/queryTable" Target="../queryTables/queryTable1023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32.xml"/><Relationship Id="rId255" Type="http://schemas.openxmlformats.org/officeDocument/2006/relationships/queryTable" Target="../queryTables/queryTable858.xml"/><Relationship Id="rId276" Type="http://schemas.openxmlformats.org/officeDocument/2006/relationships/queryTable" Target="../queryTables/queryTable879.xml"/><Relationship Id="rId297" Type="http://schemas.openxmlformats.org/officeDocument/2006/relationships/queryTable" Target="../queryTables/queryTable900.xml"/><Relationship Id="rId441" Type="http://schemas.openxmlformats.org/officeDocument/2006/relationships/queryTable" Target="../queryTables/queryTable1044.xml"/><Relationship Id="rId40" Type="http://schemas.openxmlformats.org/officeDocument/2006/relationships/queryTable" Target="../queryTables/queryTable643.xml"/><Relationship Id="rId115" Type="http://schemas.openxmlformats.org/officeDocument/2006/relationships/queryTable" Target="../queryTables/queryTable718.xml"/><Relationship Id="rId136" Type="http://schemas.openxmlformats.org/officeDocument/2006/relationships/queryTable" Target="../queryTables/queryTable739.xml"/><Relationship Id="rId157" Type="http://schemas.openxmlformats.org/officeDocument/2006/relationships/queryTable" Target="../queryTables/queryTable760.xml"/><Relationship Id="rId178" Type="http://schemas.openxmlformats.org/officeDocument/2006/relationships/queryTable" Target="../queryTables/queryTable781.xml"/><Relationship Id="rId301" Type="http://schemas.openxmlformats.org/officeDocument/2006/relationships/queryTable" Target="../queryTables/queryTable904.xml"/><Relationship Id="rId322" Type="http://schemas.openxmlformats.org/officeDocument/2006/relationships/queryTable" Target="../queryTables/queryTable925.xml"/><Relationship Id="rId343" Type="http://schemas.openxmlformats.org/officeDocument/2006/relationships/queryTable" Target="../queryTables/queryTable946.xml"/><Relationship Id="rId364" Type="http://schemas.openxmlformats.org/officeDocument/2006/relationships/queryTable" Target="../queryTables/queryTable967.xml"/><Relationship Id="rId61" Type="http://schemas.openxmlformats.org/officeDocument/2006/relationships/queryTable" Target="../queryTables/queryTable664.xml"/><Relationship Id="rId82" Type="http://schemas.openxmlformats.org/officeDocument/2006/relationships/queryTable" Target="../queryTables/queryTable685.xml"/><Relationship Id="rId199" Type="http://schemas.openxmlformats.org/officeDocument/2006/relationships/queryTable" Target="../queryTables/queryTable802.xml"/><Relationship Id="rId203" Type="http://schemas.openxmlformats.org/officeDocument/2006/relationships/queryTable" Target="../queryTables/queryTable806.xml"/><Relationship Id="rId385" Type="http://schemas.openxmlformats.org/officeDocument/2006/relationships/queryTable" Target="../queryTables/queryTable988.xml"/><Relationship Id="rId19" Type="http://schemas.openxmlformats.org/officeDocument/2006/relationships/queryTable" Target="../queryTables/queryTable622.xml"/><Relationship Id="rId224" Type="http://schemas.openxmlformats.org/officeDocument/2006/relationships/queryTable" Target="../queryTables/queryTable827.xml"/><Relationship Id="rId245" Type="http://schemas.openxmlformats.org/officeDocument/2006/relationships/queryTable" Target="../queryTables/queryTable848.xml"/><Relationship Id="rId266" Type="http://schemas.openxmlformats.org/officeDocument/2006/relationships/queryTable" Target="../queryTables/queryTable869.xml"/><Relationship Id="rId287" Type="http://schemas.openxmlformats.org/officeDocument/2006/relationships/queryTable" Target="../queryTables/queryTable890.xml"/><Relationship Id="rId410" Type="http://schemas.openxmlformats.org/officeDocument/2006/relationships/queryTable" Target="../queryTables/queryTable1013.xml"/><Relationship Id="rId431" Type="http://schemas.openxmlformats.org/officeDocument/2006/relationships/queryTable" Target="../queryTables/queryTable1034.xml"/><Relationship Id="rId30" Type="http://schemas.openxmlformats.org/officeDocument/2006/relationships/queryTable" Target="../queryTables/queryTable633.xml"/><Relationship Id="rId105" Type="http://schemas.openxmlformats.org/officeDocument/2006/relationships/queryTable" Target="../queryTables/queryTable708.xml"/><Relationship Id="rId126" Type="http://schemas.openxmlformats.org/officeDocument/2006/relationships/queryTable" Target="../queryTables/queryTable729.xml"/><Relationship Id="rId147" Type="http://schemas.openxmlformats.org/officeDocument/2006/relationships/queryTable" Target="../queryTables/queryTable750.xml"/><Relationship Id="rId168" Type="http://schemas.openxmlformats.org/officeDocument/2006/relationships/queryTable" Target="../queryTables/queryTable771.xml"/><Relationship Id="rId312" Type="http://schemas.openxmlformats.org/officeDocument/2006/relationships/queryTable" Target="../queryTables/queryTable915.xml"/><Relationship Id="rId333" Type="http://schemas.openxmlformats.org/officeDocument/2006/relationships/queryTable" Target="../queryTables/queryTable936.xml"/><Relationship Id="rId354" Type="http://schemas.openxmlformats.org/officeDocument/2006/relationships/queryTable" Target="../queryTables/queryTable957.xml"/><Relationship Id="rId51" Type="http://schemas.openxmlformats.org/officeDocument/2006/relationships/queryTable" Target="../queryTables/queryTable654.xml"/><Relationship Id="rId72" Type="http://schemas.openxmlformats.org/officeDocument/2006/relationships/queryTable" Target="../queryTables/queryTable675.xml"/><Relationship Id="rId93" Type="http://schemas.openxmlformats.org/officeDocument/2006/relationships/queryTable" Target="../queryTables/queryTable696.xml"/><Relationship Id="rId189" Type="http://schemas.openxmlformats.org/officeDocument/2006/relationships/queryTable" Target="../queryTables/queryTable792.xml"/><Relationship Id="rId375" Type="http://schemas.openxmlformats.org/officeDocument/2006/relationships/queryTable" Target="../queryTables/queryTable978.xml"/><Relationship Id="rId396" Type="http://schemas.openxmlformats.org/officeDocument/2006/relationships/queryTable" Target="../queryTables/queryTable999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17.xml"/><Relationship Id="rId235" Type="http://schemas.openxmlformats.org/officeDocument/2006/relationships/queryTable" Target="../queryTables/queryTable838.xml"/><Relationship Id="rId256" Type="http://schemas.openxmlformats.org/officeDocument/2006/relationships/queryTable" Target="../queryTables/queryTable859.xml"/><Relationship Id="rId277" Type="http://schemas.openxmlformats.org/officeDocument/2006/relationships/queryTable" Target="../queryTables/queryTable880.xml"/><Relationship Id="rId298" Type="http://schemas.openxmlformats.org/officeDocument/2006/relationships/queryTable" Target="../queryTables/queryTable901.xml"/><Relationship Id="rId400" Type="http://schemas.openxmlformats.org/officeDocument/2006/relationships/queryTable" Target="../queryTables/queryTable1003.xml"/><Relationship Id="rId421" Type="http://schemas.openxmlformats.org/officeDocument/2006/relationships/queryTable" Target="../queryTables/queryTable1024.xml"/><Relationship Id="rId442" Type="http://schemas.openxmlformats.org/officeDocument/2006/relationships/queryTable" Target="../queryTables/queryTable1045.xml"/><Relationship Id="rId116" Type="http://schemas.openxmlformats.org/officeDocument/2006/relationships/queryTable" Target="../queryTables/queryTable719.xml"/><Relationship Id="rId137" Type="http://schemas.openxmlformats.org/officeDocument/2006/relationships/queryTable" Target="../queryTables/queryTable740.xml"/><Relationship Id="rId158" Type="http://schemas.openxmlformats.org/officeDocument/2006/relationships/queryTable" Target="../queryTables/queryTable761.xml"/><Relationship Id="rId302" Type="http://schemas.openxmlformats.org/officeDocument/2006/relationships/queryTable" Target="../queryTables/queryTable905.xml"/><Relationship Id="rId323" Type="http://schemas.openxmlformats.org/officeDocument/2006/relationships/queryTable" Target="../queryTables/queryTable926.xml"/><Relationship Id="rId344" Type="http://schemas.openxmlformats.org/officeDocument/2006/relationships/queryTable" Target="../queryTables/queryTable947.xml"/><Relationship Id="rId20" Type="http://schemas.openxmlformats.org/officeDocument/2006/relationships/queryTable" Target="../queryTables/queryTable623.xml"/><Relationship Id="rId41" Type="http://schemas.openxmlformats.org/officeDocument/2006/relationships/queryTable" Target="../queryTables/queryTable644.xml"/><Relationship Id="rId62" Type="http://schemas.openxmlformats.org/officeDocument/2006/relationships/queryTable" Target="../queryTables/queryTable665.xml"/><Relationship Id="rId83" Type="http://schemas.openxmlformats.org/officeDocument/2006/relationships/queryTable" Target="../queryTables/queryTable686.xml"/><Relationship Id="rId179" Type="http://schemas.openxmlformats.org/officeDocument/2006/relationships/queryTable" Target="../queryTables/queryTable782.xml"/><Relationship Id="rId365" Type="http://schemas.openxmlformats.org/officeDocument/2006/relationships/queryTable" Target="../queryTables/queryTable968.xml"/><Relationship Id="rId386" Type="http://schemas.openxmlformats.org/officeDocument/2006/relationships/queryTable" Target="../queryTables/queryTable989.xml"/><Relationship Id="rId190" Type="http://schemas.openxmlformats.org/officeDocument/2006/relationships/queryTable" Target="../queryTables/queryTable793.xml"/><Relationship Id="rId204" Type="http://schemas.openxmlformats.org/officeDocument/2006/relationships/queryTable" Target="../queryTables/queryTable807.xml"/><Relationship Id="rId225" Type="http://schemas.openxmlformats.org/officeDocument/2006/relationships/queryTable" Target="../queryTables/queryTable828.xml"/><Relationship Id="rId246" Type="http://schemas.openxmlformats.org/officeDocument/2006/relationships/queryTable" Target="../queryTables/queryTable849.xml"/><Relationship Id="rId267" Type="http://schemas.openxmlformats.org/officeDocument/2006/relationships/queryTable" Target="../queryTables/queryTable870.xml"/><Relationship Id="rId288" Type="http://schemas.openxmlformats.org/officeDocument/2006/relationships/queryTable" Target="../queryTables/queryTable891.xml"/><Relationship Id="rId411" Type="http://schemas.openxmlformats.org/officeDocument/2006/relationships/queryTable" Target="../queryTables/queryTable1014.xml"/><Relationship Id="rId432" Type="http://schemas.openxmlformats.org/officeDocument/2006/relationships/queryTable" Target="../queryTables/queryTable1035.xml"/><Relationship Id="rId106" Type="http://schemas.openxmlformats.org/officeDocument/2006/relationships/queryTable" Target="../queryTables/queryTable709.xml"/><Relationship Id="rId127" Type="http://schemas.openxmlformats.org/officeDocument/2006/relationships/queryTable" Target="../queryTables/queryTable730.xml"/><Relationship Id="rId313" Type="http://schemas.openxmlformats.org/officeDocument/2006/relationships/queryTable" Target="../queryTables/queryTable916.xml"/><Relationship Id="rId10" Type="http://schemas.openxmlformats.org/officeDocument/2006/relationships/queryTable" Target="../queryTables/queryTable613.xml"/><Relationship Id="rId31" Type="http://schemas.openxmlformats.org/officeDocument/2006/relationships/queryTable" Target="../queryTables/queryTable634.xml"/><Relationship Id="rId52" Type="http://schemas.openxmlformats.org/officeDocument/2006/relationships/queryTable" Target="../queryTables/queryTable655.xml"/><Relationship Id="rId73" Type="http://schemas.openxmlformats.org/officeDocument/2006/relationships/queryTable" Target="../queryTables/queryTable676.xml"/><Relationship Id="rId94" Type="http://schemas.openxmlformats.org/officeDocument/2006/relationships/queryTable" Target="../queryTables/queryTable697.xml"/><Relationship Id="rId148" Type="http://schemas.openxmlformats.org/officeDocument/2006/relationships/queryTable" Target="../queryTables/queryTable751.xml"/><Relationship Id="rId169" Type="http://schemas.openxmlformats.org/officeDocument/2006/relationships/queryTable" Target="../queryTables/queryTable772.xml"/><Relationship Id="rId334" Type="http://schemas.openxmlformats.org/officeDocument/2006/relationships/queryTable" Target="../queryTables/queryTable937.xml"/><Relationship Id="rId355" Type="http://schemas.openxmlformats.org/officeDocument/2006/relationships/queryTable" Target="../queryTables/queryTable958.xml"/><Relationship Id="rId376" Type="http://schemas.openxmlformats.org/officeDocument/2006/relationships/queryTable" Target="../queryTables/queryTable979.xml"/><Relationship Id="rId397" Type="http://schemas.openxmlformats.org/officeDocument/2006/relationships/queryTable" Target="../queryTables/queryTable1000.xml"/><Relationship Id="rId4" Type="http://schemas.openxmlformats.org/officeDocument/2006/relationships/queryTable" Target="../queryTables/queryTable607.xml"/><Relationship Id="rId180" Type="http://schemas.openxmlformats.org/officeDocument/2006/relationships/queryTable" Target="../queryTables/queryTable783.xml"/><Relationship Id="rId215" Type="http://schemas.openxmlformats.org/officeDocument/2006/relationships/queryTable" Target="../queryTables/queryTable818.xml"/><Relationship Id="rId236" Type="http://schemas.openxmlformats.org/officeDocument/2006/relationships/queryTable" Target="../queryTables/queryTable839.xml"/><Relationship Id="rId257" Type="http://schemas.openxmlformats.org/officeDocument/2006/relationships/queryTable" Target="../queryTables/queryTable860.xml"/><Relationship Id="rId278" Type="http://schemas.openxmlformats.org/officeDocument/2006/relationships/queryTable" Target="../queryTables/queryTable881.xml"/><Relationship Id="rId401" Type="http://schemas.openxmlformats.org/officeDocument/2006/relationships/queryTable" Target="../queryTables/queryTable1004.xml"/><Relationship Id="rId422" Type="http://schemas.openxmlformats.org/officeDocument/2006/relationships/queryTable" Target="../queryTables/queryTable1025.xml"/><Relationship Id="rId443" Type="http://schemas.openxmlformats.org/officeDocument/2006/relationships/queryTable" Target="../queryTables/queryTable1046.xml"/><Relationship Id="rId303" Type="http://schemas.openxmlformats.org/officeDocument/2006/relationships/queryTable" Target="../queryTables/queryTable906.xml"/><Relationship Id="rId42" Type="http://schemas.openxmlformats.org/officeDocument/2006/relationships/queryTable" Target="../queryTables/queryTable645.xml"/><Relationship Id="rId84" Type="http://schemas.openxmlformats.org/officeDocument/2006/relationships/queryTable" Target="../queryTables/queryTable687.xml"/><Relationship Id="rId138" Type="http://schemas.openxmlformats.org/officeDocument/2006/relationships/queryTable" Target="../queryTables/queryTable741.xml"/><Relationship Id="rId345" Type="http://schemas.openxmlformats.org/officeDocument/2006/relationships/queryTable" Target="../queryTables/queryTable948.xml"/><Relationship Id="rId387" Type="http://schemas.openxmlformats.org/officeDocument/2006/relationships/queryTable" Target="../queryTables/queryTable990.xml"/><Relationship Id="rId191" Type="http://schemas.openxmlformats.org/officeDocument/2006/relationships/queryTable" Target="../queryTables/queryTable794.xml"/><Relationship Id="rId205" Type="http://schemas.openxmlformats.org/officeDocument/2006/relationships/queryTable" Target="../queryTables/queryTable808.xml"/><Relationship Id="rId247" Type="http://schemas.openxmlformats.org/officeDocument/2006/relationships/queryTable" Target="../queryTables/queryTable850.xml"/><Relationship Id="rId412" Type="http://schemas.openxmlformats.org/officeDocument/2006/relationships/queryTable" Target="../queryTables/queryTable1015.xml"/><Relationship Id="rId107" Type="http://schemas.openxmlformats.org/officeDocument/2006/relationships/queryTable" Target="../queryTables/queryTable710.xml"/><Relationship Id="rId289" Type="http://schemas.openxmlformats.org/officeDocument/2006/relationships/queryTable" Target="../queryTables/queryTable892.xml"/><Relationship Id="rId11" Type="http://schemas.openxmlformats.org/officeDocument/2006/relationships/queryTable" Target="../queryTables/queryTable614.xml"/><Relationship Id="rId53" Type="http://schemas.openxmlformats.org/officeDocument/2006/relationships/queryTable" Target="../queryTables/queryTable656.xml"/><Relationship Id="rId149" Type="http://schemas.openxmlformats.org/officeDocument/2006/relationships/queryTable" Target="../queryTables/queryTable752.xml"/><Relationship Id="rId314" Type="http://schemas.openxmlformats.org/officeDocument/2006/relationships/queryTable" Target="../queryTables/queryTable917.xml"/><Relationship Id="rId356" Type="http://schemas.openxmlformats.org/officeDocument/2006/relationships/queryTable" Target="../queryTables/queryTable959.xml"/><Relationship Id="rId398" Type="http://schemas.openxmlformats.org/officeDocument/2006/relationships/queryTable" Target="../queryTables/queryTable1001.xml"/><Relationship Id="rId95" Type="http://schemas.openxmlformats.org/officeDocument/2006/relationships/queryTable" Target="../queryTables/queryTable698.xml"/><Relationship Id="rId160" Type="http://schemas.openxmlformats.org/officeDocument/2006/relationships/queryTable" Target="../queryTables/queryTable763.xml"/><Relationship Id="rId216" Type="http://schemas.openxmlformats.org/officeDocument/2006/relationships/queryTable" Target="../queryTables/queryTable819.xml"/><Relationship Id="rId423" Type="http://schemas.openxmlformats.org/officeDocument/2006/relationships/queryTable" Target="../queryTables/queryTable1026.xml"/><Relationship Id="rId258" Type="http://schemas.openxmlformats.org/officeDocument/2006/relationships/queryTable" Target="../queryTables/queryTable861.xml"/><Relationship Id="rId22" Type="http://schemas.openxmlformats.org/officeDocument/2006/relationships/queryTable" Target="../queryTables/queryTable625.xml"/><Relationship Id="rId64" Type="http://schemas.openxmlformats.org/officeDocument/2006/relationships/queryTable" Target="../queryTables/queryTable667.xml"/><Relationship Id="rId118" Type="http://schemas.openxmlformats.org/officeDocument/2006/relationships/queryTable" Target="../queryTables/queryTable721.xml"/><Relationship Id="rId325" Type="http://schemas.openxmlformats.org/officeDocument/2006/relationships/queryTable" Target="../queryTables/queryTable928.xml"/><Relationship Id="rId367" Type="http://schemas.openxmlformats.org/officeDocument/2006/relationships/queryTable" Target="../queryTables/queryTable970.xml"/><Relationship Id="rId171" Type="http://schemas.openxmlformats.org/officeDocument/2006/relationships/queryTable" Target="../queryTables/queryTable774.xml"/><Relationship Id="rId227" Type="http://schemas.openxmlformats.org/officeDocument/2006/relationships/queryTable" Target="../queryTables/queryTable830.xml"/><Relationship Id="rId269" Type="http://schemas.openxmlformats.org/officeDocument/2006/relationships/queryTable" Target="../queryTables/queryTable872.xml"/><Relationship Id="rId434" Type="http://schemas.openxmlformats.org/officeDocument/2006/relationships/queryTable" Target="../queryTables/queryTable1037.xml"/><Relationship Id="rId33" Type="http://schemas.openxmlformats.org/officeDocument/2006/relationships/queryTable" Target="../queryTables/queryTable636.xml"/><Relationship Id="rId129" Type="http://schemas.openxmlformats.org/officeDocument/2006/relationships/queryTable" Target="../queryTables/queryTable732.xml"/><Relationship Id="rId280" Type="http://schemas.openxmlformats.org/officeDocument/2006/relationships/queryTable" Target="../queryTables/queryTable883.xml"/><Relationship Id="rId336" Type="http://schemas.openxmlformats.org/officeDocument/2006/relationships/queryTable" Target="../queryTables/queryTable939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3.xml"/><Relationship Id="rId299" Type="http://schemas.openxmlformats.org/officeDocument/2006/relationships/queryTable" Target="../queryTables/queryTable1345.xml"/><Relationship Id="rId21" Type="http://schemas.openxmlformats.org/officeDocument/2006/relationships/queryTable" Target="../queryTables/queryTable1067.xml"/><Relationship Id="rId63" Type="http://schemas.openxmlformats.org/officeDocument/2006/relationships/queryTable" Target="../queryTables/queryTable1109.xml"/><Relationship Id="rId159" Type="http://schemas.openxmlformats.org/officeDocument/2006/relationships/queryTable" Target="../queryTables/queryTable1205.xml"/><Relationship Id="rId324" Type="http://schemas.openxmlformats.org/officeDocument/2006/relationships/queryTable" Target="../queryTables/queryTable1370.xml"/><Relationship Id="rId366" Type="http://schemas.openxmlformats.org/officeDocument/2006/relationships/queryTable" Target="../queryTables/queryTable1412.xml"/><Relationship Id="rId170" Type="http://schemas.openxmlformats.org/officeDocument/2006/relationships/queryTable" Target="../queryTables/queryTable1216.xml"/><Relationship Id="rId226" Type="http://schemas.openxmlformats.org/officeDocument/2006/relationships/queryTable" Target="../queryTables/queryTable1272.xml"/><Relationship Id="rId433" Type="http://schemas.openxmlformats.org/officeDocument/2006/relationships/queryTable" Target="../queryTables/queryTable1479.xml"/><Relationship Id="rId268" Type="http://schemas.openxmlformats.org/officeDocument/2006/relationships/queryTable" Target="../queryTables/queryTable1314.xml"/><Relationship Id="rId475" Type="http://schemas.openxmlformats.org/officeDocument/2006/relationships/queryTable" Target="../queryTables/queryTable1521.xml"/><Relationship Id="rId32" Type="http://schemas.openxmlformats.org/officeDocument/2006/relationships/queryTable" Target="../queryTables/queryTable1078.xml"/><Relationship Id="rId74" Type="http://schemas.openxmlformats.org/officeDocument/2006/relationships/queryTable" Target="../queryTables/queryTable1120.xml"/><Relationship Id="rId128" Type="http://schemas.openxmlformats.org/officeDocument/2006/relationships/queryTable" Target="../queryTables/queryTable1174.xml"/><Relationship Id="rId335" Type="http://schemas.openxmlformats.org/officeDocument/2006/relationships/queryTable" Target="../queryTables/queryTable1381.xml"/><Relationship Id="rId377" Type="http://schemas.openxmlformats.org/officeDocument/2006/relationships/queryTable" Target="../queryTables/queryTable1423.xml"/><Relationship Id="rId500" Type="http://schemas.openxmlformats.org/officeDocument/2006/relationships/queryTable" Target="../queryTables/queryTable1546.xml"/><Relationship Id="rId5" Type="http://schemas.openxmlformats.org/officeDocument/2006/relationships/queryTable" Target="../queryTables/queryTable1051.xml"/><Relationship Id="rId181" Type="http://schemas.openxmlformats.org/officeDocument/2006/relationships/queryTable" Target="../queryTables/queryTable1227.xml"/><Relationship Id="rId237" Type="http://schemas.openxmlformats.org/officeDocument/2006/relationships/queryTable" Target="../queryTables/queryTable1283.xml"/><Relationship Id="rId402" Type="http://schemas.openxmlformats.org/officeDocument/2006/relationships/queryTable" Target="../queryTables/queryTable1448.xml"/><Relationship Id="rId279" Type="http://schemas.openxmlformats.org/officeDocument/2006/relationships/queryTable" Target="../queryTables/queryTable1325.xml"/><Relationship Id="rId444" Type="http://schemas.openxmlformats.org/officeDocument/2006/relationships/queryTable" Target="../queryTables/queryTable1490.xml"/><Relationship Id="rId486" Type="http://schemas.openxmlformats.org/officeDocument/2006/relationships/queryTable" Target="../queryTables/queryTable1532.xml"/><Relationship Id="rId43" Type="http://schemas.openxmlformats.org/officeDocument/2006/relationships/queryTable" Target="../queryTables/queryTable1089.xml"/><Relationship Id="rId139" Type="http://schemas.openxmlformats.org/officeDocument/2006/relationships/queryTable" Target="../queryTables/queryTable1185.xml"/><Relationship Id="rId290" Type="http://schemas.openxmlformats.org/officeDocument/2006/relationships/queryTable" Target="../queryTables/queryTable1336.xml"/><Relationship Id="rId304" Type="http://schemas.openxmlformats.org/officeDocument/2006/relationships/queryTable" Target="../queryTables/queryTable1350.xml"/><Relationship Id="rId346" Type="http://schemas.openxmlformats.org/officeDocument/2006/relationships/queryTable" Target="../queryTables/queryTable1392.xml"/><Relationship Id="rId388" Type="http://schemas.openxmlformats.org/officeDocument/2006/relationships/queryTable" Target="../queryTables/queryTable1434.xml"/><Relationship Id="rId511" Type="http://schemas.openxmlformats.org/officeDocument/2006/relationships/queryTable" Target="../queryTables/queryTable1557.xml"/><Relationship Id="rId85" Type="http://schemas.openxmlformats.org/officeDocument/2006/relationships/queryTable" Target="../queryTables/queryTable1131.xml"/><Relationship Id="rId150" Type="http://schemas.openxmlformats.org/officeDocument/2006/relationships/queryTable" Target="../queryTables/queryTable1196.xml"/><Relationship Id="rId192" Type="http://schemas.openxmlformats.org/officeDocument/2006/relationships/queryTable" Target="../queryTables/queryTable1238.xml"/><Relationship Id="rId206" Type="http://schemas.openxmlformats.org/officeDocument/2006/relationships/queryTable" Target="../queryTables/queryTable1252.xml"/><Relationship Id="rId413" Type="http://schemas.openxmlformats.org/officeDocument/2006/relationships/queryTable" Target="../queryTables/queryTable1459.xml"/><Relationship Id="rId248" Type="http://schemas.openxmlformats.org/officeDocument/2006/relationships/queryTable" Target="../queryTables/queryTable1294.xml"/><Relationship Id="rId455" Type="http://schemas.openxmlformats.org/officeDocument/2006/relationships/queryTable" Target="../queryTables/queryTable1501.xml"/><Relationship Id="rId497" Type="http://schemas.openxmlformats.org/officeDocument/2006/relationships/queryTable" Target="../queryTables/queryTable1543.xml"/><Relationship Id="rId12" Type="http://schemas.openxmlformats.org/officeDocument/2006/relationships/queryTable" Target="../queryTables/queryTable1058.xml"/><Relationship Id="rId108" Type="http://schemas.openxmlformats.org/officeDocument/2006/relationships/queryTable" Target="../queryTables/queryTable1154.xml"/><Relationship Id="rId315" Type="http://schemas.openxmlformats.org/officeDocument/2006/relationships/queryTable" Target="../queryTables/queryTable1361.xml"/><Relationship Id="rId357" Type="http://schemas.openxmlformats.org/officeDocument/2006/relationships/queryTable" Target="../queryTables/queryTable1403.xml"/><Relationship Id="rId54" Type="http://schemas.openxmlformats.org/officeDocument/2006/relationships/queryTable" Target="../queryTables/queryTable1100.xml"/><Relationship Id="rId96" Type="http://schemas.openxmlformats.org/officeDocument/2006/relationships/queryTable" Target="../queryTables/queryTable1142.xml"/><Relationship Id="rId161" Type="http://schemas.openxmlformats.org/officeDocument/2006/relationships/queryTable" Target="../queryTables/queryTable1207.xml"/><Relationship Id="rId217" Type="http://schemas.openxmlformats.org/officeDocument/2006/relationships/queryTable" Target="../queryTables/queryTable1263.xml"/><Relationship Id="rId399" Type="http://schemas.openxmlformats.org/officeDocument/2006/relationships/queryTable" Target="../queryTables/queryTable1445.xml"/><Relationship Id="rId259" Type="http://schemas.openxmlformats.org/officeDocument/2006/relationships/queryTable" Target="../queryTables/queryTable1305.xml"/><Relationship Id="rId424" Type="http://schemas.openxmlformats.org/officeDocument/2006/relationships/queryTable" Target="../queryTables/queryTable1470.xml"/><Relationship Id="rId466" Type="http://schemas.openxmlformats.org/officeDocument/2006/relationships/queryTable" Target="../queryTables/queryTable1512.xml"/><Relationship Id="rId23" Type="http://schemas.openxmlformats.org/officeDocument/2006/relationships/queryTable" Target="../queryTables/queryTable1069.xml"/><Relationship Id="rId119" Type="http://schemas.openxmlformats.org/officeDocument/2006/relationships/queryTable" Target="../queryTables/queryTable1165.xml"/><Relationship Id="rId270" Type="http://schemas.openxmlformats.org/officeDocument/2006/relationships/queryTable" Target="../queryTables/queryTable1316.xml"/><Relationship Id="rId326" Type="http://schemas.openxmlformats.org/officeDocument/2006/relationships/queryTable" Target="../queryTables/queryTable1372.xml"/><Relationship Id="rId65" Type="http://schemas.openxmlformats.org/officeDocument/2006/relationships/queryTable" Target="../queryTables/queryTable1111.xml"/><Relationship Id="rId130" Type="http://schemas.openxmlformats.org/officeDocument/2006/relationships/queryTable" Target="../queryTables/queryTable1176.xml"/><Relationship Id="rId368" Type="http://schemas.openxmlformats.org/officeDocument/2006/relationships/queryTable" Target="../queryTables/queryTable1414.xml"/><Relationship Id="rId172" Type="http://schemas.openxmlformats.org/officeDocument/2006/relationships/queryTable" Target="../queryTables/queryTable1218.xml"/><Relationship Id="rId228" Type="http://schemas.openxmlformats.org/officeDocument/2006/relationships/queryTable" Target="../queryTables/queryTable1274.xml"/><Relationship Id="rId435" Type="http://schemas.openxmlformats.org/officeDocument/2006/relationships/queryTable" Target="../queryTables/queryTable1481.xml"/><Relationship Id="rId477" Type="http://schemas.openxmlformats.org/officeDocument/2006/relationships/queryTable" Target="../queryTables/queryTable1523.xml"/><Relationship Id="rId281" Type="http://schemas.openxmlformats.org/officeDocument/2006/relationships/queryTable" Target="../queryTables/queryTable1327.xml"/><Relationship Id="rId337" Type="http://schemas.openxmlformats.org/officeDocument/2006/relationships/queryTable" Target="../queryTables/queryTable1383.xml"/><Relationship Id="rId502" Type="http://schemas.openxmlformats.org/officeDocument/2006/relationships/queryTable" Target="../queryTables/queryTable1548.xml"/><Relationship Id="rId34" Type="http://schemas.openxmlformats.org/officeDocument/2006/relationships/queryTable" Target="../queryTables/queryTable1080.xml"/><Relationship Id="rId76" Type="http://schemas.openxmlformats.org/officeDocument/2006/relationships/queryTable" Target="../queryTables/queryTable1122.xml"/><Relationship Id="rId141" Type="http://schemas.openxmlformats.org/officeDocument/2006/relationships/queryTable" Target="../queryTables/queryTable1187.xml"/><Relationship Id="rId379" Type="http://schemas.openxmlformats.org/officeDocument/2006/relationships/queryTable" Target="../queryTables/queryTable1425.xml"/><Relationship Id="rId7" Type="http://schemas.openxmlformats.org/officeDocument/2006/relationships/queryTable" Target="../queryTables/queryTable1053.xml"/><Relationship Id="rId183" Type="http://schemas.openxmlformats.org/officeDocument/2006/relationships/queryTable" Target="../queryTables/queryTable1229.xml"/><Relationship Id="rId239" Type="http://schemas.openxmlformats.org/officeDocument/2006/relationships/queryTable" Target="../queryTables/queryTable1285.xml"/><Relationship Id="rId390" Type="http://schemas.openxmlformats.org/officeDocument/2006/relationships/queryTable" Target="../queryTables/queryTable1436.xml"/><Relationship Id="rId404" Type="http://schemas.openxmlformats.org/officeDocument/2006/relationships/queryTable" Target="../queryTables/queryTable1450.xml"/><Relationship Id="rId446" Type="http://schemas.openxmlformats.org/officeDocument/2006/relationships/queryTable" Target="../queryTables/queryTable1492.xml"/><Relationship Id="rId250" Type="http://schemas.openxmlformats.org/officeDocument/2006/relationships/queryTable" Target="../queryTables/queryTable1296.xml"/><Relationship Id="rId292" Type="http://schemas.openxmlformats.org/officeDocument/2006/relationships/queryTable" Target="../queryTables/queryTable1338.xml"/><Relationship Id="rId306" Type="http://schemas.openxmlformats.org/officeDocument/2006/relationships/queryTable" Target="../queryTables/queryTable1352.xml"/><Relationship Id="rId488" Type="http://schemas.openxmlformats.org/officeDocument/2006/relationships/queryTable" Target="../queryTables/queryTable1534.xml"/><Relationship Id="rId45" Type="http://schemas.openxmlformats.org/officeDocument/2006/relationships/queryTable" Target="../queryTables/queryTable1091.xml"/><Relationship Id="rId87" Type="http://schemas.openxmlformats.org/officeDocument/2006/relationships/queryTable" Target="../queryTables/queryTable1133.xml"/><Relationship Id="rId110" Type="http://schemas.openxmlformats.org/officeDocument/2006/relationships/queryTable" Target="../queryTables/queryTable1156.xml"/><Relationship Id="rId348" Type="http://schemas.openxmlformats.org/officeDocument/2006/relationships/queryTable" Target="../queryTables/queryTable1394.xml"/><Relationship Id="rId513" Type="http://schemas.openxmlformats.org/officeDocument/2006/relationships/queryTable" Target="../queryTables/queryTable1559.xml"/><Relationship Id="rId152" Type="http://schemas.openxmlformats.org/officeDocument/2006/relationships/queryTable" Target="../queryTables/queryTable1198.xml"/><Relationship Id="rId194" Type="http://schemas.openxmlformats.org/officeDocument/2006/relationships/queryTable" Target="../queryTables/queryTable1240.xml"/><Relationship Id="rId208" Type="http://schemas.openxmlformats.org/officeDocument/2006/relationships/queryTable" Target="../queryTables/queryTable1254.xml"/><Relationship Id="rId415" Type="http://schemas.openxmlformats.org/officeDocument/2006/relationships/queryTable" Target="../queryTables/queryTable1461.xml"/><Relationship Id="rId457" Type="http://schemas.openxmlformats.org/officeDocument/2006/relationships/queryTable" Target="../queryTables/queryTable1503.xml"/><Relationship Id="rId240" Type="http://schemas.openxmlformats.org/officeDocument/2006/relationships/queryTable" Target="../queryTables/queryTable1286.xml"/><Relationship Id="rId261" Type="http://schemas.openxmlformats.org/officeDocument/2006/relationships/queryTable" Target="../queryTables/queryTable1307.xml"/><Relationship Id="rId478" Type="http://schemas.openxmlformats.org/officeDocument/2006/relationships/queryTable" Target="../queryTables/queryTable1524.xml"/><Relationship Id="rId499" Type="http://schemas.openxmlformats.org/officeDocument/2006/relationships/queryTable" Target="../queryTables/queryTable1545.xml"/><Relationship Id="rId14" Type="http://schemas.openxmlformats.org/officeDocument/2006/relationships/queryTable" Target="../queryTables/queryTable1060.xml"/><Relationship Id="rId35" Type="http://schemas.openxmlformats.org/officeDocument/2006/relationships/queryTable" Target="../queryTables/queryTable1081.xml"/><Relationship Id="rId56" Type="http://schemas.openxmlformats.org/officeDocument/2006/relationships/queryTable" Target="../queryTables/queryTable1102.xml"/><Relationship Id="rId77" Type="http://schemas.openxmlformats.org/officeDocument/2006/relationships/queryTable" Target="../queryTables/queryTable1123.xml"/><Relationship Id="rId100" Type="http://schemas.openxmlformats.org/officeDocument/2006/relationships/queryTable" Target="../queryTables/queryTable1146.xml"/><Relationship Id="rId282" Type="http://schemas.openxmlformats.org/officeDocument/2006/relationships/queryTable" Target="../queryTables/queryTable1328.xml"/><Relationship Id="rId317" Type="http://schemas.openxmlformats.org/officeDocument/2006/relationships/queryTable" Target="../queryTables/queryTable1363.xml"/><Relationship Id="rId338" Type="http://schemas.openxmlformats.org/officeDocument/2006/relationships/queryTable" Target="../queryTables/queryTable1384.xml"/><Relationship Id="rId359" Type="http://schemas.openxmlformats.org/officeDocument/2006/relationships/queryTable" Target="../queryTables/queryTable1405.xml"/><Relationship Id="rId503" Type="http://schemas.openxmlformats.org/officeDocument/2006/relationships/queryTable" Target="../queryTables/queryTable1549.xml"/><Relationship Id="rId8" Type="http://schemas.openxmlformats.org/officeDocument/2006/relationships/queryTable" Target="../queryTables/queryTable1054.xml"/><Relationship Id="rId98" Type="http://schemas.openxmlformats.org/officeDocument/2006/relationships/queryTable" Target="../queryTables/queryTable1144.xml"/><Relationship Id="rId121" Type="http://schemas.openxmlformats.org/officeDocument/2006/relationships/queryTable" Target="../queryTables/queryTable1167.xml"/><Relationship Id="rId142" Type="http://schemas.openxmlformats.org/officeDocument/2006/relationships/queryTable" Target="../queryTables/queryTable1188.xml"/><Relationship Id="rId163" Type="http://schemas.openxmlformats.org/officeDocument/2006/relationships/queryTable" Target="../queryTables/queryTable1209.xml"/><Relationship Id="rId184" Type="http://schemas.openxmlformats.org/officeDocument/2006/relationships/queryTable" Target="../queryTables/queryTable1230.xml"/><Relationship Id="rId219" Type="http://schemas.openxmlformats.org/officeDocument/2006/relationships/queryTable" Target="../queryTables/queryTable1265.xml"/><Relationship Id="rId370" Type="http://schemas.openxmlformats.org/officeDocument/2006/relationships/queryTable" Target="../queryTables/queryTable1416.xml"/><Relationship Id="rId391" Type="http://schemas.openxmlformats.org/officeDocument/2006/relationships/queryTable" Target="../queryTables/queryTable1437.xml"/><Relationship Id="rId405" Type="http://schemas.openxmlformats.org/officeDocument/2006/relationships/queryTable" Target="../queryTables/queryTable1451.xml"/><Relationship Id="rId426" Type="http://schemas.openxmlformats.org/officeDocument/2006/relationships/queryTable" Target="../queryTables/queryTable1472.xml"/><Relationship Id="rId447" Type="http://schemas.openxmlformats.org/officeDocument/2006/relationships/queryTable" Target="../queryTables/queryTable1493.xml"/><Relationship Id="rId230" Type="http://schemas.openxmlformats.org/officeDocument/2006/relationships/queryTable" Target="../queryTables/queryTable1276.xml"/><Relationship Id="rId251" Type="http://schemas.openxmlformats.org/officeDocument/2006/relationships/queryTable" Target="../queryTables/queryTable1297.xml"/><Relationship Id="rId468" Type="http://schemas.openxmlformats.org/officeDocument/2006/relationships/queryTable" Target="../queryTables/queryTable1514.xml"/><Relationship Id="rId489" Type="http://schemas.openxmlformats.org/officeDocument/2006/relationships/queryTable" Target="../queryTables/queryTable1535.xml"/><Relationship Id="rId25" Type="http://schemas.openxmlformats.org/officeDocument/2006/relationships/queryTable" Target="../queryTables/queryTable1071.xml"/><Relationship Id="rId46" Type="http://schemas.openxmlformats.org/officeDocument/2006/relationships/queryTable" Target="../queryTables/queryTable1092.xml"/><Relationship Id="rId67" Type="http://schemas.openxmlformats.org/officeDocument/2006/relationships/queryTable" Target="../queryTables/queryTable1113.xml"/><Relationship Id="rId272" Type="http://schemas.openxmlformats.org/officeDocument/2006/relationships/queryTable" Target="../queryTables/queryTable1318.xml"/><Relationship Id="rId293" Type="http://schemas.openxmlformats.org/officeDocument/2006/relationships/queryTable" Target="../queryTables/queryTable1339.xml"/><Relationship Id="rId307" Type="http://schemas.openxmlformats.org/officeDocument/2006/relationships/queryTable" Target="../queryTables/queryTable1353.xml"/><Relationship Id="rId328" Type="http://schemas.openxmlformats.org/officeDocument/2006/relationships/queryTable" Target="../queryTables/queryTable1374.xml"/><Relationship Id="rId349" Type="http://schemas.openxmlformats.org/officeDocument/2006/relationships/queryTable" Target="../queryTables/queryTable1395.xml"/><Relationship Id="rId514" Type="http://schemas.openxmlformats.org/officeDocument/2006/relationships/queryTable" Target="../queryTables/queryTable1560.xml"/><Relationship Id="rId88" Type="http://schemas.openxmlformats.org/officeDocument/2006/relationships/queryTable" Target="../queryTables/queryTable1134.xml"/><Relationship Id="rId111" Type="http://schemas.openxmlformats.org/officeDocument/2006/relationships/queryTable" Target="../queryTables/queryTable1157.xml"/><Relationship Id="rId132" Type="http://schemas.openxmlformats.org/officeDocument/2006/relationships/queryTable" Target="../queryTables/queryTable1178.xml"/><Relationship Id="rId153" Type="http://schemas.openxmlformats.org/officeDocument/2006/relationships/queryTable" Target="../queryTables/queryTable1199.xml"/><Relationship Id="rId174" Type="http://schemas.openxmlformats.org/officeDocument/2006/relationships/queryTable" Target="../queryTables/queryTable1220.xml"/><Relationship Id="rId195" Type="http://schemas.openxmlformats.org/officeDocument/2006/relationships/queryTable" Target="../queryTables/queryTable1241.xml"/><Relationship Id="rId209" Type="http://schemas.openxmlformats.org/officeDocument/2006/relationships/queryTable" Target="../queryTables/queryTable1255.xml"/><Relationship Id="rId360" Type="http://schemas.openxmlformats.org/officeDocument/2006/relationships/queryTable" Target="../queryTables/queryTable1406.xml"/><Relationship Id="rId381" Type="http://schemas.openxmlformats.org/officeDocument/2006/relationships/queryTable" Target="../queryTables/queryTable1427.xml"/><Relationship Id="rId416" Type="http://schemas.openxmlformats.org/officeDocument/2006/relationships/queryTable" Target="../queryTables/queryTable1462.xml"/><Relationship Id="rId220" Type="http://schemas.openxmlformats.org/officeDocument/2006/relationships/queryTable" Target="../queryTables/queryTable1266.xml"/><Relationship Id="rId241" Type="http://schemas.openxmlformats.org/officeDocument/2006/relationships/queryTable" Target="../queryTables/queryTable1287.xml"/><Relationship Id="rId437" Type="http://schemas.openxmlformats.org/officeDocument/2006/relationships/queryTable" Target="../queryTables/queryTable1483.xml"/><Relationship Id="rId458" Type="http://schemas.openxmlformats.org/officeDocument/2006/relationships/queryTable" Target="../queryTables/queryTable1504.xml"/><Relationship Id="rId479" Type="http://schemas.openxmlformats.org/officeDocument/2006/relationships/queryTable" Target="../queryTables/queryTable1525.xml"/><Relationship Id="rId15" Type="http://schemas.openxmlformats.org/officeDocument/2006/relationships/queryTable" Target="../queryTables/queryTable1061.xml"/><Relationship Id="rId36" Type="http://schemas.openxmlformats.org/officeDocument/2006/relationships/queryTable" Target="../queryTables/queryTable1082.xml"/><Relationship Id="rId57" Type="http://schemas.openxmlformats.org/officeDocument/2006/relationships/queryTable" Target="../queryTables/queryTable1103.xml"/><Relationship Id="rId262" Type="http://schemas.openxmlformats.org/officeDocument/2006/relationships/queryTable" Target="../queryTables/queryTable1308.xml"/><Relationship Id="rId283" Type="http://schemas.openxmlformats.org/officeDocument/2006/relationships/queryTable" Target="../queryTables/queryTable1329.xml"/><Relationship Id="rId318" Type="http://schemas.openxmlformats.org/officeDocument/2006/relationships/queryTable" Target="../queryTables/queryTable1364.xml"/><Relationship Id="rId339" Type="http://schemas.openxmlformats.org/officeDocument/2006/relationships/queryTable" Target="../queryTables/queryTable1385.xml"/><Relationship Id="rId490" Type="http://schemas.openxmlformats.org/officeDocument/2006/relationships/queryTable" Target="../queryTables/queryTable1536.xml"/><Relationship Id="rId504" Type="http://schemas.openxmlformats.org/officeDocument/2006/relationships/queryTable" Target="../queryTables/queryTable1550.xml"/><Relationship Id="rId78" Type="http://schemas.openxmlformats.org/officeDocument/2006/relationships/queryTable" Target="../queryTables/queryTable1124.xml"/><Relationship Id="rId99" Type="http://schemas.openxmlformats.org/officeDocument/2006/relationships/queryTable" Target="../queryTables/queryTable1145.xml"/><Relationship Id="rId101" Type="http://schemas.openxmlformats.org/officeDocument/2006/relationships/queryTable" Target="../queryTables/queryTable1147.xml"/><Relationship Id="rId122" Type="http://schemas.openxmlformats.org/officeDocument/2006/relationships/queryTable" Target="../queryTables/queryTable1168.xml"/><Relationship Id="rId143" Type="http://schemas.openxmlformats.org/officeDocument/2006/relationships/queryTable" Target="../queryTables/queryTable1189.xml"/><Relationship Id="rId164" Type="http://schemas.openxmlformats.org/officeDocument/2006/relationships/queryTable" Target="../queryTables/queryTable1210.xml"/><Relationship Id="rId185" Type="http://schemas.openxmlformats.org/officeDocument/2006/relationships/queryTable" Target="../queryTables/queryTable1231.xml"/><Relationship Id="rId350" Type="http://schemas.openxmlformats.org/officeDocument/2006/relationships/queryTable" Target="../queryTables/queryTable1396.xml"/><Relationship Id="rId371" Type="http://schemas.openxmlformats.org/officeDocument/2006/relationships/queryTable" Target="../queryTables/queryTable1417.xml"/><Relationship Id="rId406" Type="http://schemas.openxmlformats.org/officeDocument/2006/relationships/queryTable" Target="../queryTables/queryTable1452.xml"/><Relationship Id="rId9" Type="http://schemas.openxmlformats.org/officeDocument/2006/relationships/queryTable" Target="../queryTables/queryTable1055.xml"/><Relationship Id="rId210" Type="http://schemas.openxmlformats.org/officeDocument/2006/relationships/queryTable" Target="../queryTables/queryTable1256.xml"/><Relationship Id="rId392" Type="http://schemas.openxmlformats.org/officeDocument/2006/relationships/queryTable" Target="../queryTables/queryTable1438.xml"/><Relationship Id="rId427" Type="http://schemas.openxmlformats.org/officeDocument/2006/relationships/queryTable" Target="../queryTables/queryTable1473.xml"/><Relationship Id="rId448" Type="http://schemas.openxmlformats.org/officeDocument/2006/relationships/queryTable" Target="../queryTables/queryTable1494.xml"/><Relationship Id="rId469" Type="http://schemas.openxmlformats.org/officeDocument/2006/relationships/queryTable" Target="../queryTables/queryTable1515.xml"/><Relationship Id="rId26" Type="http://schemas.openxmlformats.org/officeDocument/2006/relationships/queryTable" Target="../queryTables/queryTable1072.xml"/><Relationship Id="rId231" Type="http://schemas.openxmlformats.org/officeDocument/2006/relationships/queryTable" Target="../queryTables/queryTable1277.xml"/><Relationship Id="rId252" Type="http://schemas.openxmlformats.org/officeDocument/2006/relationships/queryTable" Target="../queryTables/queryTable1298.xml"/><Relationship Id="rId273" Type="http://schemas.openxmlformats.org/officeDocument/2006/relationships/queryTable" Target="../queryTables/queryTable1319.xml"/><Relationship Id="rId294" Type="http://schemas.openxmlformats.org/officeDocument/2006/relationships/queryTable" Target="../queryTables/queryTable1340.xml"/><Relationship Id="rId308" Type="http://schemas.openxmlformats.org/officeDocument/2006/relationships/queryTable" Target="../queryTables/queryTable1354.xml"/><Relationship Id="rId329" Type="http://schemas.openxmlformats.org/officeDocument/2006/relationships/queryTable" Target="../queryTables/queryTable1375.xml"/><Relationship Id="rId480" Type="http://schemas.openxmlformats.org/officeDocument/2006/relationships/queryTable" Target="../queryTables/queryTable1526.xml"/><Relationship Id="rId515" Type="http://schemas.openxmlformats.org/officeDocument/2006/relationships/queryTable" Target="../queryTables/queryTable1561.xml"/><Relationship Id="rId47" Type="http://schemas.openxmlformats.org/officeDocument/2006/relationships/queryTable" Target="../queryTables/queryTable1093.xml"/><Relationship Id="rId68" Type="http://schemas.openxmlformats.org/officeDocument/2006/relationships/queryTable" Target="../queryTables/queryTable1114.xml"/><Relationship Id="rId89" Type="http://schemas.openxmlformats.org/officeDocument/2006/relationships/queryTable" Target="../queryTables/queryTable1135.xml"/><Relationship Id="rId112" Type="http://schemas.openxmlformats.org/officeDocument/2006/relationships/queryTable" Target="../queryTables/queryTable1158.xml"/><Relationship Id="rId133" Type="http://schemas.openxmlformats.org/officeDocument/2006/relationships/queryTable" Target="../queryTables/queryTable1179.xml"/><Relationship Id="rId154" Type="http://schemas.openxmlformats.org/officeDocument/2006/relationships/queryTable" Target="../queryTables/queryTable1200.xml"/><Relationship Id="rId175" Type="http://schemas.openxmlformats.org/officeDocument/2006/relationships/queryTable" Target="../queryTables/queryTable1221.xml"/><Relationship Id="rId340" Type="http://schemas.openxmlformats.org/officeDocument/2006/relationships/queryTable" Target="../queryTables/queryTable1386.xml"/><Relationship Id="rId361" Type="http://schemas.openxmlformats.org/officeDocument/2006/relationships/queryTable" Target="../queryTables/queryTable1407.xml"/><Relationship Id="rId196" Type="http://schemas.openxmlformats.org/officeDocument/2006/relationships/queryTable" Target="../queryTables/queryTable1242.xml"/><Relationship Id="rId200" Type="http://schemas.openxmlformats.org/officeDocument/2006/relationships/queryTable" Target="../queryTables/queryTable1246.xml"/><Relationship Id="rId382" Type="http://schemas.openxmlformats.org/officeDocument/2006/relationships/queryTable" Target="../queryTables/queryTable1428.xml"/><Relationship Id="rId417" Type="http://schemas.openxmlformats.org/officeDocument/2006/relationships/queryTable" Target="../queryTables/queryTable1463.xml"/><Relationship Id="rId438" Type="http://schemas.openxmlformats.org/officeDocument/2006/relationships/queryTable" Target="../queryTables/queryTable1484.xml"/><Relationship Id="rId459" Type="http://schemas.openxmlformats.org/officeDocument/2006/relationships/queryTable" Target="../queryTables/queryTable1505.xml"/><Relationship Id="rId16" Type="http://schemas.openxmlformats.org/officeDocument/2006/relationships/queryTable" Target="../queryTables/queryTable1062.xml"/><Relationship Id="rId221" Type="http://schemas.openxmlformats.org/officeDocument/2006/relationships/queryTable" Target="../queryTables/queryTable1267.xml"/><Relationship Id="rId242" Type="http://schemas.openxmlformats.org/officeDocument/2006/relationships/queryTable" Target="../queryTables/queryTable1288.xml"/><Relationship Id="rId263" Type="http://schemas.openxmlformats.org/officeDocument/2006/relationships/queryTable" Target="../queryTables/queryTable1309.xml"/><Relationship Id="rId284" Type="http://schemas.openxmlformats.org/officeDocument/2006/relationships/queryTable" Target="../queryTables/queryTable1330.xml"/><Relationship Id="rId319" Type="http://schemas.openxmlformats.org/officeDocument/2006/relationships/queryTable" Target="../queryTables/queryTable1365.xml"/><Relationship Id="rId470" Type="http://schemas.openxmlformats.org/officeDocument/2006/relationships/queryTable" Target="../queryTables/queryTable1516.xml"/><Relationship Id="rId491" Type="http://schemas.openxmlformats.org/officeDocument/2006/relationships/queryTable" Target="../queryTables/queryTable1537.xml"/><Relationship Id="rId505" Type="http://schemas.openxmlformats.org/officeDocument/2006/relationships/queryTable" Target="../queryTables/queryTable1551.xml"/><Relationship Id="rId37" Type="http://schemas.openxmlformats.org/officeDocument/2006/relationships/queryTable" Target="../queryTables/queryTable1083.xml"/><Relationship Id="rId58" Type="http://schemas.openxmlformats.org/officeDocument/2006/relationships/queryTable" Target="../queryTables/queryTable1104.xml"/><Relationship Id="rId79" Type="http://schemas.openxmlformats.org/officeDocument/2006/relationships/queryTable" Target="../queryTables/queryTable1125.xml"/><Relationship Id="rId102" Type="http://schemas.openxmlformats.org/officeDocument/2006/relationships/queryTable" Target="../queryTables/queryTable1148.xml"/><Relationship Id="rId123" Type="http://schemas.openxmlformats.org/officeDocument/2006/relationships/queryTable" Target="../queryTables/queryTable1169.xml"/><Relationship Id="rId144" Type="http://schemas.openxmlformats.org/officeDocument/2006/relationships/queryTable" Target="../queryTables/queryTable1190.xml"/><Relationship Id="rId330" Type="http://schemas.openxmlformats.org/officeDocument/2006/relationships/queryTable" Target="../queryTables/queryTable1376.xml"/><Relationship Id="rId90" Type="http://schemas.openxmlformats.org/officeDocument/2006/relationships/queryTable" Target="../queryTables/queryTable1136.xml"/><Relationship Id="rId165" Type="http://schemas.openxmlformats.org/officeDocument/2006/relationships/queryTable" Target="../queryTables/queryTable1211.xml"/><Relationship Id="rId186" Type="http://schemas.openxmlformats.org/officeDocument/2006/relationships/queryTable" Target="../queryTables/queryTable1232.xml"/><Relationship Id="rId351" Type="http://schemas.openxmlformats.org/officeDocument/2006/relationships/queryTable" Target="../queryTables/queryTable1397.xml"/><Relationship Id="rId372" Type="http://schemas.openxmlformats.org/officeDocument/2006/relationships/queryTable" Target="../queryTables/queryTable1418.xml"/><Relationship Id="rId393" Type="http://schemas.openxmlformats.org/officeDocument/2006/relationships/queryTable" Target="../queryTables/queryTable1439.xml"/><Relationship Id="rId407" Type="http://schemas.openxmlformats.org/officeDocument/2006/relationships/queryTable" Target="../queryTables/queryTable1453.xml"/><Relationship Id="rId428" Type="http://schemas.openxmlformats.org/officeDocument/2006/relationships/queryTable" Target="../queryTables/queryTable1474.xml"/><Relationship Id="rId449" Type="http://schemas.openxmlformats.org/officeDocument/2006/relationships/queryTable" Target="../queryTables/queryTable1495.xml"/><Relationship Id="rId211" Type="http://schemas.openxmlformats.org/officeDocument/2006/relationships/queryTable" Target="../queryTables/queryTable1257.xml"/><Relationship Id="rId232" Type="http://schemas.openxmlformats.org/officeDocument/2006/relationships/queryTable" Target="../queryTables/queryTable1278.xml"/><Relationship Id="rId253" Type="http://schemas.openxmlformats.org/officeDocument/2006/relationships/queryTable" Target="../queryTables/queryTable1299.xml"/><Relationship Id="rId274" Type="http://schemas.openxmlformats.org/officeDocument/2006/relationships/queryTable" Target="../queryTables/queryTable1320.xml"/><Relationship Id="rId295" Type="http://schemas.openxmlformats.org/officeDocument/2006/relationships/queryTable" Target="../queryTables/queryTable1341.xml"/><Relationship Id="rId309" Type="http://schemas.openxmlformats.org/officeDocument/2006/relationships/queryTable" Target="../queryTables/queryTable1355.xml"/><Relationship Id="rId460" Type="http://schemas.openxmlformats.org/officeDocument/2006/relationships/queryTable" Target="../queryTables/queryTable1506.xml"/><Relationship Id="rId481" Type="http://schemas.openxmlformats.org/officeDocument/2006/relationships/queryTable" Target="../queryTables/queryTable1527.xml"/><Relationship Id="rId27" Type="http://schemas.openxmlformats.org/officeDocument/2006/relationships/queryTable" Target="../queryTables/queryTable1073.xml"/><Relationship Id="rId48" Type="http://schemas.openxmlformats.org/officeDocument/2006/relationships/queryTable" Target="../queryTables/queryTable1094.xml"/><Relationship Id="rId69" Type="http://schemas.openxmlformats.org/officeDocument/2006/relationships/queryTable" Target="../queryTables/queryTable1115.xml"/><Relationship Id="rId113" Type="http://schemas.openxmlformats.org/officeDocument/2006/relationships/queryTable" Target="../queryTables/queryTable1159.xml"/><Relationship Id="rId134" Type="http://schemas.openxmlformats.org/officeDocument/2006/relationships/queryTable" Target="../queryTables/queryTable1180.xml"/><Relationship Id="rId320" Type="http://schemas.openxmlformats.org/officeDocument/2006/relationships/queryTable" Target="../queryTables/queryTable1366.xml"/><Relationship Id="rId80" Type="http://schemas.openxmlformats.org/officeDocument/2006/relationships/queryTable" Target="../queryTables/queryTable1126.xml"/><Relationship Id="rId155" Type="http://schemas.openxmlformats.org/officeDocument/2006/relationships/queryTable" Target="../queryTables/queryTable1201.xml"/><Relationship Id="rId176" Type="http://schemas.openxmlformats.org/officeDocument/2006/relationships/queryTable" Target="../queryTables/queryTable1222.xml"/><Relationship Id="rId197" Type="http://schemas.openxmlformats.org/officeDocument/2006/relationships/queryTable" Target="../queryTables/queryTable1243.xml"/><Relationship Id="rId341" Type="http://schemas.openxmlformats.org/officeDocument/2006/relationships/queryTable" Target="../queryTables/queryTable1387.xml"/><Relationship Id="rId362" Type="http://schemas.openxmlformats.org/officeDocument/2006/relationships/queryTable" Target="../queryTables/queryTable1408.xml"/><Relationship Id="rId383" Type="http://schemas.openxmlformats.org/officeDocument/2006/relationships/queryTable" Target="../queryTables/queryTable1429.xml"/><Relationship Id="rId418" Type="http://schemas.openxmlformats.org/officeDocument/2006/relationships/queryTable" Target="../queryTables/queryTable1464.xml"/><Relationship Id="rId439" Type="http://schemas.openxmlformats.org/officeDocument/2006/relationships/queryTable" Target="../queryTables/queryTable1485.xml"/><Relationship Id="rId201" Type="http://schemas.openxmlformats.org/officeDocument/2006/relationships/queryTable" Target="../queryTables/queryTable1247.xml"/><Relationship Id="rId222" Type="http://schemas.openxmlformats.org/officeDocument/2006/relationships/queryTable" Target="../queryTables/queryTable1268.xml"/><Relationship Id="rId243" Type="http://schemas.openxmlformats.org/officeDocument/2006/relationships/queryTable" Target="../queryTables/queryTable1289.xml"/><Relationship Id="rId264" Type="http://schemas.openxmlformats.org/officeDocument/2006/relationships/queryTable" Target="../queryTables/queryTable1310.xml"/><Relationship Id="rId285" Type="http://schemas.openxmlformats.org/officeDocument/2006/relationships/queryTable" Target="../queryTables/queryTable1331.xml"/><Relationship Id="rId450" Type="http://schemas.openxmlformats.org/officeDocument/2006/relationships/queryTable" Target="../queryTables/queryTable1496.xml"/><Relationship Id="rId471" Type="http://schemas.openxmlformats.org/officeDocument/2006/relationships/queryTable" Target="../queryTables/queryTable1517.xml"/><Relationship Id="rId506" Type="http://schemas.openxmlformats.org/officeDocument/2006/relationships/queryTable" Target="../queryTables/queryTable1552.xml"/><Relationship Id="rId17" Type="http://schemas.openxmlformats.org/officeDocument/2006/relationships/queryTable" Target="../queryTables/queryTable1063.xml"/><Relationship Id="rId38" Type="http://schemas.openxmlformats.org/officeDocument/2006/relationships/queryTable" Target="../queryTables/queryTable1084.xml"/><Relationship Id="rId59" Type="http://schemas.openxmlformats.org/officeDocument/2006/relationships/queryTable" Target="../queryTables/queryTable1105.xml"/><Relationship Id="rId103" Type="http://schemas.openxmlformats.org/officeDocument/2006/relationships/queryTable" Target="../queryTables/queryTable1149.xml"/><Relationship Id="rId124" Type="http://schemas.openxmlformats.org/officeDocument/2006/relationships/queryTable" Target="../queryTables/queryTable1170.xml"/><Relationship Id="rId310" Type="http://schemas.openxmlformats.org/officeDocument/2006/relationships/queryTable" Target="../queryTables/queryTable1356.xml"/><Relationship Id="rId492" Type="http://schemas.openxmlformats.org/officeDocument/2006/relationships/queryTable" Target="../queryTables/queryTable1538.xml"/><Relationship Id="rId70" Type="http://schemas.openxmlformats.org/officeDocument/2006/relationships/queryTable" Target="../queryTables/queryTable1116.xml"/><Relationship Id="rId91" Type="http://schemas.openxmlformats.org/officeDocument/2006/relationships/queryTable" Target="../queryTables/queryTable1137.xml"/><Relationship Id="rId145" Type="http://schemas.openxmlformats.org/officeDocument/2006/relationships/queryTable" Target="../queryTables/queryTable1191.xml"/><Relationship Id="rId166" Type="http://schemas.openxmlformats.org/officeDocument/2006/relationships/queryTable" Target="../queryTables/queryTable1212.xml"/><Relationship Id="rId187" Type="http://schemas.openxmlformats.org/officeDocument/2006/relationships/queryTable" Target="../queryTables/queryTable1233.xml"/><Relationship Id="rId331" Type="http://schemas.openxmlformats.org/officeDocument/2006/relationships/queryTable" Target="../queryTables/queryTable1377.xml"/><Relationship Id="rId352" Type="http://schemas.openxmlformats.org/officeDocument/2006/relationships/queryTable" Target="../queryTables/queryTable1398.xml"/><Relationship Id="rId373" Type="http://schemas.openxmlformats.org/officeDocument/2006/relationships/queryTable" Target="../queryTables/queryTable1419.xml"/><Relationship Id="rId394" Type="http://schemas.openxmlformats.org/officeDocument/2006/relationships/queryTable" Target="../queryTables/queryTable1440.xml"/><Relationship Id="rId408" Type="http://schemas.openxmlformats.org/officeDocument/2006/relationships/queryTable" Target="../queryTables/queryTable1454.xml"/><Relationship Id="rId429" Type="http://schemas.openxmlformats.org/officeDocument/2006/relationships/queryTable" Target="../queryTables/queryTable1475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58.xml"/><Relationship Id="rId233" Type="http://schemas.openxmlformats.org/officeDocument/2006/relationships/queryTable" Target="../queryTables/queryTable1279.xml"/><Relationship Id="rId254" Type="http://schemas.openxmlformats.org/officeDocument/2006/relationships/queryTable" Target="../queryTables/queryTable1300.xml"/><Relationship Id="rId440" Type="http://schemas.openxmlformats.org/officeDocument/2006/relationships/queryTable" Target="../queryTables/queryTable1486.xml"/><Relationship Id="rId28" Type="http://schemas.openxmlformats.org/officeDocument/2006/relationships/queryTable" Target="../queryTables/queryTable1074.xml"/><Relationship Id="rId49" Type="http://schemas.openxmlformats.org/officeDocument/2006/relationships/queryTable" Target="../queryTables/queryTable1095.xml"/><Relationship Id="rId114" Type="http://schemas.openxmlformats.org/officeDocument/2006/relationships/queryTable" Target="../queryTables/queryTable1160.xml"/><Relationship Id="rId275" Type="http://schemas.openxmlformats.org/officeDocument/2006/relationships/queryTable" Target="../queryTables/queryTable1321.xml"/><Relationship Id="rId296" Type="http://schemas.openxmlformats.org/officeDocument/2006/relationships/queryTable" Target="../queryTables/queryTable1342.xml"/><Relationship Id="rId300" Type="http://schemas.openxmlformats.org/officeDocument/2006/relationships/queryTable" Target="../queryTables/queryTable1346.xml"/><Relationship Id="rId461" Type="http://schemas.openxmlformats.org/officeDocument/2006/relationships/queryTable" Target="../queryTables/queryTable1507.xml"/><Relationship Id="rId482" Type="http://schemas.openxmlformats.org/officeDocument/2006/relationships/queryTable" Target="../queryTables/queryTable1528.xml"/><Relationship Id="rId60" Type="http://schemas.openxmlformats.org/officeDocument/2006/relationships/queryTable" Target="../queryTables/queryTable1106.xml"/><Relationship Id="rId81" Type="http://schemas.openxmlformats.org/officeDocument/2006/relationships/queryTable" Target="../queryTables/queryTable1127.xml"/><Relationship Id="rId135" Type="http://schemas.openxmlformats.org/officeDocument/2006/relationships/queryTable" Target="../queryTables/queryTable1181.xml"/><Relationship Id="rId156" Type="http://schemas.openxmlformats.org/officeDocument/2006/relationships/queryTable" Target="../queryTables/queryTable1202.xml"/><Relationship Id="rId177" Type="http://schemas.openxmlformats.org/officeDocument/2006/relationships/queryTable" Target="../queryTables/queryTable1223.xml"/><Relationship Id="rId198" Type="http://schemas.openxmlformats.org/officeDocument/2006/relationships/queryTable" Target="../queryTables/queryTable1244.xml"/><Relationship Id="rId321" Type="http://schemas.openxmlformats.org/officeDocument/2006/relationships/queryTable" Target="../queryTables/queryTable1367.xml"/><Relationship Id="rId342" Type="http://schemas.openxmlformats.org/officeDocument/2006/relationships/queryTable" Target="../queryTables/queryTable1388.xml"/><Relationship Id="rId363" Type="http://schemas.openxmlformats.org/officeDocument/2006/relationships/queryTable" Target="../queryTables/queryTable1409.xml"/><Relationship Id="rId384" Type="http://schemas.openxmlformats.org/officeDocument/2006/relationships/queryTable" Target="../queryTables/queryTable1430.xml"/><Relationship Id="rId419" Type="http://schemas.openxmlformats.org/officeDocument/2006/relationships/queryTable" Target="../queryTables/queryTable1465.xml"/><Relationship Id="rId202" Type="http://schemas.openxmlformats.org/officeDocument/2006/relationships/queryTable" Target="../queryTables/queryTable1248.xml"/><Relationship Id="rId223" Type="http://schemas.openxmlformats.org/officeDocument/2006/relationships/queryTable" Target="../queryTables/queryTable1269.xml"/><Relationship Id="rId244" Type="http://schemas.openxmlformats.org/officeDocument/2006/relationships/queryTable" Target="../queryTables/queryTable1290.xml"/><Relationship Id="rId430" Type="http://schemas.openxmlformats.org/officeDocument/2006/relationships/queryTable" Target="../queryTables/queryTable1476.xml"/><Relationship Id="rId18" Type="http://schemas.openxmlformats.org/officeDocument/2006/relationships/queryTable" Target="../queryTables/queryTable1064.xml"/><Relationship Id="rId39" Type="http://schemas.openxmlformats.org/officeDocument/2006/relationships/queryTable" Target="../queryTables/queryTable1085.xml"/><Relationship Id="rId265" Type="http://schemas.openxmlformats.org/officeDocument/2006/relationships/queryTable" Target="../queryTables/queryTable1311.xml"/><Relationship Id="rId286" Type="http://schemas.openxmlformats.org/officeDocument/2006/relationships/queryTable" Target="../queryTables/queryTable1332.xml"/><Relationship Id="rId451" Type="http://schemas.openxmlformats.org/officeDocument/2006/relationships/queryTable" Target="../queryTables/queryTable1497.xml"/><Relationship Id="rId472" Type="http://schemas.openxmlformats.org/officeDocument/2006/relationships/queryTable" Target="../queryTables/queryTable1518.xml"/><Relationship Id="rId493" Type="http://schemas.openxmlformats.org/officeDocument/2006/relationships/queryTable" Target="../queryTables/queryTable1539.xml"/><Relationship Id="rId507" Type="http://schemas.openxmlformats.org/officeDocument/2006/relationships/queryTable" Target="../queryTables/queryTable1553.xml"/><Relationship Id="rId50" Type="http://schemas.openxmlformats.org/officeDocument/2006/relationships/queryTable" Target="../queryTables/queryTable1096.xml"/><Relationship Id="rId104" Type="http://schemas.openxmlformats.org/officeDocument/2006/relationships/queryTable" Target="../queryTables/queryTable1150.xml"/><Relationship Id="rId125" Type="http://schemas.openxmlformats.org/officeDocument/2006/relationships/queryTable" Target="../queryTables/queryTable1171.xml"/><Relationship Id="rId146" Type="http://schemas.openxmlformats.org/officeDocument/2006/relationships/queryTable" Target="../queryTables/queryTable1192.xml"/><Relationship Id="rId167" Type="http://schemas.openxmlformats.org/officeDocument/2006/relationships/queryTable" Target="../queryTables/queryTable1213.xml"/><Relationship Id="rId188" Type="http://schemas.openxmlformats.org/officeDocument/2006/relationships/queryTable" Target="../queryTables/queryTable1234.xml"/><Relationship Id="rId311" Type="http://schemas.openxmlformats.org/officeDocument/2006/relationships/queryTable" Target="../queryTables/queryTable1357.xml"/><Relationship Id="rId332" Type="http://schemas.openxmlformats.org/officeDocument/2006/relationships/queryTable" Target="../queryTables/queryTable1378.xml"/><Relationship Id="rId353" Type="http://schemas.openxmlformats.org/officeDocument/2006/relationships/queryTable" Target="../queryTables/queryTable1399.xml"/><Relationship Id="rId374" Type="http://schemas.openxmlformats.org/officeDocument/2006/relationships/queryTable" Target="../queryTables/queryTable1420.xml"/><Relationship Id="rId395" Type="http://schemas.openxmlformats.org/officeDocument/2006/relationships/queryTable" Target="../queryTables/queryTable1441.xml"/><Relationship Id="rId409" Type="http://schemas.openxmlformats.org/officeDocument/2006/relationships/queryTable" Target="../queryTables/queryTable1455.xml"/><Relationship Id="rId71" Type="http://schemas.openxmlformats.org/officeDocument/2006/relationships/queryTable" Target="../queryTables/queryTable1117.xml"/><Relationship Id="rId92" Type="http://schemas.openxmlformats.org/officeDocument/2006/relationships/queryTable" Target="../queryTables/queryTable1138.xml"/><Relationship Id="rId213" Type="http://schemas.openxmlformats.org/officeDocument/2006/relationships/queryTable" Target="../queryTables/queryTable1259.xml"/><Relationship Id="rId234" Type="http://schemas.openxmlformats.org/officeDocument/2006/relationships/queryTable" Target="../queryTables/queryTable1280.xml"/><Relationship Id="rId420" Type="http://schemas.openxmlformats.org/officeDocument/2006/relationships/queryTable" Target="../queryTables/queryTable1466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75.xml"/><Relationship Id="rId255" Type="http://schemas.openxmlformats.org/officeDocument/2006/relationships/queryTable" Target="../queryTables/queryTable1301.xml"/><Relationship Id="rId276" Type="http://schemas.openxmlformats.org/officeDocument/2006/relationships/queryTable" Target="../queryTables/queryTable1322.xml"/><Relationship Id="rId297" Type="http://schemas.openxmlformats.org/officeDocument/2006/relationships/queryTable" Target="../queryTables/queryTable1343.xml"/><Relationship Id="rId441" Type="http://schemas.openxmlformats.org/officeDocument/2006/relationships/queryTable" Target="../queryTables/queryTable1487.xml"/><Relationship Id="rId462" Type="http://schemas.openxmlformats.org/officeDocument/2006/relationships/queryTable" Target="../queryTables/queryTable1508.xml"/><Relationship Id="rId483" Type="http://schemas.openxmlformats.org/officeDocument/2006/relationships/queryTable" Target="../queryTables/queryTable1529.xml"/><Relationship Id="rId40" Type="http://schemas.openxmlformats.org/officeDocument/2006/relationships/queryTable" Target="../queryTables/queryTable1086.xml"/><Relationship Id="rId115" Type="http://schemas.openxmlformats.org/officeDocument/2006/relationships/queryTable" Target="../queryTables/queryTable1161.xml"/><Relationship Id="rId136" Type="http://schemas.openxmlformats.org/officeDocument/2006/relationships/queryTable" Target="../queryTables/queryTable1182.xml"/><Relationship Id="rId157" Type="http://schemas.openxmlformats.org/officeDocument/2006/relationships/queryTable" Target="../queryTables/queryTable1203.xml"/><Relationship Id="rId178" Type="http://schemas.openxmlformats.org/officeDocument/2006/relationships/queryTable" Target="../queryTables/queryTable1224.xml"/><Relationship Id="rId301" Type="http://schemas.openxmlformats.org/officeDocument/2006/relationships/queryTable" Target="../queryTables/queryTable1347.xml"/><Relationship Id="rId322" Type="http://schemas.openxmlformats.org/officeDocument/2006/relationships/queryTable" Target="../queryTables/queryTable1368.xml"/><Relationship Id="rId343" Type="http://schemas.openxmlformats.org/officeDocument/2006/relationships/queryTable" Target="../queryTables/queryTable1389.xml"/><Relationship Id="rId364" Type="http://schemas.openxmlformats.org/officeDocument/2006/relationships/queryTable" Target="../queryTables/queryTable1410.xml"/><Relationship Id="rId61" Type="http://schemas.openxmlformats.org/officeDocument/2006/relationships/queryTable" Target="../queryTables/queryTable1107.xml"/><Relationship Id="rId82" Type="http://schemas.openxmlformats.org/officeDocument/2006/relationships/queryTable" Target="../queryTables/queryTable1128.xml"/><Relationship Id="rId199" Type="http://schemas.openxmlformats.org/officeDocument/2006/relationships/queryTable" Target="../queryTables/queryTable1245.xml"/><Relationship Id="rId203" Type="http://schemas.openxmlformats.org/officeDocument/2006/relationships/queryTable" Target="../queryTables/queryTable1249.xml"/><Relationship Id="rId385" Type="http://schemas.openxmlformats.org/officeDocument/2006/relationships/queryTable" Target="../queryTables/queryTable1431.xml"/><Relationship Id="rId19" Type="http://schemas.openxmlformats.org/officeDocument/2006/relationships/queryTable" Target="../queryTables/queryTable1065.xml"/><Relationship Id="rId224" Type="http://schemas.openxmlformats.org/officeDocument/2006/relationships/queryTable" Target="../queryTables/queryTable1270.xml"/><Relationship Id="rId245" Type="http://schemas.openxmlformats.org/officeDocument/2006/relationships/queryTable" Target="../queryTables/queryTable1291.xml"/><Relationship Id="rId266" Type="http://schemas.openxmlformats.org/officeDocument/2006/relationships/queryTable" Target="../queryTables/queryTable1312.xml"/><Relationship Id="rId287" Type="http://schemas.openxmlformats.org/officeDocument/2006/relationships/queryTable" Target="../queryTables/queryTable1333.xml"/><Relationship Id="rId410" Type="http://schemas.openxmlformats.org/officeDocument/2006/relationships/queryTable" Target="../queryTables/queryTable1456.xml"/><Relationship Id="rId431" Type="http://schemas.openxmlformats.org/officeDocument/2006/relationships/queryTable" Target="../queryTables/queryTable1477.xml"/><Relationship Id="rId452" Type="http://schemas.openxmlformats.org/officeDocument/2006/relationships/queryTable" Target="../queryTables/queryTable1498.xml"/><Relationship Id="rId473" Type="http://schemas.openxmlformats.org/officeDocument/2006/relationships/queryTable" Target="../queryTables/queryTable1519.xml"/><Relationship Id="rId494" Type="http://schemas.openxmlformats.org/officeDocument/2006/relationships/queryTable" Target="../queryTables/queryTable1540.xml"/><Relationship Id="rId508" Type="http://schemas.openxmlformats.org/officeDocument/2006/relationships/queryTable" Target="../queryTables/queryTable1554.xml"/><Relationship Id="rId30" Type="http://schemas.openxmlformats.org/officeDocument/2006/relationships/queryTable" Target="../queryTables/queryTable1076.xml"/><Relationship Id="rId105" Type="http://schemas.openxmlformats.org/officeDocument/2006/relationships/queryTable" Target="../queryTables/queryTable1151.xml"/><Relationship Id="rId126" Type="http://schemas.openxmlformats.org/officeDocument/2006/relationships/queryTable" Target="../queryTables/queryTable1172.xml"/><Relationship Id="rId147" Type="http://schemas.openxmlformats.org/officeDocument/2006/relationships/queryTable" Target="../queryTables/queryTable1193.xml"/><Relationship Id="rId168" Type="http://schemas.openxmlformats.org/officeDocument/2006/relationships/queryTable" Target="../queryTables/queryTable1214.xml"/><Relationship Id="rId312" Type="http://schemas.openxmlformats.org/officeDocument/2006/relationships/queryTable" Target="../queryTables/queryTable1358.xml"/><Relationship Id="rId333" Type="http://schemas.openxmlformats.org/officeDocument/2006/relationships/queryTable" Target="../queryTables/queryTable1379.xml"/><Relationship Id="rId354" Type="http://schemas.openxmlformats.org/officeDocument/2006/relationships/queryTable" Target="../queryTables/queryTable1400.xml"/><Relationship Id="rId51" Type="http://schemas.openxmlformats.org/officeDocument/2006/relationships/queryTable" Target="../queryTables/queryTable1097.xml"/><Relationship Id="rId72" Type="http://schemas.openxmlformats.org/officeDocument/2006/relationships/queryTable" Target="../queryTables/queryTable1118.xml"/><Relationship Id="rId93" Type="http://schemas.openxmlformats.org/officeDocument/2006/relationships/queryTable" Target="../queryTables/queryTable1139.xml"/><Relationship Id="rId189" Type="http://schemas.openxmlformats.org/officeDocument/2006/relationships/queryTable" Target="../queryTables/queryTable1235.xml"/><Relationship Id="rId375" Type="http://schemas.openxmlformats.org/officeDocument/2006/relationships/queryTable" Target="../queryTables/queryTable1421.xml"/><Relationship Id="rId396" Type="http://schemas.openxmlformats.org/officeDocument/2006/relationships/queryTable" Target="../queryTables/queryTable1442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60.xml"/><Relationship Id="rId235" Type="http://schemas.openxmlformats.org/officeDocument/2006/relationships/queryTable" Target="../queryTables/queryTable1281.xml"/><Relationship Id="rId256" Type="http://schemas.openxmlformats.org/officeDocument/2006/relationships/queryTable" Target="../queryTables/queryTable1302.xml"/><Relationship Id="rId277" Type="http://schemas.openxmlformats.org/officeDocument/2006/relationships/queryTable" Target="../queryTables/queryTable1323.xml"/><Relationship Id="rId298" Type="http://schemas.openxmlformats.org/officeDocument/2006/relationships/queryTable" Target="../queryTables/queryTable1344.xml"/><Relationship Id="rId400" Type="http://schemas.openxmlformats.org/officeDocument/2006/relationships/queryTable" Target="../queryTables/queryTable1446.xml"/><Relationship Id="rId421" Type="http://schemas.openxmlformats.org/officeDocument/2006/relationships/queryTable" Target="../queryTables/queryTable1467.xml"/><Relationship Id="rId442" Type="http://schemas.openxmlformats.org/officeDocument/2006/relationships/queryTable" Target="../queryTables/queryTable1488.xml"/><Relationship Id="rId463" Type="http://schemas.openxmlformats.org/officeDocument/2006/relationships/queryTable" Target="../queryTables/queryTable1509.xml"/><Relationship Id="rId484" Type="http://schemas.openxmlformats.org/officeDocument/2006/relationships/queryTable" Target="../queryTables/queryTable1530.xml"/><Relationship Id="rId116" Type="http://schemas.openxmlformats.org/officeDocument/2006/relationships/queryTable" Target="../queryTables/queryTable1162.xml"/><Relationship Id="rId137" Type="http://schemas.openxmlformats.org/officeDocument/2006/relationships/queryTable" Target="../queryTables/queryTable1183.xml"/><Relationship Id="rId158" Type="http://schemas.openxmlformats.org/officeDocument/2006/relationships/queryTable" Target="../queryTables/queryTable1204.xml"/><Relationship Id="rId302" Type="http://schemas.openxmlformats.org/officeDocument/2006/relationships/queryTable" Target="../queryTables/queryTable1348.xml"/><Relationship Id="rId323" Type="http://schemas.openxmlformats.org/officeDocument/2006/relationships/queryTable" Target="../queryTables/queryTable1369.xml"/><Relationship Id="rId344" Type="http://schemas.openxmlformats.org/officeDocument/2006/relationships/queryTable" Target="../queryTables/queryTable1390.xml"/><Relationship Id="rId20" Type="http://schemas.openxmlformats.org/officeDocument/2006/relationships/queryTable" Target="../queryTables/queryTable1066.xml"/><Relationship Id="rId41" Type="http://schemas.openxmlformats.org/officeDocument/2006/relationships/queryTable" Target="../queryTables/queryTable1087.xml"/><Relationship Id="rId62" Type="http://schemas.openxmlformats.org/officeDocument/2006/relationships/queryTable" Target="../queryTables/queryTable1108.xml"/><Relationship Id="rId83" Type="http://schemas.openxmlformats.org/officeDocument/2006/relationships/queryTable" Target="../queryTables/queryTable1129.xml"/><Relationship Id="rId179" Type="http://schemas.openxmlformats.org/officeDocument/2006/relationships/queryTable" Target="../queryTables/queryTable1225.xml"/><Relationship Id="rId365" Type="http://schemas.openxmlformats.org/officeDocument/2006/relationships/queryTable" Target="../queryTables/queryTable1411.xml"/><Relationship Id="rId386" Type="http://schemas.openxmlformats.org/officeDocument/2006/relationships/queryTable" Target="../queryTables/queryTable1432.xml"/><Relationship Id="rId190" Type="http://schemas.openxmlformats.org/officeDocument/2006/relationships/queryTable" Target="../queryTables/queryTable1236.xml"/><Relationship Id="rId204" Type="http://schemas.openxmlformats.org/officeDocument/2006/relationships/queryTable" Target="../queryTables/queryTable1250.xml"/><Relationship Id="rId225" Type="http://schemas.openxmlformats.org/officeDocument/2006/relationships/queryTable" Target="../queryTables/queryTable1271.xml"/><Relationship Id="rId246" Type="http://schemas.openxmlformats.org/officeDocument/2006/relationships/queryTable" Target="../queryTables/queryTable1292.xml"/><Relationship Id="rId267" Type="http://schemas.openxmlformats.org/officeDocument/2006/relationships/queryTable" Target="../queryTables/queryTable1313.xml"/><Relationship Id="rId288" Type="http://schemas.openxmlformats.org/officeDocument/2006/relationships/queryTable" Target="../queryTables/queryTable1334.xml"/><Relationship Id="rId411" Type="http://schemas.openxmlformats.org/officeDocument/2006/relationships/queryTable" Target="../queryTables/queryTable1457.xml"/><Relationship Id="rId432" Type="http://schemas.openxmlformats.org/officeDocument/2006/relationships/queryTable" Target="../queryTables/queryTable1478.xml"/><Relationship Id="rId453" Type="http://schemas.openxmlformats.org/officeDocument/2006/relationships/queryTable" Target="../queryTables/queryTable1499.xml"/><Relationship Id="rId474" Type="http://schemas.openxmlformats.org/officeDocument/2006/relationships/queryTable" Target="../queryTables/queryTable1520.xml"/><Relationship Id="rId509" Type="http://schemas.openxmlformats.org/officeDocument/2006/relationships/queryTable" Target="../queryTables/queryTable1555.xml"/><Relationship Id="rId106" Type="http://schemas.openxmlformats.org/officeDocument/2006/relationships/queryTable" Target="../queryTables/queryTable1152.xml"/><Relationship Id="rId127" Type="http://schemas.openxmlformats.org/officeDocument/2006/relationships/queryTable" Target="../queryTables/queryTable1173.xml"/><Relationship Id="rId313" Type="http://schemas.openxmlformats.org/officeDocument/2006/relationships/queryTable" Target="../queryTables/queryTable1359.xml"/><Relationship Id="rId495" Type="http://schemas.openxmlformats.org/officeDocument/2006/relationships/queryTable" Target="../queryTables/queryTable1541.xml"/><Relationship Id="rId10" Type="http://schemas.openxmlformats.org/officeDocument/2006/relationships/queryTable" Target="../queryTables/queryTable1056.xml"/><Relationship Id="rId31" Type="http://schemas.openxmlformats.org/officeDocument/2006/relationships/queryTable" Target="../queryTables/queryTable1077.xml"/><Relationship Id="rId52" Type="http://schemas.openxmlformats.org/officeDocument/2006/relationships/queryTable" Target="../queryTables/queryTable1098.xml"/><Relationship Id="rId73" Type="http://schemas.openxmlformats.org/officeDocument/2006/relationships/queryTable" Target="../queryTables/queryTable1119.xml"/><Relationship Id="rId94" Type="http://schemas.openxmlformats.org/officeDocument/2006/relationships/queryTable" Target="../queryTables/queryTable1140.xml"/><Relationship Id="rId148" Type="http://schemas.openxmlformats.org/officeDocument/2006/relationships/queryTable" Target="../queryTables/queryTable1194.xml"/><Relationship Id="rId169" Type="http://schemas.openxmlformats.org/officeDocument/2006/relationships/queryTable" Target="../queryTables/queryTable1215.xml"/><Relationship Id="rId334" Type="http://schemas.openxmlformats.org/officeDocument/2006/relationships/queryTable" Target="../queryTables/queryTable1380.xml"/><Relationship Id="rId355" Type="http://schemas.openxmlformats.org/officeDocument/2006/relationships/queryTable" Target="../queryTables/queryTable1401.xml"/><Relationship Id="rId376" Type="http://schemas.openxmlformats.org/officeDocument/2006/relationships/queryTable" Target="../queryTables/queryTable1422.xml"/><Relationship Id="rId397" Type="http://schemas.openxmlformats.org/officeDocument/2006/relationships/queryTable" Target="../queryTables/queryTable1443.xml"/><Relationship Id="rId4" Type="http://schemas.openxmlformats.org/officeDocument/2006/relationships/queryTable" Target="../queryTables/queryTable1050.xml"/><Relationship Id="rId180" Type="http://schemas.openxmlformats.org/officeDocument/2006/relationships/queryTable" Target="../queryTables/queryTable1226.xml"/><Relationship Id="rId215" Type="http://schemas.openxmlformats.org/officeDocument/2006/relationships/queryTable" Target="../queryTables/queryTable1261.xml"/><Relationship Id="rId236" Type="http://schemas.openxmlformats.org/officeDocument/2006/relationships/queryTable" Target="../queryTables/queryTable1282.xml"/><Relationship Id="rId257" Type="http://schemas.openxmlformats.org/officeDocument/2006/relationships/queryTable" Target="../queryTables/queryTable1303.xml"/><Relationship Id="rId278" Type="http://schemas.openxmlformats.org/officeDocument/2006/relationships/queryTable" Target="../queryTables/queryTable1324.xml"/><Relationship Id="rId401" Type="http://schemas.openxmlformats.org/officeDocument/2006/relationships/queryTable" Target="../queryTables/queryTable1447.xml"/><Relationship Id="rId422" Type="http://schemas.openxmlformats.org/officeDocument/2006/relationships/queryTable" Target="../queryTables/queryTable1468.xml"/><Relationship Id="rId443" Type="http://schemas.openxmlformats.org/officeDocument/2006/relationships/queryTable" Target="../queryTables/queryTable1489.xml"/><Relationship Id="rId464" Type="http://schemas.openxmlformats.org/officeDocument/2006/relationships/queryTable" Target="../queryTables/queryTable1510.xml"/><Relationship Id="rId303" Type="http://schemas.openxmlformats.org/officeDocument/2006/relationships/queryTable" Target="../queryTables/queryTable1349.xml"/><Relationship Id="rId485" Type="http://schemas.openxmlformats.org/officeDocument/2006/relationships/queryTable" Target="../queryTables/queryTable1531.xml"/><Relationship Id="rId42" Type="http://schemas.openxmlformats.org/officeDocument/2006/relationships/queryTable" Target="../queryTables/queryTable1088.xml"/><Relationship Id="rId84" Type="http://schemas.openxmlformats.org/officeDocument/2006/relationships/queryTable" Target="../queryTables/queryTable1130.xml"/><Relationship Id="rId138" Type="http://schemas.openxmlformats.org/officeDocument/2006/relationships/queryTable" Target="../queryTables/queryTable1184.xml"/><Relationship Id="rId345" Type="http://schemas.openxmlformats.org/officeDocument/2006/relationships/queryTable" Target="../queryTables/queryTable1391.xml"/><Relationship Id="rId387" Type="http://schemas.openxmlformats.org/officeDocument/2006/relationships/queryTable" Target="../queryTables/queryTable1433.xml"/><Relationship Id="rId510" Type="http://schemas.openxmlformats.org/officeDocument/2006/relationships/queryTable" Target="../queryTables/queryTable1556.xml"/><Relationship Id="rId191" Type="http://schemas.openxmlformats.org/officeDocument/2006/relationships/queryTable" Target="../queryTables/queryTable1237.xml"/><Relationship Id="rId205" Type="http://schemas.openxmlformats.org/officeDocument/2006/relationships/queryTable" Target="../queryTables/queryTable1251.xml"/><Relationship Id="rId247" Type="http://schemas.openxmlformats.org/officeDocument/2006/relationships/queryTable" Target="../queryTables/queryTable1293.xml"/><Relationship Id="rId412" Type="http://schemas.openxmlformats.org/officeDocument/2006/relationships/queryTable" Target="../queryTables/queryTable1458.xml"/><Relationship Id="rId107" Type="http://schemas.openxmlformats.org/officeDocument/2006/relationships/queryTable" Target="../queryTables/queryTable1153.xml"/><Relationship Id="rId289" Type="http://schemas.openxmlformats.org/officeDocument/2006/relationships/queryTable" Target="../queryTables/queryTable1335.xml"/><Relationship Id="rId454" Type="http://schemas.openxmlformats.org/officeDocument/2006/relationships/queryTable" Target="../queryTables/queryTable1500.xml"/><Relationship Id="rId496" Type="http://schemas.openxmlformats.org/officeDocument/2006/relationships/queryTable" Target="../queryTables/queryTable1542.xml"/><Relationship Id="rId11" Type="http://schemas.openxmlformats.org/officeDocument/2006/relationships/queryTable" Target="../queryTables/queryTable1057.xml"/><Relationship Id="rId53" Type="http://schemas.openxmlformats.org/officeDocument/2006/relationships/queryTable" Target="../queryTables/queryTable1099.xml"/><Relationship Id="rId149" Type="http://schemas.openxmlformats.org/officeDocument/2006/relationships/queryTable" Target="../queryTables/queryTable1195.xml"/><Relationship Id="rId314" Type="http://schemas.openxmlformats.org/officeDocument/2006/relationships/queryTable" Target="../queryTables/queryTable1360.xml"/><Relationship Id="rId356" Type="http://schemas.openxmlformats.org/officeDocument/2006/relationships/queryTable" Target="../queryTables/queryTable1402.xml"/><Relationship Id="rId398" Type="http://schemas.openxmlformats.org/officeDocument/2006/relationships/queryTable" Target="../queryTables/queryTable1444.xml"/><Relationship Id="rId95" Type="http://schemas.openxmlformats.org/officeDocument/2006/relationships/queryTable" Target="../queryTables/queryTable1141.xml"/><Relationship Id="rId160" Type="http://schemas.openxmlformats.org/officeDocument/2006/relationships/queryTable" Target="../queryTables/queryTable1206.xml"/><Relationship Id="rId216" Type="http://schemas.openxmlformats.org/officeDocument/2006/relationships/queryTable" Target="../queryTables/queryTable1262.xml"/><Relationship Id="rId423" Type="http://schemas.openxmlformats.org/officeDocument/2006/relationships/queryTable" Target="../queryTables/queryTable1469.xml"/><Relationship Id="rId258" Type="http://schemas.openxmlformats.org/officeDocument/2006/relationships/queryTable" Target="../queryTables/queryTable1304.xml"/><Relationship Id="rId465" Type="http://schemas.openxmlformats.org/officeDocument/2006/relationships/queryTable" Target="../queryTables/queryTable1511.xml"/><Relationship Id="rId22" Type="http://schemas.openxmlformats.org/officeDocument/2006/relationships/queryTable" Target="../queryTables/queryTable1068.xml"/><Relationship Id="rId64" Type="http://schemas.openxmlformats.org/officeDocument/2006/relationships/queryTable" Target="../queryTables/queryTable1110.xml"/><Relationship Id="rId118" Type="http://schemas.openxmlformats.org/officeDocument/2006/relationships/queryTable" Target="../queryTables/queryTable1164.xml"/><Relationship Id="rId325" Type="http://schemas.openxmlformats.org/officeDocument/2006/relationships/queryTable" Target="../queryTables/queryTable1371.xml"/><Relationship Id="rId367" Type="http://schemas.openxmlformats.org/officeDocument/2006/relationships/queryTable" Target="../queryTables/queryTable1413.xml"/><Relationship Id="rId171" Type="http://schemas.openxmlformats.org/officeDocument/2006/relationships/queryTable" Target="../queryTables/queryTable1217.xml"/><Relationship Id="rId227" Type="http://schemas.openxmlformats.org/officeDocument/2006/relationships/queryTable" Target="../queryTables/queryTable1273.xml"/><Relationship Id="rId269" Type="http://schemas.openxmlformats.org/officeDocument/2006/relationships/queryTable" Target="../queryTables/queryTable1315.xml"/><Relationship Id="rId434" Type="http://schemas.openxmlformats.org/officeDocument/2006/relationships/queryTable" Target="../queryTables/queryTable1480.xml"/><Relationship Id="rId476" Type="http://schemas.openxmlformats.org/officeDocument/2006/relationships/queryTable" Target="../queryTables/queryTable1522.xml"/><Relationship Id="rId33" Type="http://schemas.openxmlformats.org/officeDocument/2006/relationships/queryTable" Target="../queryTables/queryTable1079.xml"/><Relationship Id="rId129" Type="http://schemas.openxmlformats.org/officeDocument/2006/relationships/queryTable" Target="../queryTables/queryTable1175.xml"/><Relationship Id="rId280" Type="http://schemas.openxmlformats.org/officeDocument/2006/relationships/queryTable" Target="../queryTables/queryTable1326.xml"/><Relationship Id="rId336" Type="http://schemas.openxmlformats.org/officeDocument/2006/relationships/queryTable" Target="../queryTables/queryTable1382.xml"/><Relationship Id="rId501" Type="http://schemas.openxmlformats.org/officeDocument/2006/relationships/queryTable" Target="../queryTables/queryTable1547.xml"/><Relationship Id="rId75" Type="http://schemas.openxmlformats.org/officeDocument/2006/relationships/queryTable" Target="../queryTables/queryTable1121.xml"/><Relationship Id="rId140" Type="http://schemas.openxmlformats.org/officeDocument/2006/relationships/queryTable" Target="../queryTables/queryTable1186.xml"/><Relationship Id="rId182" Type="http://schemas.openxmlformats.org/officeDocument/2006/relationships/queryTable" Target="../queryTables/queryTable1228.xml"/><Relationship Id="rId378" Type="http://schemas.openxmlformats.org/officeDocument/2006/relationships/queryTable" Target="../queryTables/queryTable1424.xml"/><Relationship Id="rId403" Type="http://schemas.openxmlformats.org/officeDocument/2006/relationships/queryTable" Target="../queryTables/queryTable1449.xml"/><Relationship Id="rId6" Type="http://schemas.openxmlformats.org/officeDocument/2006/relationships/queryTable" Target="../queryTables/queryTable1052.xml"/><Relationship Id="rId238" Type="http://schemas.openxmlformats.org/officeDocument/2006/relationships/queryTable" Target="../queryTables/queryTable1284.xml"/><Relationship Id="rId445" Type="http://schemas.openxmlformats.org/officeDocument/2006/relationships/queryTable" Target="../queryTables/queryTable1491.xml"/><Relationship Id="rId487" Type="http://schemas.openxmlformats.org/officeDocument/2006/relationships/queryTable" Target="../queryTables/queryTable1533.xml"/><Relationship Id="rId291" Type="http://schemas.openxmlformats.org/officeDocument/2006/relationships/queryTable" Target="../queryTables/queryTable1337.xml"/><Relationship Id="rId305" Type="http://schemas.openxmlformats.org/officeDocument/2006/relationships/queryTable" Target="../queryTables/queryTable1351.xml"/><Relationship Id="rId347" Type="http://schemas.openxmlformats.org/officeDocument/2006/relationships/queryTable" Target="../queryTables/queryTable1393.xml"/><Relationship Id="rId512" Type="http://schemas.openxmlformats.org/officeDocument/2006/relationships/queryTable" Target="../queryTables/queryTable1558.xml"/><Relationship Id="rId44" Type="http://schemas.openxmlformats.org/officeDocument/2006/relationships/queryTable" Target="../queryTables/queryTable1090.xml"/><Relationship Id="rId86" Type="http://schemas.openxmlformats.org/officeDocument/2006/relationships/queryTable" Target="../queryTables/queryTable1132.xml"/><Relationship Id="rId151" Type="http://schemas.openxmlformats.org/officeDocument/2006/relationships/queryTable" Target="../queryTables/queryTable1197.xml"/><Relationship Id="rId389" Type="http://schemas.openxmlformats.org/officeDocument/2006/relationships/queryTable" Target="../queryTables/queryTable1435.xml"/><Relationship Id="rId193" Type="http://schemas.openxmlformats.org/officeDocument/2006/relationships/queryTable" Target="../queryTables/queryTable1239.xml"/><Relationship Id="rId207" Type="http://schemas.openxmlformats.org/officeDocument/2006/relationships/queryTable" Target="../queryTables/queryTable1253.xml"/><Relationship Id="rId249" Type="http://schemas.openxmlformats.org/officeDocument/2006/relationships/queryTable" Target="../queryTables/queryTable1295.xml"/><Relationship Id="rId414" Type="http://schemas.openxmlformats.org/officeDocument/2006/relationships/queryTable" Target="../queryTables/queryTable1460.xml"/><Relationship Id="rId456" Type="http://schemas.openxmlformats.org/officeDocument/2006/relationships/queryTable" Target="../queryTables/queryTable1502.xml"/><Relationship Id="rId498" Type="http://schemas.openxmlformats.org/officeDocument/2006/relationships/queryTable" Target="../queryTables/queryTable1544.xml"/><Relationship Id="rId13" Type="http://schemas.openxmlformats.org/officeDocument/2006/relationships/queryTable" Target="../queryTables/queryTable1059.xml"/><Relationship Id="rId109" Type="http://schemas.openxmlformats.org/officeDocument/2006/relationships/queryTable" Target="../queryTables/queryTable1155.xml"/><Relationship Id="rId260" Type="http://schemas.openxmlformats.org/officeDocument/2006/relationships/queryTable" Target="../queryTables/queryTable1306.xml"/><Relationship Id="rId316" Type="http://schemas.openxmlformats.org/officeDocument/2006/relationships/queryTable" Target="../queryTables/queryTable1362.xml"/><Relationship Id="rId55" Type="http://schemas.openxmlformats.org/officeDocument/2006/relationships/queryTable" Target="../queryTables/queryTable1101.xml"/><Relationship Id="rId97" Type="http://schemas.openxmlformats.org/officeDocument/2006/relationships/queryTable" Target="../queryTables/queryTable1143.xml"/><Relationship Id="rId120" Type="http://schemas.openxmlformats.org/officeDocument/2006/relationships/queryTable" Target="../queryTables/queryTable1166.xml"/><Relationship Id="rId358" Type="http://schemas.openxmlformats.org/officeDocument/2006/relationships/queryTable" Target="../queryTables/queryTable1404.xml"/><Relationship Id="rId162" Type="http://schemas.openxmlformats.org/officeDocument/2006/relationships/queryTable" Target="../queryTables/queryTable1208.xml"/><Relationship Id="rId218" Type="http://schemas.openxmlformats.org/officeDocument/2006/relationships/queryTable" Target="../queryTables/queryTable1264.xml"/><Relationship Id="rId425" Type="http://schemas.openxmlformats.org/officeDocument/2006/relationships/queryTable" Target="../queryTables/queryTable1471.xml"/><Relationship Id="rId467" Type="http://schemas.openxmlformats.org/officeDocument/2006/relationships/queryTable" Target="../queryTables/queryTable1513.xml"/><Relationship Id="rId271" Type="http://schemas.openxmlformats.org/officeDocument/2006/relationships/queryTable" Target="../queryTables/queryTable1317.xml"/><Relationship Id="rId24" Type="http://schemas.openxmlformats.org/officeDocument/2006/relationships/queryTable" Target="../queryTables/queryTable1070.xml"/><Relationship Id="rId66" Type="http://schemas.openxmlformats.org/officeDocument/2006/relationships/queryTable" Target="../queryTables/queryTable1112.xml"/><Relationship Id="rId131" Type="http://schemas.openxmlformats.org/officeDocument/2006/relationships/queryTable" Target="../queryTables/queryTable1177.xml"/><Relationship Id="rId327" Type="http://schemas.openxmlformats.org/officeDocument/2006/relationships/queryTable" Target="../queryTables/queryTable1373.xml"/><Relationship Id="rId369" Type="http://schemas.openxmlformats.org/officeDocument/2006/relationships/queryTable" Target="../queryTables/queryTable1415.xml"/><Relationship Id="rId173" Type="http://schemas.openxmlformats.org/officeDocument/2006/relationships/queryTable" Target="../queryTables/queryTable1219.xml"/><Relationship Id="rId229" Type="http://schemas.openxmlformats.org/officeDocument/2006/relationships/queryTable" Target="../queryTables/queryTable1275.xml"/><Relationship Id="rId380" Type="http://schemas.openxmlformats.org/officeDocument/2006/relationships/queryTable" Target="../queryTables/queryTable1426.xml"/><Relationship Id="rId436" Type="http://schemas.openxmlformats.org/officeDocument/2006/relationships/queryTable" Target="../queryTables/queryTable1482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75.xml"/><Relationship Id="rId299" Type="http://schemas.openxmlformats.org/officeDocument/2006/relationships/queryTable" Target="../queryTables/queryTable1857.xml"/><Relationship Id="rId21" Type="http://schemas.openxmlformats.org/officeDocument/2006/relationships/queryTable" Target="../queryTables/queryTable1579.xml"/><Relationship Id="rId63" Type="http://schemas.openxmlformats.org/officeDocument/2006/relationships/queryTable" Target="../queryTables/queryTable1621.xml"/><Relationship Id="rId159" Type="http://schemas.openxmlformats.org/officeDocument/2006/relationships/queryTable" Target="../queryTables/queryTable1717.xml"/><Relationship Id="rId324" Type="http://schemas.openxmlformats.org/officeDocument/2006/relationships/queryTable" Target="../queryTables/queryTable1882.xml"/><Relationship Id="rId366" Type="http://schemas.openxmlformats.org/officeDocument/2006/relationships/queryTable" Target="../queryTables/queryTable1924.xml"/><Relationship Id="rId531" Type="http://schemas.openxmlformats.org/officeDocument/2006/relationships/queryTable" Target="../queryTables/queryTable2089.xml"/><Relationship Id="rId170" Type="http://schemas.openxmlformats.org/officeDocument/2006/relationships/queryTable" Target="../queryTables/queryTable1728.xml"/><Relationship Id="rId226" Type="http://schemas.openxmlformats.org/officeDocument/2006/relationships/queryTable" Target="../queryTables/queryTable1784.xml"/><Relationship Id="rId433" Type="http://schemas.openxmlformats.org/officeDocument/2006/relationships/queryTable" Target="../queryTables/queryTable1991.xml"/><Relationship Id="rId268" Type="http://schemas.openxmlformats.org/officeDocument/2006/relationships/queryTable" Target="../queryTables/queryTable1826.xml"/><Relationship Id="rId475" Type="http://schemas.openxmlformats.org/officeDocument/2006/relationships/queryTable" Target="../queryTables/queryTable2033.xml"/><Relationship Id="rId32" Type="http://schemas.openxmlformats.org/officeDocument/2006/relationships/queryTable" Target="../queryTables/queryTable1590.xml"/><Relationship Id="rId74" Type="http://schemas.openxmlformats.org/officeDocument/2006/relationships/queryTable" Target="../queryTables/queryTable1632.xml"/><Relationship Id="rId128" Type="http://schemas.openxmlformats.org/officeDocument/2006/relationships/queryTable" Target="../queryTables/queryTable1686.xml"/><Relationship Id="rId335" Type="http://schemas.openxmlformats.org/officeDocument/2006/relationships/queryTable" Target="../queryTables/queryTable1893.xml"/><Relationship Id="rId377" Type="http://schemas.openxmlformats.org/officeDocument/2006/relationships/queryTable" Target="../queryTables/queryTable1935.xml"/><Relationship Id="rId500" Type="http://schemas.openxmlformats.org/officeDocument/2006/relationships/queryTable" Target="../queryTables/queryTable2058.xml"/><Relationship Id="rId5" Type="http://schemas.openxmlformats.org/officeDocument/2006/relationships/queryTable" Target="../queryTables/queryTable1563.xml"/><Relationship Id="rId181" Type="http://schemas.openxmlformats.org/officeDocument/2006/relationships/queryTable" Target="../queryTables/queryTable1739.xml"/><Relationship Id="rId237" Type="http://schemas.openxmlformats.org/officeDocument/2006/relationships/queryTable" Target="../queryTables/queryTable1795.xml"/><Relationship Id="rId402" Type="http://schemas.openxmlformats.org/officeDocument/2006/relationships/queryTable" Target="../queryTables/queryTable1960.xml"/><Relationship Id="rId279" Type="http://schemas.openxmlformats.org/officeDocument/2006/relationships/queryTable" Target="../queryTables/queryTable1837.xml"/><Relationship Id="rId444" Type="http://schemas.openxmlformats.org/officeDocument/2006/relationships/queryTable" Target="../queryTables/queryTable2002.xml"/><Relationship Id="rId486" Type="http://schemas.openxmlformats.org/officeDocument/2006/relationships/queryTable" Target="../queryTables/queryTable2044.xml"/><Relationship Id="rId43" Type="http://schemas.openxmlformats.org/officeDocument/2006/relationships/queryTable" Target="../queryTables/queryTable1601.xml"/><Relationship Id="rId139" Type="http://schemas.openxmlformats.org/officeDocument/2006/relationships/queryTable" Target="../queryTables/queryTable1697.xml"/><Relationship Id="rId290" Type="http://schemas.openxmlformats.org/officeDocument/2006/relationships/queryTable" Target="../queryTables/queryTable1848.xml"/><Relationship Id="rId304" Type="http://schemas.openxmlformats.org/officeDocument/2006/relationships/queryTable" Target="../queryTables/queryTable1862.xml"/><Relationship Id="rId346" Type="http://schemas.openxmlformats.org/officeDocument/2006/relationships/queryTable" Target="../queryTables/queryTable1904.xml"/><Relationship Id="rId388" Type="http://schemas.openxmlformats.org/officeDocument/2006/relationships/queryTable" Target="../queryTables/queryTable1946.xml"/><Relationship Id="rId511" Type="http://schemas.openxmlformats.org/officeDocument/2006/relationships/queryTable" Target="../queryTables/queryTable2069.xml"/><Relationship Id="rId85" Type="http://schemas.openxmlformats.org/officeDocument/2006/relationships/queryTable" Target="../queryTables/queryTable1643.xml"/><Relationship Id="rId150" Type="http://schemas.openxmlformats.org/officeDocument/2006/relationships/queryTable" Target="../queryTables/queryTable1708.xml"/><Relationship Id="rId192" Type="http://schemas.openxmlformats.org/officeDocument/2006/relationships/queryTable" Target="../queryTables/queryTable1750.xml"/><Relationship Id="rId206" Type="http://schemas.openxmlformats.org/officeDocument/2006/relationships/queryTable" Target="../queryTables/queryTable1764.xml"/><Relationship Id="rId413" Type="http://schemas.openxmlformats.org/officeDocument/2006/relationships/queryTable" Target="../queryTables/queryTable1971.xml"/><Relationship Id="rId248" Type="http://schemas.openxmlformats.org/officeDocument/2006/relationships/queryTable" Target="../queryTables/queryTable1806.xml"/><Relationship Id="rId455" Type="http://schemas.openxmlformats.org/officeDocument/2006/relationships/queryTable" Target="../queryTables/queryTable2013.xml"/><Relationship Id="rId497" Type="http://schemas.openxmlformats.org/officeDocument/2006/relationships/queryTable" Target="../queryTables/queryTable2055.xml"/><Relationship Id="rId12" Type="http://schemas.openxmlformats.org/officeDocument/2006/relationships/queryTable" Target="../queryTables/queryTable1570.xml"/><Relationship Id="rId108" Type="http://schemas.openxmlformats.org/officeDocument/2006/relationships/queryTable" Target="../queryTables/queryTable1666.xml"/><Relationship Id="rId315" Type="http://schemas.openxmlformats.org/officeDocument/2006/relationships/queryTable" Target="../queryTables/queryTable1873.xml"/><Relationship Id="rId357" Type="http://schemas.openxmlformats.org/officeDocument/2006/relationships/queryTable" Target="../queryTables/queryTable1915.xml"/><Relationship Id="rId522" Type="http://schemas.openxmlformats.org/officeDocument/2006/relationships/queryTable" Target="../queryTables/queryTable2080.xml"/><Relationship Id="rId54" Type="http://schemas.openxmlformats.org/officeDocument/2006/relationships/queryTable" Target="../queryTables/queryTable1612.xml"/><Relationship Id="rId96" Type="http://schemas.openxmlformats.org/officeDocument/2006/relationships/queryTable" Target="../queryTables/queryTable1654.xml"/><Relationship Id="rId161" Type="http://schemas.openxmlformats.org/officeDocument/2006/relationships/queryTable" Target="../queryTables/queryTable1719.xml"/><Relationship Id="rId217" Type="http://schemas.openxmlformats.org/officeDocument/2006/relationships/queryTable" Target="../queryTables/queryTable1775.xml"/><Relationship Id="rId399" Type="http://schemas.openxmlformats.org/officeDocument/2006/relationships/queryTable" Target="../queryTables/queryTable1957.xml"/><Relationship Id="rId259" Type="http://schemas.openxmlformats.org/officeDocument/2006/relationships/queryTable" Target="../queryTables/queryTable1817.xml"/><Relationship Id="rId424" Type="http://schemas.openxmlformats.org/officeDocument/2006/relationships/queryTable" Target="../queryTables/queryTable1982.xml"/><Relationship Id="rId466" Type="http://schemas.openxmlformats.org/officeDocument/2006/relationships/queryTable" Target="../queryTables/queryTable2024.xml"/><Relationship Id="rId23" Type="http://schemas.openxmlformats.org/officeDocument/2006/relationships/queryTable" Target="../queryTables/queryTable1581.xml"/><Relationship Id="rId119" Type="http://schemas.openxmlformats.org/officeDocument/2006/relationships/queryTable" Target="../queryTables/queryTable1677.xml"/><Relationship Id="rId270" Type="http://schemas.openxmlformats.org/officeDocument/2006/relationships/queryTable" Target="../queryTables/queryTable1828.xml"/><Relationship Id="rId326" Type="http://schemas.openxmlformats.org/officeDocument/2006/relationships/queryTable" Target="../queryTables/queryTable1884.xml"/><Relationship Id="rId533" Type="http://schemas.openxmlformats.org/officeDocument/2006/relationships/queryTable" Target="../queryTables/queryTable2091.xml"/><Relationship Id="rId65" Type="http://schemas.openxmlformats.org/officeDocument/2006/relationships/queryTable" Target="../queryTables/queryTable1623.xml"/><Relationship Id="rId130" Type="http://schemas.openxmlformats.org/officeDocument/2006/relationships/queryTable" Target="../queryTables/queryTable1688.xml"/><Relationship Id="rId368" Type="http://schemas.openxmlformats.org/officeDocument/2006/relationships/queryTable" Target="../queryTables/queryTable1926.xml"/><Relationship Id="rId172" Type="http://schemas.openxmlformats.org/officeDocument/2006/relationships/queryTable" Target="../queryTables/queryTable1730.xml"/><Relationship Id="rId228" Type="http://schemas.openxmlformats.org/officeDocument/2006/relationships/queryTable" Target="../queryTables/queryTable1786.xml"/><Relationship Id="rId435" Type="http://schemas.openxmlformats.org/officeDocument/2006/relationships/queryTable" Target="../queryTables/queryTable1993.xml"/><Relationship Id="rId477" Type="http://schemas.openxmlformats.org/officeDocument/2006/relationships/queryTable" Target="../queryTables/queryTable2035.xml"/><Relationship Id="rId281" Type="http://schemas.openxmlformats.org/officeDocument/2006/relationships/queryTable" Target="../queryTables/queryTable1839.xml"/><Relationship Id="rId337" Type="http://schemas.openxmlformats.org/officeDocument/2006/relationships/queryTable" Target="../queryTables/queryTable1895.xml"/><Relationship Id="rId502" Type="http://schemas.openxmlformats.org/officeDocument/2006/relationships/queryTable" Target="../queryTables/queryTable2060.xml"/><Relationship Id="rId34" Type="http://schemas.openxmlformats.org/officeDocument/2006/relationships/queryTable" Target="../queryTables/queryTable1592.xml"/><Relationship Id="rId76" Type="http://schemas.openxmlformats.org/officeDocument/2006/relationships/queryTable" Target="../queryTables/queryTable1634.xml"/><Relationship Id="rId141" Type="http://schemas.openxmlformats.org/officeDocument/2006/relationships/queryTable" Target="../queryTables/queryTable1699.xml"/><Relationship Id="rId379" Type="http://schemas.openxmlformats.org/officeDocument/2006/relationships/queryTable" Target="../queryTables/queryTable1937.xml"/><Relationship Id="rId7" Type="http://schemas.openxmlformats.org/officeDocument/2006/relationships/queryTable" Target="../queryTables/queryTable1565.xml"/><Relationship Id="rId183" Type="http://schemas.openxmlformats.org/officeDocument/2006/relationships/queryTable" Target="../queryTables/queryTable1741.xml"/><Relationship Id="rId239" Type="http://schemas.openxmlformats.org/officeDocument/2006/relationships/queryTable" Target="../queryTables/queryTable1797.xml"/><Relationship Id="rId390" Type="http://schemas.openxmlformats.org/officeDocument/2006/relationships/queryTable" Target="../queryTables/queryTable1948.xml"/><Relationship Id="rId404" Type="http://schemas.openxmlformats.org/officeDocument/2006/relationships/queryTable" Target="../queryTables/queryTable1962.xml"/><Relationship Id="rId446" Type="http://schemas.openxmlformats.org/officeDocument/2006/relationships/queryTable" Target="../queryTables/queryTable2004.xml"/><Relationship Id="rId250" Type="http://schemas.openxmlformats.org/officeDocument/2006/relationships/queryTable" Target="../queryTables/queryTable1808.xml"/><Relationship Id="rId292" Type="http://schemas.openxmlformats.org/officeDocument/2006/relationships/queryTable" Target="../queryTables/queryTable1850.xml"/><Relationship Id="rId306" Type="http://schemas.openxmlformats.org/officeDocument/2006/relationships/queryTable" Target="../queryTables/queryTable1864.xml"/><Relationship Id="rId488" Type="http://schemas.openxmlformats.org/officeDocument/2006/relationships/queryTable" Target="../queryTables/queryTable2046.xml"/><Relationship Id="rId45" Type="http://schemas.openxmlformats.org/officeDocument/2006/relationships/queryTable" Target="../queryTables/queryTable1603.xml"/><Relationship Id="rId87" Type="http://schemas.openxmlformats.org/officeDocument/2006/relationships/queryTable" Target="../queryTables/queryTable1645.xml"/><Relationship Id="rId110" Type="http://schemas.openxmlformats.org/officeDocument/2006/relationships/queryTable" Target="../queryTables/queryTable1668.xml"/><Relationship Id="rId348" Type="http://schemas.openxmlformats.org/officeDocument/2006/relationships/queryTable" Target="../queryTables/queryTable1906.xml"/><Relationship Id="rId513" Type="http://schemas.openxmlformats.org/officeDocument/2006/relationships/queryTable" Target="../queryTables/queryTable2071.xml"/><Relationship Id="rId152" Type="http://schemas.openxmlformats.org/officeDocument/2006/relationships/queryTable" Target="../queryTables/queryTable1710.xml"/><Relationship Id="rId194" Type="http://schemas.openxmlformats.org/officeDocument/2006/relationships/queryTable" Target="../queryTables/queryTable1752.xml"/><Relationship Id="rId208" Type="http://schemas.openxmlformats.org/officeDocument/2006/relationships/queryTable" Target="../queryTables/queryTable1766.xml"/><Relationship Id="rId415" Type="http://schemas.openxmlformats.org/officeDocument/2006/relationships/queryTable" Target="../queryTables/queryTable1973.xml"/><Relationship Id="rId457" Type="http://schemas.openxmlformats.org/officeDocument/2006/relationships/queryTable" Target="../queryTables/queryTable2015.xml"/><Relationship Id="rId261" Type="http://schemas.openxmlformats.org/officeDocument/2006/relationships/queryTable" Target="../queryTables/queryTable1819.xml"/><Relationship Id="rId499" Type="http://schemas.openxmlformats.org/officeDocument/2006/relationships/queryTable" Target="../queryTables/queryTable2057.xml"/><Relationship Id="rId14" Type="http://schemas.openxmlformats.org/officeDocument/2006/relationships/queryTable" Target="../queryTables/queryTable1572.xml"/><Relationship Id="rId56" Type="http://schemas.openxmlformats.org/officeDocument/2006/relationships/queryTable" Target="../queryTables/queryTable1614.xml"/><Relationship Id="rId317" Type="http://schemas.openxmlformats.org/officeDocument/2006/relationships/queryTable" Target="../queryTables/queryTable1875.xml"/><Relationship Id="rId359" Type="http://schemas.openxmlformats.org/officeDocument/2006/relationships/queryTable" Target="../queryTables/queryTable1917.xml"/><Relationship Id="rId524" Type="http://schemas.openxmlformats.org/officeDocument/2006/relationships/queryTable" Target="../queryTables/queryTable2082.xml"/><Relationship Id="rId98" Type="http://schemas.openxmlformats.org/officeDocument/2006/relationships/queryTable" Target="../queryTables/queryTable1656.xml"/><Relationship Id="rId121" Type="http://schemas.openxmlformats.org/officeDocument/2006/relationships/queryTable" Target="../queryTables/queryTable1679.xml"/><Relationship Id="rId163" Type="http://schemas.openxmlformats.org/officeDocument/2006/relationships/queryTable" Target="../queryTables/queryTable1721.xml"/><Relationship Id="rId219" Type="http://schemas.openxmlformats.org/officeDocument/2006/relationships/queryTable" Target="../queryTables/queryTable1777.xml"/><Relationship Id="rId370" Type="http://schemas.openxmlformats.org/officeDocument/2006/relationships/queryTable" Target="../queryTables/queryTable1928.xml"/><Relationship Id="rId426" Type="http://schemas.openxmlformats.org/officeDocument/2006/relationships/queryTable" Target="../queryTables/queryTable1984.xml"/><Relationship Id="rId230" Type="http://schemas.openxmlformats.org/officeDocument/2006/relationships/queryTable" Target="../queryTables/queryTable1788.xml"/><Relationship Id="rId468" Type="http://schemas.openxmlformats.org/officeDocument/2006/relationships/queryTable" Target="../queryTables/queryTable2026.xml"/><Relationship Id="rId25" Type="http://schemas.openxmlformats.org/officeDocument/2006/relationships/queryTable" Target="../queryTables/queryTable1583.xml"/><Relationship Id="rId67" Type="http://schemas.openxmlformats.org/officeDocument/2006/relationships/queryTable" Target="../queryTables/queryTable1625.xml"/><Relationship Id="rId272" Type="http://schemas.openxmlformats.org/officeDocument/2006/relationships/queryTable" Target="../queryTables/queryTable1830.xml"/><Relationship Id="rId328" Type="http://schemas.openxmlformats.org/officeDocument/2006/relationships/queryTable" Target="../queryTables/queryTable1886.xml"/><Relationship Id="rId535" Type="http://schemas.openxmlformats.org/officeDocument/2006/relationships/queryTable" Target="../queryTables/queryTable2093.xml"/><Relationship Id="rId88" Type="http://schemas.openxmlformats.org/officeDocument/2006/relationships/queryTable" Target="../queryTables/queryTable1646.xml"/><Relationship Id="rId111" Type="http://schemas.openxmlformats.org/officeDocument/2006/relationships/queryTable" Target="../queryTables/queryTable1669.xml"/><Relationship Id="rId132" Type="http://schemas.openxmlformats.org/officeDocument/2006/relationships/queryTable" Target="../queryTables/queryTable1690.xml"/><Relationship Id="rId153" Type="http://schemas.openxmlformats.org/officeDocument/2006/relationships/queryTable" Target="../queryTables/queryTable1711.xml"/><Relationship Id="rId174" Type="http://schemas.openxmlformats.org/officeDocument/2006/relationships/queryTable" Target="../queryTables/queryTable1732.xml"/><Relationship Id="rId195" Type="http://schemas.openxmlformats.org/officeDocument/2006/relationships/queryTable" Target="../queryTables/queryTable1753.xml"/><Relationship Id="rId209" Type="http://schemas.openxmlformats.org/officeDocument/2006/relationships/queryTable" Target="../queryTables/queryTable1767.xml"/><Relationship Id="rId360" Type="http://schemas.openxmlformats.org/officeDocument/2006/relationships/queryTable" Target="../queryTables/queryTable1918.xml"/><Relationship Id="rId381" Type="http://schemas.openxmlformats.org/officeDocument/2006/relationships/queryTable" Target="../queryTables/queryTable1939.xml"/><Relationship Id="rId416" Type="http://schemas.openxmlformats.org/officeDocument/2006/relationships/queryTable" Target="../queryTables/queryTable1974.xml"/><Relationship Id="rId220" Type="http://schemas.openxmlformats.org/officeDocument/2006/relationships/queryTable" Target="../queryTables/queryTable1778.xml"/><Relationship Id="rId241" Type="http://schemas.openxmlformats.org/officeDocument/2006/relationships/queryTable" Target="../queryTables/queryTable1799.xml"/><Relationship Id="rId437" Type="http://schemas.openxmlformats.org/officeDocument/2006/relationships/queryTable" Target="../queryTables/queryTable1995.xml"/><Relationship Id="rId458" Type="http://schemas.openxmlformats.org/officeDocument/2006/relationships/queryTable" Target="../queryTables/queryTable2016.xml"/><Relationship Id="rId479" Type="http://schemas.openxmlformats.org/officeDocument/2006/relationships/queryTable" Target="../queryTables/queryTable2037.xml"/><Relationship Id="rId15" Type="http://schemas.openxmlformats.org/officeDocument/2006/relationships/queryTable" Target="../queryTables/queryTable1573.xml"/><Relationship Id="rId36" Type="http://schemas.openxmlformats.org/officeDocument/2006/relationships/queryTable" Target="../queryTables/queryTable1594.xml"/><Relationship Id="rId57" Type="http://schemas.openxmlformats.org/officeDocument/2006/relationships/queryTable" Target="../queryTables/queryTable1615.xml"/><Relationship Id="rId262" Type="http://schemas.openxmlformats.org/officeDocument/2006/relationships/queryTable" Target="../queryTables/queryTable1820.xml"/><Relationship Id="rId283" Type="http://schemas.openxmlformats.org/officeDocument/2006/relationships/queryTable" Target="../queryTables/queryTable1841.xml"/><Relationship Id="rId318" Type="http://schemas.openxmlformats.org/officeDocument/2006/relationships/queryTable" Target="../queryTables/queryTable1876.xml"/><Relationship Id="rId339" Type="http://schemas.openxmlformats.org/officeDocument/2006/relationships/queryTable" Target="../queryTables/queryTable1897.xml"/><Relationship Id="rId490" Type="http://schemas.openxmlformats.org/officeDocument/2006/relationships/queryTable" Target="../queryTables/queryTable2048.xml"/><Relationship Id="rId504" Type="http://schemas.openxmlformats.org/officeDocument/2006/relationships/queryTable" Target="../queryTables/queryTable2062.xml"/><Relationship Id="rId525" Type="http://schemas.openxmlformats.org/officeDocument/2006/relationships/queryTable" Target="../queryTables/queryTable2083.xml"/><Relationship Id="rId78" Type="http://schemas.openxmlformats.org/officeDocument/2006/relationships/queryTable" Target="../queryTables/queryTable1636.xml"/><Relationship Id="rId99" Type="http://schemas.openxmlformats.org/officeDocument/2006/relationships/queryTable" Target="../queryTables/queryTable1657.xml"/><Relationship Id="rId101" Type="http://schemas.openxmlformats.org/officeDocument/2006/relationships/queryTable" Target="../queryTables/queryTable1659.xml"/><Relationship Id="rId122" Type="http://schemas.openxmlformats.org/officeDocument/2006/relationships/queryTable" Target="../queryTables/queryTable1680.xml"/><Relationship Id="rId143" Type="http://schemas.openxmlformats.org/officeDocument/2006/relationships/queryTable" Target="../queryTables/queryTable1701.xml"/><Relationship Id="rId164" Type="http://schemas.openxmlformats.org/officeDocument/2006/relationships/queryTable" Target="../queryTables/queryTable1722.xml"/><Relationship Id="rId185" Type="http://schemas.openxmlformats.org/officeDocument/2006/relationships/queryTable" Target="../queryTables/queryTable1743.xml"/><Relationship Id="rId350" Type="http://schemas.openxmlformats.org/officeDocument/2006/relationships/queryTable" Target="../queryTables/queryTable1908.xml"/><Relationship Id="rId371" Type="http://schemas.openxmlformats.org/officeDocument/2006/relationships/queryTable" Target="../queryTables/queryTable1929.xml"/><Relationship Id="rId406" Type="http://schemas.openxmlformats.org/officeDocument/2006/relationships/queryTable" Target="../queryTables/queryTable1964.xml"/><Relationship Id="rId9" Type="http://schemas.openxmlformats.org/officeDocument/2006/relationships/queryTable" Target="../queryTables/queryTable1567.xml"/><Relationship Id="rId210" Type="http://schemas.openxmlformats.org/officeDocument/2006/relationships/queryTable" Target="../queryTables/queryTable1768.xml"/><Relationship Id="rId392" Type="http://schemas.openxmlformats.org/officeDocument/2006/relationships/queryTable" Target="../queryTables/queryTable1950.xml"/><Relationship Id="rId427" Type="http://schemas.openxmlformats.org/officeDocument/2006/relationships/queryTable" Target="../queryTables/queryTable1985.xml"/><Relationship Id="rId448" Type="http://schemas.openxmlformats.org/officeDocument/2006/relationships/queryTable" Target="../queryTables/queryTable2006.xml"/><Relationship Id="rId469" Type="http://schemas.openxmlformats.org/officeDocument/2006/relationships/queryTable" Target="../queryTables/queryTable2027.xml"/><Relationship Id="rId26" Type="http://schemas.openxmlformats.org/officeDocument/2006/relationships/queryTable" Target="../queryTables/queryTable1584.xml"/><Relationship Id="rId231" Type="http://schemas.openxmlformats.org/officeDocument/2006/relationships/queryTable" Target="../queryTables/queryTable1789.xml"/><Relationship Id="rId252" Type="http://schemas.openxmlformats.org/officeDocument/2006/relationships/queryTable" Target="../queryTables/queryTable1810.xml"/><Relationship Id="rId273" Type="http://schemas.openxmlformats.org/officeDocument/2006/relationships/queryTable" Target="../queryTables/queryTable1831.xml"/><Relationship Id="rId294" Type="http://schemas.openxmlformats.org/officeDocument/2006/relationships/queryTable" Target="../queryTables/queryTable1852.xml"/><Relationship Id="rId308" Type="http://schemas.openxmlformats.org/officeDocument/2006/relationships/queryTable" Target="../queryTables/queryTable1866.xml"/><Relationship Id="rId329" Type="http://schemas.openxmlformats.org/officeDocument/2006/relationships/queryTable" Target="../queryTables/queryTable1887.xml"/><Relationship Id="rId480" Type="http://schemas.openxmlformats.org/officeDocument/2006/relationships/queryTable" Target="../queryTables/queryTable2038.xml"/><Relationship Id="rId515" Type="http://schemas.openxmlformats.org/officeDocument/2006/relationships/queryTable" Target="../queryTables/queryTable2073.xml"/><Relationship Id="rId536" Type="http://schemas.openxmlformats.org/officeDocument/2006/relationships/queryTable" Target="../queryTables/queryTable2094.xml"/><Relationship Id="rId47" Type="http://schemas.openxmlformats.org/officeDocument/2006/relationships/queryTable" Target="../queryTables/queryTable1605.xml"/><Relationship Id="rId68" Type="http://schemas.openxmlformats.org/officeDocument/2006/relationships/queryTable" Target="../queryTables/queryTable1626.xml"/><Relationship Id="rId89" Type="http://schemas.openxmlformats.org/officeDocument/2006/relationships/queryTable" Target="../queryTables/queryTable1647.xml"/><Relationship Id="rId112" Type="http://schemas.openxmlformats.org/officeDocument/2006/relationships/queryTable" Target="../queryTables/queryTable1670.xml"/><Relationship Id="rId133" Type="http://schemas.openxmlformats.org/officeDocument/2006/relationships/queryTable" Target="../queryTables/queryTable1691.xml"/><Relationship Id="rId154" Type="http://schemas.openxmlformats.org/officeDocument/2006/relationships/queryTable" Target="../queryTables/queryTable1712.xml"/><Relationship Id="rId175" Type="http://schemas.openxmlformats.org/officeDocument/2006/relationships/queryTable" Target="../queryTables/queryTable1733.xml"/><Relationship Id="rId340" Type="http://schemas.openxmlformats.org/officeDocument/2006/relationships/queryTable" Target="../queryTables/queryTable1898.xml"/><Relationship Id="rId361" Type="http://schemas.openxmlformats.org/officeDocument/2006/relationships/queryTable" Target="../queryTables/queryTable1919.xml"/><Relationship Id="rId196" Type="http://schemas.openxmlformats.org/officeDocument/2006/relationships/queryTable" Target="../queryTables/queryTable1754.xml"/><Relationship Id="rId200" Type="http://schemas.openxmlformats.org/officeDocument/2006/relationships/queryTable" Target="../queryTables/queryTable1758.xml"/><Relationship Id="rId382" Type="http://schemas.openxmlformats.org/officeDocument/2006/relationships/queryTable" Target="../queryTables/queryTable1940.xml"/><Relationship Id="rId417" Type="http://schemas.openxmlformats.org/officeDocument/2006/relationships/queryTable" Target="../queryTables/queryTable1975.xml"/><Relationship Id="rId438" Type="http://schemas.openxmlformats.org/officeDocument/2006/relationships/queryTable" Target="../queryTables/queryTable1996.xml"/><Relationship Id="rId459" Type="http://schemas.openxmlformats.org/officeDocument/2006/relationships/queryTable" Target="../queryTables/queryTable2017.xml"/><Relationship Id="rId16" Type="http://schemas.openxmlformats.org/officeDocument/2006/relationships/queryTable" Target="../queryTables/queryTable1574.xml"/><Relationship Id="rId221" Type="http://schemas.openxmlformats.org/officeDocument/2006/relationships/queryTable" Target="../queryTables/queryTable1779.xml"/><Relationship Id="rId242" Type="http://schemas.openxmlformats.org/officeDocument/2006/relationships/queryTable" Target="../queryTables/queryTable1800.xml"/><Relationship Id="rId263" Type="http://schemas.openxmlformats.org/officeDocument/2006/relationships/queryTable" Target="../queryTables/queryTable1821.xml"/><Relationship Id="rId284" Type="http://schemas.openxmlformats.org/officeDocument/2006/relationships/queryTable" Target="../queryTables/queryTable1842.xml"/><Relationship Id="rId319" Type="http://schemas.openxmlformats.org/officeDocument/2006/relationships/queryTable" Target="../queryTables/queryTable1877.xml"/><Relationship Id="rId470" Type="http://schemas.openxmlformats.org/officeDocument/2006/relationships/queryTable" Target="../queryTables/queryTable2028.xml"/><Relationship Id="rId491" Type="http://schemas.openxmlformats.org/officeDocument/2006/relationships/queryTable" Target="../queryTables/queryTable2049.xml"/><Relationship Id="rId505" Type="http://schemas.openxmlformats.org/officeDocument/2006/relationships/queryTable" Target="../queryTables/queryTable2063.xml"/><Relationship Id="rId526" Type="http://schemas.openxmlformats.org/officeDocument/2006/relationships/queryTable" Target="../queryTables/queryTable2084.xml"/><Relationship Id="rId37" Type="http://schemas.openxmlformats.org/officeDocument/2006/relationships/queryTable" Target="../queryTables/queryTable1595.xml"/><Relationship Id="rId58" Type="http://schemas.openxmlformats.org/officeDocument/2006/relationships/queryTable" Target="../queryTables/queryTable1616.xml"/><Relationship Id="rId79" Type="http://schemas.openxmlformats.org/officeDocument/2006/relationships/queryTable" Target="../queryTables/queryTable1637.xml"/><Relationship Id="rId102" Type="http://schemas.openxmlformats.org/officeDocument/2006/relationships/queryTable" Target="../queryTables/queryTable1660.xml"/><Relationship Id="rId123" Type="http://schemas.openxmlformats.org/officeDocument/2006/relationships/queryTable" Target="../queryTables/queryTable1681.xml"/><Relationship Id="rId144" Type="http://schemas.openxmlformats.org/officeDocument/2006/relationships/queryTable" Target="../queryTables/queryTable1702.xml"/><Relationship Id="rId330" Type="http://schemas.openxmlformats.org/officeDocument/2006/relationships/queryTable" Target="../queryTables/queryTable1888.xml"/><Relationship Id="rId90" Type="http://schemas.openxmlformats.org/officeDocument/2006/relationships/queryTable" Target="../queryTables/queryTable1648.xml"/><Relationship Id="rId165" Type="http://schemas.openxmlformats.org/officeDocument/2006/relationships/queryTable" Target="../queryTables/queryTable1723.xml"/><Relationship Id="rId186" Type="http://schemas.openxmlformats.org/officeDocument/2006/relationships/queryTable" Target="../queryTables/queryTable1744.xml"/><Relationship Id="rId351" Type="http://schemas.openxmlformats.org/officeDocument/2006/relationships/queryTable" Target="../queryTables/queryTable1909.xml"/><Relationship Id="rId372" Type="http://schemas.openxmlformats.org/officeDocument/2006/relationships/queryTable" Target="../queryTables/queryTable1930.xml"/><Relationship Id="rId393" Type="http://schemas.openxmlformats.org/officeDocument/2006/relationships/queryTable" Target="../queryTables/queryTable1951.xml"/><Relationship Id="rId407" Type="http://schemas.openxmlformats.org/officeDocument/2006/relationships/queryTable" Target="../queryTables/queryTable1965.xml"/><Relationship Id="rId428" Type="http://schemas.openxmlformats.org/officeDocument/2006/relationships/queryTable" Target="../queryTables/queryTable1986.xml"/><Relationship Id="rId449" Type="http://schemas.openxmlformats.org/officeDocument/2006/relationships/queryTable" Target="../queryTables/queryTable2007.xml"/><Relationship Id="rId211" Type="http://schemas.openxmlformats.org/officeDocument/2006/relationships/queryTable" Target="../queryTables/queryTable1769.xml"/><Relationship Id="rId232" Type="http://schemas.openxmlformats.org/officeDocument/2006/relationships/queryTable" Target="../queryTables/queryTable1790.xml"/><Relationship Id="rId253" Type="http://schemas.openxmlformats.org/officeDocument/2006/relationships/queryTable" Target="../queryTables/queryTable1811.xml"/><Relationship Id="rId274" Type="http://schemas.openxmlformats.org/officeDocument/2006/relationships/queryTable" Target="../queryTables/queryTable1832.xml"/><Relationship Id="rId295" Type="http://schemas.openxmlformats.org/officeDocument/2006/relationships/queryTable" Target="../queryTables/queryTable1853.xml"/><Relationship Id="rId309" Type="http://schemas.openxmlformats.org/officeDocument/2006/relationships/queryTable" Target="../queryTables/queryTable1867.xml"/><Relationship Id="rId460" Type="http://schemas.openxmlformats.org/officeDocument/2006/relationships/queryTable" Target="../queryTables/queryTable2018.xml"/><Relationship Id="rId481" Type="http://schemas.openxmlformats.org/officeDocument/2006/relationships/queryTable" Target="../queryTables/queryTable2039.xml"/><Relationship Id="rId516" Type="http://schemas.openxmlformats.org/officeDocument/2006/relationships/queryTable" Target="../queryTables/queryTable2074.xml"/><Relationship Id="rId27" Type="http://schemas.openxmlformats.org/officeDocument/2006/relationships/queryTable" Target="../queryTables/queryTable1585.xml"/><Relationship Id="rId48" Type="http://schemas.openxmlformats.org/officeDocument/2006/relationships/queryTable" Target="../queryTables/queryTable1606.xml"/><Relationship Id="rId69" Type="http://schemas.openxmlformats.org/officeDocument/2006/relationships/queryTable" Target="../queryTables/queryTable1627.xml"/><Relationship Id="rId113" Type="http://schemas.openxmlformats.org/officeDocument/2006/relationships/queryTable" Target="../queryTables/queryTable1671.xml"/><Relationship Id="rId134" Type="http://schemas.openxmlformats.org/officeDocument/2006/relationships/queryTable" Target="../queryTables/queryTable1692.xml"/><Relationship Id="rId320" Type="http://schemas.openxmlformats.org/officeDocument/2006/relationships/queryTable" Target="../queryTables/queryTable1878.xml"/><Relationship Id="rId537" Type="http://schemas.openxmlformats.org/officeDocument/2006/relationships/queryTable" Target="../queryTables/queryTable2095.xml"/><Relationship Id="rId80" Type="http://schemas.openxmlformats.org/officeDocument/2006/relationships/queryTable" Target="../queryTables/queryTable1638.xml"/><Relationship Id="rId155" Type="http://schemas.openxmlformats.org/officeDocument/2006/relationships/queryTable" Target="../queryTables/queryTable1713.xml"/><Relationship Id="rId176" Type="http://schemas.openxmlformats.org/officeDocument/2006/relationships/queryTable" Target="../queryTables/queryTable1734.xml"/><Relationship Id="rId197" Type="http://schemas.openxmlformats.org/officeDocument/2006/relationships/queryTable" Target="../queryTables/queryTable1755.xml"/><Relationship Id="rId341" Type="http://schemas.openxmlformats.org/officeDocument/2006/relationships/queryTable" Target="../queryTables/queryTable1899.xml"/><Relationship Id="rId362" Type="http://schemas.openxmlformats.org/officeDocument/2006/relationships/queryTable" Target="../queryTables/queryTable1920.xml"/><Relationship Id="rId383" Type="http://schemas.openxmlformats.org/officeDocument/2006/relationships/queryTable" Target="../queryTables/queryTable1941.xml"/><Relationship Id="rId418" Type="http://schemas.openxmlformats.org/officeDocument/2006/relationships/queryTable" Target="../queryTables/queryTable1976.xml"/><Relationship Id="rId439" Type="http://schemas.openxmlformats.org/officeDocument/2006/relationships/queryTable" Target="../queryTables/queryTable1997.xml"/><Relationship Id="rId201" Type="http://schemas.openxmlformats.org/officeDocument/2006/relationships/queryTable" Target="../queryTables/queryTable1759.xml"/><Relationship Id="rId222" Type="http://schemas.openxmlformats.org/officeDocument/2006/relationships/queryTable" Target="../queryTables/queryTable1780.xml"/><Relationship Id="rId243" Type="http://schemas.openxmlformats.org/officeDocument/2006/relationships/queryTable" Target="../queryTables/queryTable1801.xml"/><Relationship Id="rId264" Type="http://schemas.openxmlformats.org/officeDocument/2006/relationships/queryTable" Target="../queryTables/queryTable1822.xml"/><Relationship Id="rId285" Type="http://schemas.openxmlformats.org/officeDocument/2006/relationships/queryTable" Target="../queryTables/queryTable1843.xml"/><Relationship Id="rId450" Type="http://schemas.openxmlformats.org/officeDocument/2006/relationships/queryTable" Target="../queryTables/queryTable2008.xml"/><Relationship Id="rId471" Type="http://schemas.openxmlformats.org/officeDocument/2006/relationships/queryTable" Target="../queryTables/queryTable2029.xml"/><Relationship Id="rId506" Type="http://schemas.openxmlformats.org/officeDocument/2006/relationships/queryTable" Target="../queryTables/queryTable2064.xml"/><Relationship Id="rId17" Type="http://schemas.openxmlformats.org/officeDocument/2006/relationships/queryTable" Target="../queryTables/queryTable1575.xml"/><Relationship Id="rId38" Type="http://schemas.openxmlformats.org/officeDocument/2006/relationships/queryTable" Target="../queryTables/queryTable1596.xml"/><Relationship Id="rId59" Type="http://schemas.openxmlformats.org/officeDocument/2006/relationships/queryTable" Target="../queryTables/queryTable1617.xml"/><Relationship Id="rId103" Type="http://schemas.openxmlformats.org/officeDocument/2006/relationships/queryTable" Target="../queryTables/queryTable1661.xml"/><Relationship Id="rId124" Type="http://schemas.openxmlformats.org/officeDocument/2006/relationships/queryTable" Target="../queryTables/queryTable1682.xml"/><Relationship Id="rId310" Type="http://schemas.openxmlformats.org/officeDocument/2006/relationships/queryTable" Target="../queryTables/queryTable1868.xml"/><Relationship Id="rId492" Type="http://schemas.openxmlformats.org/officeDocument/2006/relationships/queryTable" Target="../queryTables/queryTable2050.xml"/><Relationship Id="rId527" Type="http://schemas.openxmlformats.org/officeDocument/2006/relationships/queryTable" Target="../queryTables/queryTable2085.xml"/><Relationship Id="rId70" Type="http://schemas.openxmlformats.org/officeDocument/2006/relationships/queryTable" Target="../queryTables/queryTable1628.xml"/><Relationship Id="rId91" Type="http://schemas.openxmlformats.org/officeDocument/2006/relationships/queryTable" Target="../queryTables/queryTable1649.xml"/><Relationship Id="rId145" Type="http://schemas.openxmlformats.org/officeDocument/2006/relationships/queryTable" Target="../queryTables/queryTable1703.xml"/><Relationship Id="rId166" Type="http://schemas.openxmlformats.org/officeDocument/2006/relationships/queryTable" Target="../queryTables/queryTable1724.xml"/><Relationship Id="rId187" Type="http://schemas.openxmlformats.org/officeDocument/2006/relationships/queryTable" Target="../queryTables/queryTable1745.xml"/><Relationship Id="rId331" Type="http://schemas.openxmlformats.org/officeDocument/2006/relationships/queryTable" Target="../queryTables/queryTable1889.xml"/><Relationship Id="rId352" Type="http://schemas.openxmlformats.org/officeDocument/2006/relationships/queryTable" Target="../queryTables/queryTable1910.xml"/><Relationship Id="rId373" Type="http://schemas.openxmlformats.org/officeDocument/2006/relationships/queryTable" Target="../queryTables/queryTable1931.xml"/><Relationship Id="rId394" Type="http://schemas.openxmlformats.org/officeDocument/2006/relationships/queryTable" Target="../queryTables/queryTable1952.xml"/><Relationship Id="rId408" Type="http://schemas.openxmlformats.org/officeDocument/2006/relationships/queryTable" Target="../queryTables/queryTable1966.xml"/><Relationship Id="rId429" Type="http://schemas.openxmlformats.org/officeDocument/2006/relationships/queryTable" Target="../queryTables/queryTable198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70.xml"/><Relationship Id="rId233" Type="http://schemas.openxmlformats.org/officeDocument/2006/relationships/queryTable" Target="../queryTables/queryTable1791.xml"/><Relationship Id="rId254" Type="http://schemas.openxmlformats.org/officeDocument/2006/relationships/queryTable" Target="../queryTables/queryTable1812.xml"/><Relationship Id="rId440" Type="http://schemas.openxmlformats.org/officeDocument/2006/relationships/queryTable" Target="../queryTables/queryTable1998.xml"/><Relationship Id="rId28" Type="http://schemas.openxmlformats.org/officeDocument/2006/relationships/queryTable" Target="../queryTables/queryTable1586.xml"/><Relationship Id="rId49" Type="http://schemas.openxmlformats.org/officeDocument/2006/relationships/queryTable" Target="../queryTables/queryTable1607.xml"/><Relationship Id="rId114" Type="http://schemas.openxmlformats.org/officeDocument/2006/relationships/queryTable" Target="../queryTables/queryTable1672.xml"/><Relationship Id="rId275" Type="http://schemas.openxmlformats.org/officeDocument/2006/relationships/queryTable" Target="../queryTables/queryTable1833.xml"/><Relationship Id="rId296" Type="http://schemas.openxmlformats.org/officeDocument/2006/relationships/queryTable" Target="../queryTables/queryTable1854.xml"/><Relationship Id="rId300" Type="http://schemas.openxmlformats.org/officeDocument/2006/relationships/queryTable" Target="../queryTables/queryTable1858.xml"/><Relationship Id="rId461" Type="http://schemas.openxmlformats.org/officeDocument/2006/relationships/queryTable" Target="../queryTables/queryTable2019.xml"/><Relationship Id="rId482" Type="http://schemas.openxmlformats.org/officeDocument/2006/relationships/queryTable" Target="../queryTables/queryTable2040.xml"/><Relationship Id="rId517" Type="http://schemas.openxmlformats.org/officeDocument/2006/relationships/queryTable" Target="../queryTables/queryTable2075.xml"/><Relationship Id="rId538" Type="http://schemas.openxmlformats.org/officeDocument/2006/relationships/queryTable" Target="../queryTables/queryTable2096.xml"/><Relationship Id="rId60" Type="http://schemas.openxmlformats.org/officeDocument/2006/relationships/queryTable" Target="../queryTables/queryTable1618.xml"/><Relationship Id="rId81" Type="http://schemas.openxmlformats.org/officeDocument/2006/relationships/queryTable" Target="../queryTables/queryTable1639.xml"/><Relationship Id="rId135" Type="http://schemas.openxmlformats.org/officeDocument/2006/relationships/queryTable" Target="../queryTables/queryTable1693.xml"/><Relationship Id="rId156" Type="http://schemas.openxmlformats.org/officeDocument/2006/relationships/queryTable" Target="../queryTables/queryTable1714.xml"/><Relationship Id="rId177" Type="http://schemas.openxmlformats.org/officeDocument/2006/relationships/queryTable" Target="../queryTables/queryTable1735.xml"/><Relationship Id="rId198" Type="http://schemas.openxmlformats.org/officeDocument/2006/relationships/queryTable" Target="../queryTables/queryTable1756.xml"/><Relationship Id="rId321" Type="http://schemas.openxmlformats.org/officeDocument/2006/relationships/queryTable" Target="../queryTables/queryTable1879.xml"/><Relationship Id="rId342" Type="http://schemas.openxmlformats.org/officeDocument/2006/relationships/queryTable" Target="../queryTables/queryTable1900.xml"/><Relationship Id="rId363" Type="http://schemas.openxmlformats.org/officeDocument/2006/relationships/queryTable" Target="../queryTables/queryTable1921.xml"/><Relationship Id="rId384" Type="http://schemas.openxmlformats.org/officeDocument/2006/relationships/queryTable" Target="../queryTables/queryTable1942.xml"/><Relationship Id="rId419" Type="http://schemas.openxmlformats.org/officeDocument/2006/relationships/queryTable" Target="../queryTables/queryTable1977.xml"/><Relationship Id="rId202" Type="http://schemas.openxmlformats.org/officeDocument/2006/relationships/queryTable" Target="../queryTables/queryTable1760.xml"/><Relationship Id="rId223" Type="http://schemas.openxmlformats.org/officeDocument/2006/relationships/queryTable" Target="../queryTables/queryTable1781.xml"/><Relationship Id="rId244" Type="http://schemas.openxmlformats.org/officeDocument/2006/relationships/queryTable" Target="../queryTables/queryTable1802.xml"/><Relationship Id="rId430" Type="http://schemas.openxmlformats.org/officeDocument/2006/relationships/queryTable" Target="../queryTables/queryTable1988.xml"/><Relationship Id="rId18" Type="http://schemas.openxmlformats.org/officeDocument/2006/relationships/queryTable" Target="../queryTables/queryTable1576.xml"/><Relationship Id="rId39" Type="http://schemas.openxmlformats.org/officeDocument/2006/relationships/queryTable" Target="../queryTables/queryTable1597.xml"/><Relationship Id="rId265" Type="http://schemas.openxmlformats.org/officeDocument/2006/relationships/queryTable" Target="../queryTables/queryTable1823.xml"/><Relationship Id="rId286" Type="http://schemas.openxmlformats.org/officeDocument/2006/relationships/queryTable" Target="../queryTables/queryTable1844.xml"/><Relationship Id="rId451" Type="http://schemas.openxmlformats.org/officeDocument/2006/relationships/queryTable" Target="../queryTables/queryTable2009.xml"/><Relationship Id="rId472" Type="http://schemas.openxmlformats.org/officeDocument/2006/relationships/queryTable" Target="../queryTables/queryTable2030.xml"/><Relationship Id="rId493" Type="http://schemas.openxmlformats.org/officeDocument/2006/relationships/queryTable" Target="../queryTables/queryTable2051.xml"/><Relationship Id="rId507" Type="http://schemas.openxmlformats.org/officeDocument/2006/relationships/queryTable" Target="../queryTables/queryTable2065.xml"/><Relationship Id="rId528" Type="http://schemas.openxmlformats.org/officeDocument/2006/relationships/queryTable" Target="../queryTables/queryTable2086.xml"/><Relationship Id="rId50" Type="http://schemas.openxmlformats.org/officeDocument/2006/relationships/queryTable" Target="../queryTables/queryTable1608.xml"/><Relationship Id="rId104" Type="http://schemas.openxmlformats.org/officeDocument/2006/relationships/queryTable" Target="../queryTables/queryTable1662.xml"/><Relationship Id="rId125" Type="http://schemas.openxmlformats.org/officeDocument/2006/relationships/queryTable" Target="../queryTables/queryTable1683.xml"/><Relationship Id="rId146" Type="http://schemas.openxmlformats.org/officeDocument/2006/relationships/queryTable" Target="../queryTables/queryTable1704.xml"/><Relationship Id="rId167" Type="http://schemas.openxmlformats.org/officeDocument/2006/relationships/queryTable" Target="../queryTables/queryTable1725.xml"/><Relationship Id="rId188" Type="http://schemas.openxmlformats.org/officeDocument/2006/relationships/queryTable" Target="../queryTables/queryTable1746.xml"/><Relationship Id="rId311" Type="http://schemas.openxmlformats.org/officeDocument/2006/relationships/queryTable" Target="../queryTables/queryTable1869.xml"/><Relationship Id="rId332" Type="http://schemas.openxmlformats.org/officeDocument/2006/relationships/queryTable" Target="../queryTables/queryTable1890.xml"/><Relationship Id="rId353" Type="http://schemas.openxmlformats.org/officeDocument/2006/relationships/queryTable" Target="../queryTables/queryTable1911.xml"/><Relationship Id="rId374" Type="http://schemas.openxmlformats.org/officeDocument/2006/relationships/queryTable" Target="../queryTables/queryTable1932.xml"/><Relationship Id="rId395" Type="http://schemas.openxmlformats.org/officeDocument/2006/relationships/queryTable" Target="../queryTables/queryTable1953.xml"/><Relationship Id="rId409" Type="http://schemas.openxmlformats.org/officeDocument/2006/relationships/queryTable" Target="../queryTables/queryTable1967.xml"/><Relationship Id="rId71" Type="http://schemas.openxmlformats.org/officeDocument/2006/relationships/queryTable" Target="../queryTables/queryTable1629.xml"/><Relationship Id="rId92" Type="http://schemas.openxmlformats.org/officeDocument/2006/relationships/queryTable" Target="../queryTables/queryTable1650.xml"/><Relationship Id="rId213" Type="http://schemas.openxmlformats.org/officeDocument/2006/relationships/queryTable" Target="../queryTables/queryTable1771.xml"/><Relationship Id="rId234" Type="http://schemas.openxmlformats.org/officeDocument/2006/relationships/queryTable" Target="../queryTables/queryTable1792.xml"/><Relationship Id="rId420" Type="http://schemas.openxmlformats.org/officeDocument/2006/relationships/queryTable" Target="../queryTables/queryTable1978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87.xml"/><Relationship Id="rId255" Type="http://schemas.openxmlformats.org/officeDocument/2006/relationships/queryTable" Target="../queryTables/queryTable1813.xml"/><Relationship Id="rId276" Type="http://schemas.openxmlformats.org/officeDocument/2006/relationships/queryTable" Target="../queryTables/queryTable1834.xml"/><Relationship Id="rId297" Type="http://schemas.openxmlformats.org/officeDocument/2006/relationships/queryTable" Target="../queryTables/queryTable1855.xml"/><Relationship Id="rId441" Type="http://schemas.openxmlformats.org/officeDocument/2006/relationships/queryTable" Target="../queryTables/queryTable1999.xml"/><Relationship Id="rId462" Type="http://schemas.openxmlformats.org/officeDocument/2006/relationships/queryTable" Target="../queryTables/queryTable2020.xml"/><Relationship Id="rId483" Type="http://schemas.openxmlformats.org/officeDocument/2006/relationships/queryTable" Target="../queryTables/queryTable2041.xml"/><Relationship Id="rId518" Type="http://schemas.openxmlformats.org/officeDocument/2006/relationships/queryTable" Target="../queryTables/queryTable2076.xml"/><Relationship Id="rId539" Type="http://schemas.openxmlformats.org/officeDocument/2006/relationships/queryTable" Target="../queryTables/queryTable2097.xml"/><Relationship Id="rId40" Type="http://schemas.openxmlformats.org/officeDocument/2006/relationships/queryTable" Target="../queryTables/queryTable1598.xml"/><Relationship Id="rId115" Type="http://schemas.openxmlformats.org/officeDocument/2006/relationships/queryTable" Target="../queryTables/queryTable1673.xml"/><Relationship Id="rId136" Type="http://schemas.openxmlformats.org/officeDocument/2006/relationships/queryTable" Target="../queryTables/queryTable1694.xml"/><Relationship Id="rId157" Type="http://schemas.openxmlformats.org/officeDocument/2006/relationships/queryTable" Target="../queryTables/queryTable1715.xml"/><Relationship Id="rId178" Type="http://schemas.openxmlformats.org/officeDocument/2006/relationships/queryTable" Target="../queryTables/queryTable1736.xml"/><Relationship Id="rId301" Type="http://schemas.openxmlformats.org/officeDocument/2006/relationships/queryTable" Target="../queryTables/queryTable1859.xml"/><Relationship Id="rId322" Type="http://schemas.openxmlformats.org/officeDocument/2006/relationships/queryTable" Target="../queryTables/queryTable1880.xml"/><Relationship Id="rId343" Type="http://schemas.openxmlformats.org/officeDocument/2006/relationships/queryTable" Target="../queryTables/queryTable1901.xml"/><Relationship Id="rId364" Type="http://schemas.openxmlformats.org/officeDocument/2006/relationships/queryTable" Target="../queryTables/queryTable1922.xml"/><Relationship Id="rId61" Type="http://schemas.openxmlformats.org/officeDocument/2006/relationships/queryTable" Target="../queryTables/queryTable1619.xml"/><Relationship Id="rId82" Type="http://schemas.openxmlformats.org/officeDocument/2006/relationships/queryTable" Target="../queryTables/queryTable1640.xml"/><Relationship Id="rId199" Type="http://schemas.openxmlformats.org/officeDocument/2006/relationships/queryTable" Target="../queryTables/queryTable1757.xml"/><Relationship Id="rId203" Type="http://schemas.openxmlformats.org/officeDocument/2006/relationships/queryTable" Target="../queryTables/queryTable1761.xml"/><Relationship Id="rId385" Type="http://schemas.openxmlformats.org/officeDocument/2006/relationships/queryTable" Target="../queryTables/queryTable1943.xml"/><Relationship Id="rId19" Type="http://schemas.openxmlformats.org/officeDocument/2006/relationships/queryTable" Target="../queryTables/queryTable1577.xml"/><Relationship Id="rId224" Type="http://schemas.openxmlformats.org/officeDocument/2006/relationships/queryTable" Target="../queryTables/queryTable1782.xml"/><Relationship Id="rId245" Type="http://schemas.openxmlformats.org/officeDocument/2006/relationships/queryTable" Target="../queryTables/queryTable1803.xml"/><Relationship Id="rId266" Type="http://schemas.openxmlformats.org/officeDocument/2006/relationships/queryTable" Target="../queryTables/queryTable1824.xml"/><Relationship Id="rId287" Type="http://schemas.openxmlformats.org/officeDocument/2006/relationships/queryTable" Target="../queryTables/queryTable1845.xml"/><Relationship Id="rId410" Type="http://schemas.openxmlformats.org/officeDocument/2006/relationships/queryTable" Target="../queryTables/queryTable1968.xml"/><Relationship Id="rId431" Type="http://schemas.openxmlformats.org/officeDocument/2006/relationships/queryTable" Target="../queryTables/queryTable1989.xml"/><Relationship Id="rId452" Type="http://schemas.openxmlformats.org/officeDocument/2006/relationships/queryTable" Target="../queryTables/queryTable2010.xml"/><Relationship Id="rId473" Type="http://schemas.openxmlformats.org/officeDocument/2006/relationships/queryTable" Target="../queryTables/queryTable2031.xml"/><Relationship Id="rId494" Type="http://schemas.openxmlformats.org/officeDocument/2006/relationships/queryTable" Target="../queryTables/queryTable2052.xml"/><Relationship Id="rId508" Type="http://schemas.openxmlformats.org/officeDocument/2006/relationships/queryTable" Target="../queryTables/queryTable2066.xml"/><Relationship Id="rId529" Type="http://schemas.openxmlformats.org/officeDocument/2006/relationships/queryTable" Target="../queryTables/queryTable2087.xml"/><Relationship Id="rId30" Type="http://schemas.openxmlformats.org/officeDocument/2006/relationships/queryTable" Target="../queryTables/queryTable1588.xml"/><Relationship Id="rId105" Type="http://schemas.openxmlformats.org/officeDocument/2006/relationships/queryTable" Target="../queryTables/queryTable1663.xml"/><Relationship Id="rId126" Type="http://schemas.openxmlformats.org/officeDocument/2006/relationships/queryTable" Target="../queryTables/queryTable1684.xml"/><Relationship Id="rId147" Type="http://schemas.openxmlformats.org/officeDocument/2006/relationships/queryTable" Target="../queryTables/queryTable1705.xml"/><Relationship Id="rId168" Type="http://schemas.openxmlformats.org/officeDocument/2006/relationships/queryTable" Target="../queryTables/queryTable1726.xml"/><Relationship Id="rId312" Type="http://schemas.openxmlformats.org/officeDocument/2006/relationships/queryTable" Target="../queryTables/queryTable1870.xml"/><Relationship Id="rId333" Type="http://schemas.openxmlformats.org/officeDocument/2006/relationships/queryTable" Target="../queryTables/queryTable1891.xml"/><Relationship Id="rId354" Type="http://schemas.openxmlformats.org/officeDocument/2006/relationships/queryTable" Target="../queryTables/queryTable1912.xml"/><Relationship Id="rId540" Type="http://schemas.openxmlformats.org/officeDocument/2006/relationships/queryTable" Target="../queryTables/queryTable2098.xml"/><Relationship Id="rId51" Type="http://schemas.openxmlformats.org/officeDocument/2006/relationships/queryTable" Target="../queryTables/queryTable1609.xml"/><Relationship Id="rId72" Type="http://schemas.openxmlformats.org/officeDocument/2006/relationships/queryTable" Target="../queryTables/queryTable1630.xml"/><Relationship Id="rId93" Type="http://schemas.openxmlformats.org/officeDocument/2006/relationships/queryTable" Target="../queryTables/queryTable1651.xml"/><Relationship Id="rId189" Type="http://schemas.openxmlformats.org/officeDocument/2006/relationships/queryTable" Target="../queryTables/queryTable1747.xml"/><Relationship Id="rId375" Type="http://schemas.openxmlformats.org/officeDocument/2006/relationships/queryTable" Target="../queryTables/queryTable1933.xml"/><Relationship Id="rId396" Type="http://schemas.openxmlformats.org/officeDocument/2006/relationships/queryTable" Target="../queryTables/queryTable1954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72.xml"/><Relationship Id="rId235" Type="http://schemas.openxmlformats.org/officeDocument/2006/relationships/queryTable" Target="../queryTables/queryTable1793.xml"/><Relationship Id="rId256" Type="http://schemas.openxmlformats.org/officeDocument/2006/relationships/queryTable" Target="../queryTables/queryTable1814.xml"/><Relationship Id="rId277" Type="http://schemas.openxmlformats.org/officeDocument/2006/relationships/queryTable" Target="../queryTables/queryTable1835.xml"/><Relationship Id="rId298" Type="http://schemas.openxmlformats.org/officeDocument/2006/relationships/queryTable" Target="../queryTables/queryTable1856.xml"/><Relationship Id="rId400" Type="http://schemas.openxmlformats.org/officeDocument/2006/relationships/queryTable" Target="../queryTables/queryTable1958.xml"/><Relationship Id="rId421" Type="http://schemas.openxmlformats.org/officeDocument/2006/relationships/queryTable" Target="../queryTables/queryTable1979.xml"/><Relationship Id="rId442" Type="http://schemas.openxmlformats.org/officeDocument/2006/relationships/queryTable" Target="../queryTables/queryTable2000.xml"/><Relationship Id="rId463" Type="http://schemas.openxmlformats.org/officeDocument/2006/relationships/queryTable" Target="../queryTables/queryTable2021.xml"/><Relationship Id="rId484" Type="http://schemas.openxmlformats.org/officeDocument/2006/relationships/queryTable" Target="../queryTables/queryTable2042.xml"/><Relationship Id="rId519" Type="http://schemas.openxmlformats.org/officeDocument/2006/relationships/queryTable" Target="../queryTables/queryTable2077.xml"/><Relationship Id="rId116" Type="http://schemas.openxmlformats.org/officeDocument/2006/relationships/queryTable" Target="../queryTables/queryTable1674.xml"/><Relationship Id="rId137" Type="http://schemas.openxmlformats.org/officeDocument/2006/relationships/queryTable" Target="../queryTables/queryTable1695.xml"/><Relationship Id="rId158" Type="http://schemas.openxmlformats.org/officeDocument/2006/relationships/queryTable" Target="../queryTables/queryTable1716.xml"/><Relationship Id="rId302" Type="http://schemas.openxmlformats.org/officeDocument/2006/relationships/queryTable" Target="../queryTables/queryTable1860.xml"/><Relationship Id="rId323" Type="http://schemas.openxmlformats.org/officeDocument/2006/relationships/queryTable" Target="../queryTables/queryTable1881.xml"/><Relationship Id="rId344" Type="http://schemas.openxmlformats.org/officeDocument/2006/relationships/queryTable" Target="../queryTables/queryTable1902.xml"/><Relationship Id="rId530" Type="http://schemas.openxmlformats.org/officeDocument/2006/relationships/queryTable" Target="../queryTables/queryTable2088.xml"/><Relationship Id="rId20" Type="http://schemas.openxmlformats.org/officeDocument/2006/relationships/queryTable" Target="../queryTables/queryTable1578.xml"/><Relationship Id="rId41" Type="http://schemas.openxmlformats.org/officeDocument/2006/relationships/queryTable" Target="../queryTables/queryTable1599.xml"/><Relationship Id="rId62" Type="http://schemas.openxmlformats.org/officeDocument/2006/relationships/queryTable" Target="../queryTables/queryTable1620.xml"/><Relationship Id="rId83" Type="http://schemas.openxmlformats.org/officeDocument/2006/relationships/queryTable" Target="../queryTables/queryTable1641.xml"/><Relationship Id="rId179" Type="http://schemas.openxmlformats.org/officeDocument/2006/relationships/queryTable" Target="../queryTables/queryTable1737.xml"/><Relationship Id="rId365" Type="http://schemas.openxmlformats.org/officeDocument/2006/relationships/queryTable" Target="../queryTables/queryTable1923.xml"/><Relationship Id="rId386" Type="http://schemas.openxmlformats.org/officeDocument/2006/relationships/queryTable" Target="../queryTables/queryTable1944.xml"/><Relationship Id="rId190" Type="http://schemas.openxmlformats.org/officeDocument/2006/relationships/queryTable" Target="../queryTables/queryTable1748.xml"/><Relationship Id="rId204" Type="http://schemas.openxmlformats.org/officeDocument/2006/relationships/queryTable" Target="../queryTables/queryTable1762.xml"/><Relationship Id="rId225" Type="http://schemas.openxmlformats.org/officeDocument/2006/relationships/queryTable" Target="../queryTables/queryTable1783.xml"/><Relationship Id="rId246" Type="http://schemas.openxmlformats.org/officeDocument/2006/relationships/queryTable" Target="../queryTables/queryTable1804.xml"/><Relationship Id="rId267" Type="http://schemas.openxmlformats.org/officeDocument/2006/relationships/queryTable" Target="../queryTables/queryTable1825.xml"/><Relationship Id="rId288" Type="http://schemas.openxmlformats.org/officeDocument/2006/relationships/queryTable" Target="../queryTables/queryTable1846.xml"/><Relationship Id="rId411" Type="http://schemas.openxmlformats.org/officeDocument/2006/relationships/queryTable" Target="../queryTables/queryTable1969.xml"/><Relationship Id="rId432" Type="http://schemas.openxmlformats.org/officeDocument/2006/relationships/queryTable" Target="../queryTables/queryTable1990.xml"/><Relationship Id="rId453" Type="http://schemas.openxmlformats.org/officeDocument/2006/relationships/queryTable" Target="../queryTables/queryTable2011.xml"/><Relationship Id="rId474" Type="http://schemas.openxmlformats.org/officeDocument/2006/relationships/queryTable" Target="../queryTables/queryTable2032.xml"/><Relationship Id="rId509" Type="http://schemas.openxmlformats.org/officeDocument/2006/relationships/queryTable" Target="../queryTables/queryTable2067.xml"/><Relationship Id="rId106" Type="http://schemas.openxmlformats.org/officeDocument/2006/relationships/queryTable" Target="../queryTables/queryTable1664.xml"/><Relationship Id="rId127" Type="http://schemas.openxmlformats.org/officeDocument/2006/relationships/queryTable" Target="../queryTables/queryTable1685.xml"/><Relationship Id="rId313" Type="http://schemas.openxmlformats.org/officeDocument/2006/relationships/queryTable" Target="../queryTables/queryTable1871.xml"/><Relationship Id="rId495" Type="http://schemas.openxmlformats.org/officeDocument/2006/relationships/queryTable" Target="../queryTables/queryTable2053.xml"/><Relationship Id="rId10" Type="http://schemas.openxmlformats.org/officeDocument/2006/relationships/queryTable" Target="../queryTables/queryTable1568.xml"/><Relationship Id="rId31" Type="http://schemas.openxmlformats.org/officeDocument/2006/relationships/queryTable" Target="../queryTables/queryTable1589.xml"/><Relationship Id="rId52" Type="http://schemas.openxmlformats.org/officeDocument/2006/relationships/queryTable" Target="../queryTables/queryTable1610.xml"/><Relationship Id="rId73" Type="http://schemas.openxmlformats.org/officeDocument/2006/relationships/queryTable" Target="../queryTables/queryTable1631.xml"/><Relationship Id="rId94" Type="http://schemas.openxmlformats.org/officeDocument/2006/relationships/queryTable" Target="../queryTables/queryTable1652.xml"/><Relationship Id="rId148" Type="http://schemas.openxmlformats.org/officeDocument/2006/relationships/queryTable" Target="../queryTables/queryTable1706.xml"/><Relationship Id="rId169" Type="http://schemas.openxmlformats.org/officeDocument/2006/relationships/queryTable" Target="../queryTables/queryTable1727.xml"/><Relationship Id="rId334" Type="http://schemas.openxmlformats.org/officeDocument/2006/relationships/queryTable" Target="../queryTables/queryTable1892.xml"/><Relationship Id="rId355" Type="http://schemas.openxmlformats.org/officeDocument/2006/relationships/queryTable" Target="../queryTables/queryTable1913.xml"/><Relationship Id="rId376" Type="http://schemas.openxmlformats.org/officeDocument/2006/relationships/queryTable" Target="../queryTables/queryTable1934.xml"/><Relationship Id="rId397" Type="http://schemas.openxmlformats.org/officeDocument/2006/relationships/queryTable" Target="../queryTables/queryTable1955.xml"/><Relationship Id="rId520" Type="http://schemas.openxmlformats.org/officeDocument/2006/relationships/queryTable" Target="../queryTables/queryTable2078.xml"/><Relationship Id="rId541" Type="http://schemas.openxmlformats.org/officeDocument/2006/relationships/queryTable" Target="../queryTables/queryTable2099.xml"/><Relationship Id="rId4" Type="http://schemas.openxmlformats.org/officeDocument/2006/relationships/queryTable" Target="../queryTables/queryTable1562.xml"/><Relationship Id="rId180" Type="http://schemas.openxmlformats.org/officeDocument/2006/relationships/queryTable" Target="../queryTables/queryTable1738.xml"/><Relationship Id="rId215" Type="http://schemas.openxmlformats.org/officeDocument/2006/relationships/queryTable" Target="../queryTables/queryTable1773.xml"/><Relationship Id="rId236" Type="http://schemas.openxmlformats.org/officeDocument/2006/relationships/queryTable" Target="../queryTables/queryTable1794.xml"/><Relationship Id="rId257" Type="http://schemas.openxmlformats.org/officeDocument/2006/relationships/queryTable" Target="../queryTables/queryTable1815.xml"/><Relationship Id="rId278" Type="http://schemas.openxmlformats.org/officeDocument/2006/relationships/queryTable" Target="../queryTables/queryTable1836.xml"/><Relationship Id="rId401" Type="http://schemas.openxmlformats.org/officeDocument/2006/relationships/queryTable" Target="../queryTables/queryTable1959.xml"/><Relationship Id="rId422" Type="http://schemas.openxmlformats.org/officeDocument/2006/relationships/queryTable" Target="../queryTables/queryTable1980.xml"/><Relationship Id="rId443" Type="http://schemas.openxmlformats.org/officeDocument/2006/relationships/queryTable" Target="../queryTables/queryTable2001.xml"/><Relationship Id="rId464" Type="http://schemas.openxmlformats.org/officeDocument/2006/relationships/queryTable" Target="../queryTables/queryTable2022.xml"/><Relationship Id="rId303" Type="http://schemas.openxmlformats.org/officeDocument/2006/relationships/queryTable" Target="../queryTables/queryTable1861.xml"/><Relationship Id="rId485" Type="http://schemas.openxmlformats.org/officeDocument/2006/relationships/queryTable" Target="../queryTables/queryTable2043.xml"/><Relationship Id="rId42" Type="http://schemas.openxmlformats.org/officeDocument/2006/relationships/queryTable" Target="../queryTables/queryTable1600.xml"/><Relationship Id="rId84" Type="http://schemas.openxmlformats.org/officeDocument/2006/relationships/queryTable" Target="../queryTables/queryTable1642.xml"/><Relationship Id="rId138" Type="http://schemas.openxmlformats.org/officeDocument/2006/relationships/queryTable" Target="../queryTables/queryTable1696.xml"/><Relationship Id="rId345" Type="http://schemas.openxmlformats.org/officeDocument/2006/relationships/queryTable" Target="../queryTables/queryTable1903.xml"/><Relationship Id="rId387" Type="http://schemas.openxmlformats.org/officeDocument/2006/relationships/queryTable" Target="../queryTables/queryTable1945.xml"/><Relationship Id="rId510" Type="http://schemas.openxmlformats.org/officeDocument/2006/relationships/queryTable" Target="../queryTables/queryTable2068.xml"/><Relationship Id="rId191" Type="http://schemas.openxmlformats.org/officeDocument/2006/relationships/queryTable" Target="../queryTables/queryTable1749.xml"/><Relationship Id="rId205" Type="http://schemas.openxmlformats.org/officeDocument/2006/relationships/queryTable" Target="../queryTables/queryTable1763.xml"/><Relationship Id="rId247" Type="http://schemas.openxmlformats.org/officeDocument/2006/relationships/queryTable" Target="../queryTables/queryTable1805.xml"/><Relationship Id="rId412" Type="http://schemas.openxmlformats.org/officeDocument/2006/relationships/queryTable" Target="../queryTables/queryTable1970.xml"/><Relationship Id="rId107" Type="http://schemas.openxmlformats.org/officeDocument/2006/relationships/queryTable" Target="../queryTables/queryTable1665.xml"/><Relationship Id="rId289" Type="http://schemas.openxmlformats.org/officeDocument/2006/relationships/queryTable" Target="../queryTables/queryTable1847.xml"/><Relationship Id="rId454" Type="http://schemas.openxmlformats.org/officeDocument/2006/relationships/queryTable" Target="../queryTables/queryTable2012.xml"/><Relationship Id="rId496" Type="http://schemas.openxmlformats.org/officeDocument/2006/relationships/queryTable" Target="../queryTables/queryTable2054.xml"/><Relationship Id="rId11" Type="http://schemas.openxmlformats.org/officeDocument/2006/relationships/queryTable" Target="../queryTables/queryTable1569.xml"/><Relationship Id="rId53" Type="http://schemas.openxmlformats.org/officeDocument/2006/relationships/queryTable" Target="../queryTables/queryTable1611.xml"/><Relationship Id="rId149" Type="http://schemas.openxmlformats.org/officeDocument/2006/relationships/queryTable" Target="../queryTables/queryTable1707.xml"/><Relationship Id="rId314" Type="http://schemas.openxmlformats.org/officeDocument/2006/relationships/queryTable" Target="../queryTables/queryTable1872.xml"/><Relationship Id="rId356" Type="http://schemas.openxmlformats.org/officeDocument/2006/relationships/queryTable" Target="../queryTables/queryTable1914.xml"/><Relationship Id="rId398" Type="http://schemas.openxmlformats.org/officeDocument/2006/relationships/queryTable" Target="../queryTables/queryTable1956.xml"/><Relationship Id="rId521" Type="http://schemas.openxmlformats.org/officeDocument/2006/relationships/queryTable" Target="../queryTables/queryTable2079.xml"/><Relationship Id="rId95" Type="http://schemas.openxmlformats.org/officeDocument/2006/relationships/queryTable" Target="../queryTables/queryTable1653.xml"/><Relationship Id="rId160" Type="http://schemas.openxmlformats.org/officeDocument/2006/relationships/queryTable" Target="../queryTables/queryTable1718.xml"/><Relationship Id="rId216" Type="http://schemas.openxmlformats.org/officeDocument/2006/relationships/queryTable" Target="../queryTables/queryTable1774.xml"/><Relationship Id="rId423" Type="http://schemas.openxmlformats.org/officeDocument/2006/relationships/queryTable" Target="../queryTables/queryTable1981.xml"/><Relationship Id="rId258" Type="http://schemas.openxmlformats.org/officeDocument/2006/relationships/queryTable" Target="../queryTables/queryTable1816.xml"/><Relationship Id="rId465" Type="http://schemas.openxmlformats.org/officeDocument/2006/relationships/queryTable" Target="../queryTables/queryTable2023.xml"/><Relationship Id="rId22" Type="http://schemas.openxmlformats.org/officeDocument/2006/relationships/queryTable" Target="../queryTables/queryTable1580.xml"/><Relationship Id="rId64" Type="http://schemas.openxmlformats.org/officeDocument/2006/relationships/queryTable" Target="../queryTables/queryTable1622.xml"/><Relationship Id="rId118" Type="http://schemas.openxmlformats.org/officeDocument/2006/relationships/queryTable" Target="../queryTables/queryTable1676.xml"/><Relationship Id="rId325" Type="http://schemas.openxmlformats.org/officeDocument/2006/relationships/queryTable" Target="../queryTables/queryTable1883.xml"/><Relationship Id="rId367" Type="http://schemas.openxmlformats.org/officeDocument/2006/relationships/queryTable" Target="../queryTables/queryTable1925.xml"/><Relationship Id="rId532" Type="http://schemas.openxmlformats.org/officeDocument/2006/relationships/queryTable" Target="../queryTables/queryTable2090.xml"/><Relationship Id="rId171" Type="http://schemas.openxmlformats.org/officeDocument/2006/relationships/queryTable" Target="../queryTables/queryTable1729.xml"/><Relationship Id="rId227" Type="http://schemas.openxmlformats.org/officeDocument/2006/relationships/queryTable" Target="../queryTables/queryTable1785.xml"/><Relationship Id="rId269" Type="http://schemas.openxmlformats.org/officeDocument/2006/relationships/queryTable" Target="../queryTables/queryTable1827.xml"/><Relationship Id="rId434" Type="http://schemas.openxmlformats.org/officeDocument/2006/relationships/queryTable" Target="../queryTables/queryTable1992.xml"/><Relationship Id="rId476" Type="http://schemas.openxmlformats.org/officeDocument/2006/relationships/queryTable" Target="../queryTables/queryTable2034.xml"/><Relationship Id="rId33" Type="http://schemas.openxmlformats.org/officeDocument/2006/relationships/queryTable" Target="../queryTables/queryTable1591.xml"/><Relationship Id="rId129" Type="http://schemas.openxmlformats.org/officeDocument/2006/relationships/queryTable" Target="../queryTables/queryTable1687.xml"/><Relationship Id="rId280" Type="http://schemas.openxmlformats.org/officeDocument/2006/relationships/queryTable" Target="../queryTables/queryTable1838.xml"/><Relationship Id="rId336" Type="http://schemas.openxmlformats.org/officeDocument/2006/relationships/queryTable" Target="../queryTables/queryTable1894.xml"/><Relationship Id="rId501" Type="http://schemas.openxmlformats.org/officeDocument/2006/relationships/queryTable" Target="../queryTables/queryTable2059.xml"/><Relationship Id="rId75" Type="http://schemas.openxmlformats.org/officeDocument/2006/relationships/queryTable" Target="../queryTables/queryTable1633.xml"/><Relationship Id="rId140" Type="http://schemas.openxmlformats.org/officeDocument/2006/relationships/queryTable" Target="../queryTables/queryTable1698.xml"/><Relationship Id="rId182" Type="http://schemas.openxmlformats.org/officeDocument/2006/relationships/queryTable" Target="../queryTables/queryTable1740.xml"/><Relationship Id="rId378" Type="http://schemas.openxmlformats.org/officeDocument/2006/relationships/queryTable" Target="../queryTables/queryTable1936.xml"/><Relationship Id="rId403" Type="http://schemas.openxmlformats.org/officeDocument/2006/relationships/queryTable" Target="../queryTables/queryTable1961.xml"/><Relationship Id="rId6" Type="http://schemas.openxmlformats.org/officeDocument/2006/relationships/queryTable" Target="../queryTables/queryTable1564.xml"/><Relationship Id="rId238" Type="http://schemas.openxmlformats.org/officeDocument/2006/relationships/queryTable" Target="../queryTables/queryTable1796.xml"/><Relationship Id="rId445" Type="http://schemas.openxmlformats.org/officeDocument/2006/relationships/queryTable" Target="../queryTables/queryTable2003.xml"/><Relationship Id="rId487" Type="http://schemas.openxmlformats.org/officeDocument/2006/relationships/queryTable" Target="../queryTables/queryTable2045.xml"/><Relationship Id="rId291" Type="http://schemas.openxmlformats.org/officeDocument/2006/relationships/queryTable" Target="../queryTables/queryTable1849.xml"/><Relationship Id="rId305" Type="http://schemas.openxmlformats.org/officeDocument/2006/relationships/queryTable" Target="../queryTables/queryTable1863.xml"/><Relationship Id="rId347" Type="http://schemas.openxmlformats.org/officeDocument/2006/relationships/queryTable" Target="../queryTables/queryTable1905.xml"/><Relationship Id="rId512" Type="http://schemas.openxmlformats.org/officeDocument/2006/relationships/queryTable" Target="../queryTables/queryTable2070.xml"/><Relationship Id="rId44" Type="http://schemas.openxmlformats.org/officeDocument/2006/relationships/queryTable" Target="../queryTables/queryTable1602.xml"/><Relationship Id="rId86" Type="http://schemas.openxmlformats.org/officeDocument/2006/relationships/queryTable" Target="../queryTables/queryTable1644.xml"/><Relationship Id="rId151" Type="http://schemas.openxmlformats.org/officeDocument/2006/relationships/queryTable" Target="../queryTables/queryTable1709.xml"/><Relationship Id="rId389" Type="http://schemas.openxmlformats.org/officeDocument/2006/relationships/queryTable" Target="../queryTables/queryTable1947.xml"/><Relationship Id="rId193" Type="http://schemas.openxmlformats.org/officeDocument/2006/relationships/queryTable" Target="../queryTables/queryTable1751.xml"/><Relationship Id="rId207" Type="http://schemas.openxmlformats.org/officeDocument/2006/relationships/queryTable" Target="../queryTables/queryTable1765.xml"/><Relationship Id="rId249" Type="http://schemas.openxmlformats.org/officeDocument/2006/relationships/queryTable" Target="../queryTables/queryTable1807.xml"/><Relationship Id="rId414" Type="http://schemas.openxmlformats.org/officeDocument/2006/relationships/queryTable" Target="../queryTables/queryTable1972.xml"/><Relationship Id="rId456" Type="http://schemas.openxmlformats.org/officeDocument/2006/relationships/queryTable" Target="../queryTables/queryTable2014.xml"/><Relationship Id="rId498" Type="http://schemas.openxmlformats.org/officeDocument/2006/relationships/queryTable" Target="../queryTables/queryTable2056.xml"/><Relationship Id="rId13" Type="http://schemas.openxmlformats.org/officeDocument/2006/relationships/queryTable" Target="../queryTables/queryTable1571.xml"/><Relationship Id="rId109" Type="http://schemas.openxmlformats.org/officeDocument/2006/relationships/queryTable" Target="../queryTables/queryTable1667.xml"/><Relationship Id="rId260" Type="http://schemas.openxmlformats.org/officeDocument/2006/relationships/queryTable" Target="../queryTables/queryTable1818.xml"/><Relationship Id="rId316" Type="http://schemas.openxmlformats.org/officeDocument/2006/relationships/queryTable" Target="../queryTables/queryTable1874.xml"/><Relationship Id="rId523" Type="http://schemas.openxmlformats.org/officeDocument/2006/relationships/queryTable" Target="../queryTables/queryTable2081.xml"/><Relationship Id="rId55" Type="http://schemas.openxmlformats.org/officeDocument/2006/relationships/queryTable" Target="../queryTables/queryTable1613.xml"/><Relationship Id="rId97" Type="http://schemas.openxmlformats.org/officeDocument/2006/relationships/queryTable" Target="../queryTables/queryTable1655.xml"/><Relationship Id="rId120" Type="http://schemas.openxmlformats.org/officeDocument/2006/relationships/queryTable" Target="../queryTables/queryTable1678.xml"/><Relationship Id="rId358" Type="http://schemas.openxmlformats.org/officeDocument/2006/relationships/queryTable" Target="../queryTables/queryTable1916.xml"/><Relationship Id="rId162" Type="http://schemas.openxmlformats.org/officeDocument/2006/relationships/queryTable" Target="../queryTables/queryTable1720.xml"/><Relationship Id="rId218" Type="http://schemas.openxmlformats.org/officeDocument/2006/relationships/queryTable" Target="../queryTables/queryTable1776.xml"/><Relationship Id="rId425" Type="http://schemas.openxmlformats.org/officeDocument/2006/relationships/queryTable" Target="../queryTables/queryTable1983.xml"/><Relationship Id="rId467" Type="http://schemas.openxmlformats.org/officeDocument/2006/relationships/queryTable" Target="../queryTables/queryTable2025.xml"/><Relationship Id="rId271" Type="http://schemas.openxmlformats.org/officeDocument/2006/relationships/queryTable" Target="../queryTables/queryTable1829.xml"/><Relationship Id="rId24" Type="http://schemas.openxmlformats.org/officeDocument/2006/relationships/queryTable" Target="../queryTables/queryTable1582.xml"/><Relationship Id="rId66" Type="http://schemas.openxmlformats.org/officeDocument/2006/relationships/queryTable" Target="../queryTables/queryTable1624.xml"/><Relationship Id="rId131" Type="http://schemas.openxmlformats.org/officeDocument/2006/relationships/queryTable" Target="../queryTables/queryTable1689.xml"/><Relationship Id="rId327" Type="http://schemas.openxmlformats.org/officeDocument/2006/relationships/queryTable" Target="../queryTables/queryTable1885.xml"/><Relationship Id="rId369" Type="http://schemas.openxmlformats.org/officeDocument/2006/relationships/queryTable" Target="../queryTables/queryTable1927.xml"/><Relationship Id="rId534" Type="http://schemas.openxmlformats.org/officeDocument/2006/relationships/queryTable" Target="../queryTables/queryTable2092.xml"/><Relationship Id="rId173" Type="http://schemas.openxmlformats.org/officeDocument/2006/relationships/queryTable" Target="../queryTables/queryTable1731.xml"/><Relationship Id="rId229" Type="http://schemas.openxmlformats.org/officeDocument/2006/relationships/queryTable" Target="../queryTables/queryTable1787.xml"/><Relationship Id="rId380" Type="http://schemas.openxmlformats.org/officeDocument/2006/relationships/queryTable" Target="../queryTables/queryTable1938.xml"/><Relationship Id="rId436" Type="http://schemas.openxmlformats.org/officeDocument/2006/relationships/queryTable" Target="../queryTables/queryTable1994.xml"/><Relationship Id="rId240" Type="http://schemas.openxmlformats.org/officeDocument/2006/relationships/queryTable" Target="../queryTables/queryTable1798.xml"/><Relationship Id="rId478" Type="http://schemas.openxmlformats.org/officeDocument/2006/relationships/queryTable" Target="../queryTables/queryTable2036.xml"/><Relationship Id="rId35" Type="http://schemas.openxmlformats.org/officeDocument/2006/relationships/queryTable" Target="../queryTables/queryTable1593.xml"/><Relationship Id="rId77" Type="http://schemas.openxmlformats.org/officeDocument/2006/relationships/queryTable" Target="../queryTables/queryTable1635.xml"/><Relationship Id="rId100" Type="http://schemas.openxmlformats.org/officeDocument/2006/relationships/queryTable" Target="../queryTables/queryTable1658.xml"/><Relationship Id="rId282" Type="http://schemas.openxmlformats.org/officeDocument/2006/relationships/queryTable" Target="../queryTables/queryTable1840.xml"/><Relationship Id="rId338" Type="http://schemas.openxmlformats.org/officeDocument/2006/relationships/queryTable" Target="../queryTables/queryTable1896.xml"/><Relationship Id="rId503" Type="http://schemas.openxmlformats.org/officeDocument/2006/relationships/queryTable" Target="../queryTables/queryTable2061.xml"/><Relationship Id="rId8" Type="http://schemas.openxmlformats.org/officeDocument/2006/relationships/queryTable" Target="../queryTables/queryTable1566.xml"/><Relationship Id="rId142" Type="http://schemas.openxmlformats.org/officeDocument/2006/relationships/queryTable" Target="../queryTables/queryTable1700.xml"/><Relationship Id="rId184" Type="http://schemas.openxmlformats.org/officeDocument/2006/relationships/queryTable" Target="../queryTables/queryTable1742.xml"/><Relationship Id="rId391" Type="http://schemas.openxmlformats.org/officeDocument/2006/relationships/queryTable" Target="../queryTables/queryTable1949.xml"/><Relationship Id="rId405" Type="http://schemas.openxmlformats.org/officeDocument/2006/relationships/queryTable" Target="../queryTables/queryTable1963.xml"/><Relationship Id="rId447" Type="http://schemas.openxmlformats.org/officeDocument/2006/relationships/queryTable" Target="../queryTables/queryTable2005.xml"/><Relationship Id="rId251" Type="http://schemas.openxmlformats.org/officeDocument/2006/relationships/queryTable" Target="../queryTables/queryTable1809.xml"/><Relationship Id="rId489" Type="http://schemas.openxmlformats.org/officeDocument/2006/relationships/queryTable" Target="../queryTables/queryTable2047.xml"/><Relationship Id="rId46" Type="http://schemas.openxmlformats.org/officeDocument/2006/relationships/queryTable" Target="../queryTables/queryTable1604.xml"/><Relationship Id="rId293" Type="http://schemas.openxmlformats.org/officeDocument/2006/relationships/queryTable" Target="../queryTables/queryTable1851.xml"/><Relationship Id="rId307" Type="http://schemas.openxmlformats.org/officeDocument/2006/relationships/queryTable" Target="../queryTables/queryTable1865.xml"/><Relationship Id="rId349" Type="http://schemas.openxmlformats.org/officeDocument/2006/relationships/queryTable" Target="../queryTables/queryTable1907.xml"/><Relationship Id="rId514" Type="http://schemas.openxmlformats.org/officeDocument/2006/relationships/queryTable" Target="../queryTables/queryTable207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workbookViewId="0">
      <pane xSplit="5" topLeftCell="F1" activePane="topRight" state="frozen"/>
      <selection pane="topRight" activeCell="J12" sqref="J12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374</v>
      </c>
      <c r="D1" s="16" t="s">
        <v>63</v>
      </c>
      <c r="E1" s="5" t="s">
        <v>400</v>
      </c>
      <c r="F1" s="56" t="s">
        <v>406</v>
      </c>
      <c r="G1" s="81" t="s">
        <v>428</v>
      </c>
      <c r="H1" s="18" t="s">
        <v>401</v>
      </c>
      <c r="I1" s="23" t="s">
        <v>402</v>
      </c>
      <c r="J1" s="18" t="s">
        <v>416</v>
      </c>
      <c r="K1" s="18" t="s">
        <v>429</v>
      </c>
      <c r="L1" s="18" t="s">
        <v>430</v>
      </c>
      <c r="M1" s="47" t="s">
        <v>1344</v>
      </c>
      <c r="N1" s="47" t="s">
        <v>1336</v>
      </c>
      <c r="O1" s="47" t="s">
        <v>1337</v>
      </c>
      <c r="P1" s="72" t="s">
        <v>3</v>
      </c>
      <c r="Q1" s="72" t="s">
        <v>53</v>
      </c>
      <c r="R1" s="72" t="s">
        <v>1334</v>
      </c>
      <c r="S1" s="47" t="s">
        <v>1335</v>
      </c>
      <c r="T1" s="130" t="s">
        <v>1338</v>
      </c>
      <c r="U1" s="130" t="s">
        <v>1341</v>
      </c>
      <c r="V1" s="18" t="s">
        <v>1339</v>
      </c>
      <c r="W1" s="18" t="s">
        <v>1342</v>
      </c>
      <c r="X1" s="18" t="s">
        <v>1340</v>
      </c>
      <c r="Y1" s="18" t="s">
        <v>1343</v>
      </c>
      <c r="Z1" s="5" t="s">
        <v>411</v>
      </c>
      <c r="AA1" s="5" t="s">
        <v>409</v>
      </c>
      <c r="AB1" s="72" t="s">
        <v>410</v>
      </c>
      <c r="AC1" s="72" t="s">
        <v>420</v>
      </c>
      <c r="AD1" s="56" t="s">
        <v>4</v>
      </c>
      <c r="AE1" s="5" t="s">
        <v>422</v>
      </c>
      <c r="AF1" s="77" t="s">
        <v>84</v>
      </c>
      <c r="AG1" s="77" t="s">
        <v>412</v>
      </c>
      <c r="AH1" s="77" t="s">
        <v>403</v>
      </c>
      <c r="AI1" s="77" t="s">
        <v>404</v>
      </c>
      <c r="AJ1" s="77" t="s">
        <v>421</v>
      </c>
      <c r="AK1" s="5" t="s">
        <v>413</v>
      </c>
      <c r="AL1" s="5" t="s">
        <v>304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418</v>
      </c>
      <c r="AR1" s="77" t="s">
        <v>417</v>
      </c>
      <c r="AS1" s="3" t="s">
        <v>8</v>
      </c>
      <c r="AT1" s="3" t="s">
        <v>292</v>
      </c>
      <c r="AU1" s="18" t="s">
        <v>399</v>
      </c>
      <c r="AV1" s="3" t="s">
        <v>41</v>
      </c>
      <c r="AW1" s="5" t="s">
        <v>60</v>
      </c>
      <c r="AX1" s="5" t="s">
        <v>234</v>
      </c>
      <c r="AY1" s="5" t="s">
        <v>235</v>
      </c>
      <c r="AZ1" s="3" t="s">
        <v>532</v>
      </c>
      <c r="BA1" s="3" t="s">
        <v>839</v>
      </c>
      <c r="BB1" s="3" t="s">
        <v>1131</v>
      </c>
      <c r="BH1" s="5">
        <v>900</v>
      </c>
    </row>
    <row r="2" spans="1:60">
      <c r="A2" s="4" t="s">
        <v>14</v>
      </c>
      <c r="B2" s="57" t="s">
        <v>423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" s="19">
        <f>IF(Tabela3[[#This Row],[Lucro Líquido]]&gt;0,Tabela3[[#This Row],[Lucro Líquido]]/Tabela3[[#This Row],[Patrimônio Líquido]],0)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2.312588816579864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1690230810.52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" s="19">
        <f>IF(Tabela3[[#This Row],[Lucro Líquido]]&gt;0,Tabela3[[#This Row],[Lucro Líquido]]/Tabela3[[#This Row],[Patrimônio Líquido]],0)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2.312588816579864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11.48</v>
      </c>
      <c r="AO3" s="44">
        <f>[Cotação]/[VPA]</f>
        <v>0.88146618944658783</v>
      </c>
      <c r="AP3" s="40">
        <f>IF(Tabela3[[#This Row],[Lucro/Ação]]&gt;0,Tabela3[[#This Row],[Cotação]]/(Tabela3[[#This Row],[Lucro/Ação]]/[Ref]*4),0)</f>
        <v>6.3006482836619284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3.7694533849136756E-2</v>
      </c>
      <c r="AU3" s="19">
        <f>((1+Tabela3[[#This Row],[% Yield]])^(1/(3*Tabela3[[#This Row],[Ref]])))^(12)-1</f>
        <v>3.7694533849136791E-2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11.48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>
      <c r="A4" s="3" t="s">
        <v>809</v>
      </c>
      <c r="B4" s="58" t="s">
        <v>810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263160949060.80002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" s="18">
        <f>IF(Tabela3[[#This Row],[Lucro Líquido]]&gt;0,Tabela3[[#This Row],[Lucro Líquido]]/Tabela3[[#This Row],[Patrimônio Líquido]],0)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2.312588816579864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16.8</v>
      </c>
      <c r="AO4" s="53">
        <f>[Cotação]/[VPA]</f>
        <v>6.1430545255235813</v>
      </c>
      <c r="AP4" s="37">
        <f>IF(Tabela3[[#This Row],[Lucro/Ação]]&gt;0,Tabela3[[#This Row],[Cotação]]/(Tabela3[[#This Row],[Lucro/Ação]]/[Ref]*4),0)</f>
        <v>27.599560004946007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1.376833543476424E-2</v>
      </c>
      <c r="AU4" s="22">
        <f>((1+Tabela3[[#This Row],[% Yield]])^(1/(3*Tabela3[[#This Row],[Ref]])))^(12)-1</f>
        <v>1.376833543476419E-2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16.8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>
      <c r="A5" s="3" t="s">
        <v>1014</v>
      </c>
      <c r="B5" s="58" t="s">
        <v>1015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7628723409.1999998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" s="18">
        <f>IF(Tabela3[[#This Row],[Lucro Líquido]]&gt;0,Tabela3[[#This Row],[Lucro Líquido]]/Tabela3[[#This Row],[Patrimônio Líquido]],0)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2.312588816579864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29.2</v>
      </c>
      <c r="AO5" s="53">
        <f>[Cotação]/[VPA]</f>
        <v>4.8384391166055991</v>
      </c>
      <c r="AP5" s="37">
        <f>IF(Tabela3[[#This Row],[Lucro/Ação]]&gt;0,Tabela3[[#This Row],[Cotação]]/(Tabela3[[#This Row],[Lucro/Ação]]/[Ref]*4),0)</f>
        <v>104.92708079499346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6.7904300262777977E-3</v>
      </c>
      <c r="AU5" s="22">
        <f>((1+Tabela3[[#This Row],[% Yield]])^(1/(3*Tabela3[[#This Row],[Ref]])))^(12)-1</f>
        <v>6.7904300262777717E-3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29.2</v>
      </c>
      <c r="BB5" s="7">
        <f>SUMPRODUCT(N(Tabela17683[Código]=Tabela3[[#This Row],[PAPEL]]),Tabela17683[Fechamento])</f>
        <v>0</v>
      </c>
    </row>
    <row r="6" spans="1:60">
      <c r="A6" s="3" t="s">
        <v>1014</v>
      </c>
      <c r="B6" s="58" t="s">
        <v>1016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" s="18">
        <f>IF(Tabela3[[#This Row],[Lucro Líquido]]&gt;0,Tabela3[[#This Row],[Lucro Líquido]]/Tabela3[[#This Row],[Patrimônio Líquido]],0)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2.312588816579864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>
      <c r="A7" s="3" t="s">
        <v>1014</v>
      </c>
      <c r="B7" s="58" t="s">
        <v>1017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" s="18">
        <f>IF(Tabela3[[#This Row],[Lucro Líquido]]&gt;0,Tabela3[[#This Row],[Lucro Líquido]]/Tabela3[[#This Row],[Patrimônio Líquido]],0)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2.312588816579864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1387982000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702501181.66999996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" s="19">
        <f>IF(Tabela3[[#This Row],[Lucro Líquido]]&gt;0,Tabela3[[#This Row],[Lucro Líquido]]/Tabela3[[#This Row],[Patrimônio Líquido]],0)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2.312588816579864</v>
      </c>
      <c r="Z8" s="6">
        <f>Tabela3[[#This Row],[Capital Social]]*20%</f>
        <v>277596400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14.600953347318802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7.39</v>
      </c>
      <c r="AO8" s="44">
        <f>[Cotação]/[VPA]</f>
        <v>0.4511527216312114</v>
      </c>
      <c r="AP8" s="40">
        <f>IF(Tabela3[[#This Row],[Lucro/Ação]]&gt;0,Tabela3[[#This Row],[Cotação]]/(Tabela3[[#This Row],[Lucro/Ação]]/[Ref]*4),0)</f>
        <v>51.03161279020776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4.6539779367030486E-3</v>
      </c>
      <c r="AU8" s="19">
        <f>((1+Tabela3[[#This Row],[% Yield]])^(1/(3*Tabela3[[#This Row],[Ref]])))^(12)-1</f>
        <v>4.6539779367034129E-3</v>
      </c>
      <c r="AV8" s="14">
        <f>IF([Cotação]&gt;0,($BH$1/Tabela3[[#This Row],[Cotação]]-MOD($BH$1/Tabela3[[#This Row],[Cotação]],100)),)</f>
        <v>100</v>
      </c>
      <c r="AW8" s="17">
        <f>Tabela3[[#This Row],[Ativos]]*[Lucro]</f>
        <v>3.4392896952235525</v>
      </c>
      <c r="AX8" s="5">
        <f>SUMPRODUCT(N(Tabela1[Código]=Tabela3[[#This Row],[PAPEL]]),Tabela1[Fechamento])</f>
        <v>7.39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>
      <c r="A9" s="4" t="s">
        <v>12</v>
      </c>
      <c r="B9" s="57" t="s">
        <v>438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220796450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" s="19">
        <f>IF(Tabela3[[#This Row],[Lucro Líquido]]&gt;0,Tabela3[[#This Row],[Lucro Líquido]]/Tabela3[[#This Row],[Patrimônio Líquido]],0)</f>
        <v>0.20230538839886791</v>
      </c>
      <c r="W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2.312588816579864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3.5</v>
      </c>
      <c r="AO9" s="44">
        <f>[Cotação]/[VPA]</f>
        <v>3.0335016349297943</v>
      </c>
      <c r="AP9" s="40">
        <f>IF(Tabela3[[#This Row],[Lucro/Ação]]&gt;0,Tabela3[[#This Row],[Cotação]]/(Tabela3[[#This Row],[Lucro/Ação]]/[Ref]*4),0)</f>
        <v>11.245999151103566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1.5838966160914271E-2</v>
      </c>
      <c r="AU9" s="42">
        <f>((1+Tabela3[[#This Row],[% Yield]])^(1/(3*Tabela3[[#This Row],[Ref]])))^(12)-1</f>
        <v>2.11741761285551E-2</v>
      </c>
      <c r="AV9" s="14">
        <f>IF([Cotação]&gt;0,($BH$1/Tabela3[[#This Row],[Cotação]]-MOD($BH$1/Tabela3[[#This Row],[Cotação]],100)),)</f>
        <v>200</v>
      </c>
      <c r="AW9" s="17">
        <f>Tabela3[[#This Row],[Ativos]]*[Lucro]</f>
        <v>11.08727631263999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3.5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>
      <c r="A10" s="4" t="s">
        <v>12</v>
      </c>
      <c r="B10" s="57" t="s">
        <v>431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" s="19">
        <f>IF(Tabela3[[#This Row],[Lucro Líquido]]&gt;0,Tabela3[[#This Row],[Lucro Líquido]]/Tabela3[[#This Row],[Patrimônio Líquido]],0)</f>
        <v>0.15262842773320559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2.312588816579864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100</v>
      </c>
      <c r="AW10" s="17">
        <f>Tabela3[[#This Row],[Ativos]]*[Lucro]</f>
        <v>7.0707652761827164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>
      <c r="A11" s="4" t="s">
        <v>12</v>
      </c>
      <c r="B11" s="57" t="s">
        <v>432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" s="19">
        <f>IF(Tabela3[[#This Row],[Lucro Líquido]]&gt;0,Tabela3[[#This Row],[Lucro Líquido]]/Tabela3[[#This Row],[Patrimônio Líquido]],0)</f>
        <v>0.15262842773320559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2.312588816579864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>
      <c r="A12" s="4" t="s">
        <v>12</v>
      </c>
      <c r="B12" s="57" t="s">
        <v>433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" s="19">
        <f>IF(Tabela3[[#This Row],[Lucro Líquido]]&gt;0,Tabela3[[#This Row],[Lucro Líquido]]/Tabela3[[#This Row],[Patrimônio Líquido]],0)</f>
        <v>0.15262842773320559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2.312588816579864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>
      <c r="A13" s="3" t="s">
        <v>336</v>
      </c>
      <c r="B13" s="57" t="s">
        <v>710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476142560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" s="19">
        <f>IF(Tabela3[[#This Row],[Lucro Líquido]]&gt;0,Tabela3[[#This Row],[Lucro Líquido]]/Tabela3[[#This Row],[Patrimônio Líquido]],0)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2.312588816579864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8.15</v>
      </c>
      <c r="AO13" s="44">
        <f>[Cotação]/[VPA]</f>
        <v>0.8148716790229944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100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8.15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>
      <c r="A14" s="3" t="s">
        <v>861</v>
      </c>
      <c r="B14" s="58" t="s">
        <v>853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" s="18">
        <f>IF(Tabela3[[#This Row],[Lucro Líquido]]&gt;0,Tabela3[[#This Row],[Lucro Líquido]]/Tabela3[[#This Row],[Patrimônio Líquido]],0)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2.312588816579864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>
      <c r="A15" s="3" t="s">
        <v>861</v>
      </c>
      <c r="B15" s="58" t="s">
        <v>854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" s="18">
        <f>IF(Tabela3[[#This Row],[Lucro Líquido]]&gt;0,Tabela3[[#This Row],[Lucro Líquido]]/Tabela3[[#This Row],[Patrimônio Líquido]],0)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2.312588816579864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>
      <c r="A16" s="3" t="s">
        <v>861</v>
      </c>
      <c r="B16" s="58" t="s">
        <v>855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" s="18">
        <f>IF(Tabela3[[#This Row],[Lucro Líquido]]&gt;0,Tabela3[[#This Row],[Lucro Líquido]]/Tabela3[[#This Row],[Patrimônio Líquido]],0)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2.312588816579864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>
      <c r="A17" s="3" t="s">
        <v>1205</v>
      </c>
      <c r="B17" s="57" t="s">
        <v>1206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4779266968.4000006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" s="18">
        <f>IF(Tabela3[[#This Row],[Lucro Líquido]]&gt;0,Tabela3[[#This Row],[Lucro Líquido]]/Tabela3[[#This Row],[Patrimônio Líquido]],0)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2.312588816579864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6.95</v>
      </c>
      <c r="AO17" s="53">
        <f>[Cotação]/[VPA]</f>
        <v>1.0982420074898724</v>
      </c>
      <c r="AP17" s="37">
        <f>IF(Tabela3[[#This Row],[Lucro/Ação]]&gt;0,Tabela3[[#This Row],[Cotação]]/(Tabela3[[#This Row],[Lucro/Ação]]/[Ref]*4),0)</f>
        <v>366.81763515235247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6.4746069229021049E-4</v>
      </c>
      <c r="AU17" s="22">
        <f>((1+Tabela3[[#This Row],[% Yield]])^(1/(3*Tabela3[[#This Row],[Ref]])))^(12)-1</f>
        <v>6.4746069228882597E-4</v>
      </c>
      <c r="AV17" s="10">
        <f>IF([Cotação]&gt;0,($BH$1/Tabela3[[#This Row],[Cotação]]-MOD($BH$1/Tabela3[[#This Row],[Cotação]],100)),)</f>
        <v>100</v>
      </c>
      <c r="AW17" s="7">
        <f>Tabela3[[#This Row],[Ativos]]*[Lucro]</f>
        <v>0.44998518114169633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6.95</v>
      </c>
    </row>
    <row r="18" spans="1:54">
      <c r="A18" s="3" t="s">
        <v>997</v>
      </c>
      <c r="B18" s="58" t="s">
        <v>993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4618961442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" s="18">
        <f>IF(Tabela3[[#This Row],[Lucro Líquido]]&gt;0,Tabela3[[#This Row],[Lucro Líquido]]/Tabela3[[#This Row],[Patrimônio Líquido]],0)</f>
        <v>0.13371347257876706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2.312588816579864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10.8</v>
      </c>
      <c r="AO18" s="53">
        <f>[Cotação]/[VPA]</f>
        <v>2.6020280338610102</v>
      </c>
      <c r="AP18" s="37">
        <f>IF(Tabela3[[#This Row],[Lucro/Ação]]&gt;0,Tabela3[[#This Row],[Cotação]]/(Tabela3[[#This Row],[Lucro/Ação]]/[Ref]*4),0)</f>
        <v>14.594797276289182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1.1824957253243553E-2</v>
      </c>
      <c r="AU18" s="22">
        <f>((1+Tabela3[[#This Row],[% Yield]])^(1/(3*Tabela3[[#This Row],[Ref]])))^(12)-1</f>
        <v>1.5797601665052952E-2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10.8</v>
      </c>
      <c r="BB18" s="7">
        <f>SUMPRODUCT(N(Tabela17683[Código]=Tabela3[[#This Row],[PAPEL]]),Tabela17683[Fechamento])</f>
        <v>0</v>
      </c>
    </row>
    <row r="19" spans="1:54">
      <c r="A19" s="3" t="s">
        <v>997</v>
      </c>
      <c r="B19" s="58" t="s">
        <v>994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5688165479.5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" s="18">
        <f>IF(Tabela3[[#This Row],[Lucro Líquido]]&gt;0,Tabela3[[#This Row],[Lucro Líquido]]/Tabela3[[#This Row],[Patrimônio Líquido]],0)</f>
        <v>0.13371347257876706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2.312588816579864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13.3</v>
      </c>
      <c r="AO19" s="53">
        <f>[Cotação]/[VPA]</f>
        <v>3.2043493379955037</v>
      </c>
      <c r="AP19" s="37">
        <f>IF(Tabela3[[#This Row],[Lucro/Ação]]&gt;0,Tabela3[[#This Row],[Cotação]]/(Tabela3[[#This Row],[Lucro/Ação]]/[Ref]*4),0)</f>
        <v>17.973222571726492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1.0562443034659924E-2</v>
      </c>
      <c r="AU19" s="22">
        <f>((1+Tabela3[[#This Row],[% Yield]])^(1/(3*Tabela3[[#This Row],[Ref]])))^(12)-1</f>
        <v>1.4107991708875334E-2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13.3</v>
      </c>
      <c r="BB19" s="7">
        <f>SUMPRODUCT(N(Tabela17683[Código]=Tabela3[[#This Row],[PAPEL]]),Tabela17683[Fechamento])</f>
        <v>0</v>
      </c>
    </row>
    <row r="20" spans="1:54">
      <c r="A20" s="3" t="s">
        <v>336</v>
      </c>
      <c r="B20" s="58" t="s">
        <v>337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2752738675.1999998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" s="18">
        <f>IF(Tabela3[[#This Row],[Lucro Líquido]]&gt;0,Tabela3[[#This Row],[Lucro Líquido]]/Tabela3[[#This Row],[Patrimônio Líquido]],0)</f>
        <v>2.4410567722109849E-2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2.312588816579864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17.309999999999999</v>
      </c>
      <c r="AO20" s="53">
        <f>[Cotação]/[VPA]</f>
        <v>1.6730800451221408</v>
      </c>
      <c r="AP20" s="37">
        <f>IF(Tabela3[[#This Row],[Lucro/Ação]]&gt;0,Tabela3[[#This Row],[Cotação]]/(Tabela3[[#This Row],[Lucro/Ação]]/[Ref]*4),0)</f>
        <v>51.404377322411172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3.46517182540292E-3</v>
      </c>
      <c r="AU20" s="18">
        <f>((1+Tabela3[[#This Row],[% Yield]])^(1/(3*Tabela3[[#This Row],[Ref]])))^(12)-1</f>
        <v>4.6228953634102066E-3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17.309999999999999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>
      <c r="A21" s="4" t="s">
        <v>12</v>
      </c>
      <c r="B21" s="57" t="s">
        <v>441</v>
      </c>
      <c r="C21" s="15" t="str">
        <f>LEFT([PAPEL],LEN([PAPEL])-(LEN([PAPEL])-4))</f>
        <v>ALUP</v>
      </c>
      <c r="D21" s="15">
        <v>4</v>
      </c>
      <c r="E21" s="6">
        <v>1590658000</v>
      </c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>
        <v>3399639000</v>
      </c>
      <c r="N21" s="55">
        <v>711736000</v>
      </c>
      <c r="O21" s="55">
        <v>275776000</v>
      </c>
      <c r="P21" s="92">
        <v>2566242000</v>
      </c>
      <c r="Q21" s="93">
        <v>289851000</v>
      </c>
      <c r="R21" s="93">
        <f>IF(Tabela3[[#This Row],[Ativo || Passivo]]&gt;0,Tabela3[[#This Row],[Ativo || Passivo]]-Tabela3[[#This Row],[Patrimônio Líquido]],0)</f>
        <v>833397000</v>
      </c>
      <c r="S21" s="93">
        <f>Tabela3[[#This Row],[Cotação]]*Tabela3[[#This Row],[Total Ações]]</f>
        <v>10992022662</v>
      </c>
      <c r="T21" s="40">
        <f>IF(Tabela3[[#This Row],[Passivo Circulante]]&gt;0,Tabela3[[#This Row],[Ativo Circulante]]/Tabela3[[#This Row],[Passivo Circulante]],0)</f>
        <v>2.5808482246460898</v>
      </c>
      <c r="U2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" s="19">
        <f>IF(Tabela3[[#This Row],[Lucro Líquido]]&gt;0,Tabela3[[#This Row],[Lucro Líquido]]/Tabela3[[#This Row],[Patrimônio Líquido]],0)</f>
        <v>0.11294764874084362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" s="19">
        <f>IF(Tabela3[[#This Row],[Dívida]]&gt;0,Tabela3[[#This Row],[Dívida]]/Tabela3[[#This Row],[Patrimônio Líquido]],0)</f>
        <v>0.32475386187273064</v>
      </c>
      <c r="Y21" s="19">
        <f>SUMPRODUCT(N([Dívida / PL]&gt;0),N(RIGHT([PAPEL],LEN([PAPEL])-(LEN([PAPEL])-1))="3"),[Dívida / PL])/SUMPRODUCT(N([Dívida / PL]&gt;0),N(RIGHT([PAPEL],LEN([PAPEL])-(LEN([PAPEL])-1))="3"))</f>
        <v>2.312588816579864</v>
      </c>
      <c r="Z21" s="13">
        <f>Tabela3[[#This Row],[Capital Social]]*20%</f>
        <v>318131600</v>
      </c>
      <c r="AA21" s="13">
        <f>IF(([Lucro Líquido]*5%)&gt;[Teto R. Legal],[Teto R. Legal],[Lucro Líquido]*5%)</f>
        <v>14492550</v>
      </c>
      <c r="AB21" s="13">
        <f>IF([Lucro Líquido]&lt;0,0,[Lucro Líquido]-[Reserva Legal])</f>
        <v>275358450</v>
      </c>
      <c r="AC21" s="13">
        <f>Tabela3[[#This Row],[Lucro Distribuir]]*[%Div]</f>
        <v>137679225</v>
      </c>
      <c r="AD21" s="56">
        <f>SUMPRODUCT(N([Nome]=Tabela3[[#This Row],[Nome]]),[Ações])</f>
        <v>624901800</v>
      </c>
      <c r="AE21" s="6">
        <f>[Capital Social]/[Total Ações]</f>
        <v>2.5454527415347501</v>
      </c>
      <c r="AF21" s="78">
        <f>Tabela3[[#This Row],[Lucro Líquido]]/Tabela3[[#This Row],[Total Ações]]</f>
        <v>0.46383447767313202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137679225</v>
      </c>
      <c r="AM21" s="6">
        <f>[Patrimônio Líquido]/[Total Ações]</f>
        <v>4.106632434088044</v>
      </c>
      <c r="AN21" s="48">
        <f>MAX(Tabela3[[#This Row],[Cotação 1]:[Cotação 5]])</f>
        <v>17.59</v>
      </c>
      <c r="AO21" s="44">
        <f>[Cotação]/[VPA]</f>
        <v>4.2833149258721503</v>
      </c>
      <c r="AP21" s="40">
        <f>IF(Tabela3[[#This Row],[Lucro/Ação]]&gt;0,Tabela3[[#This Row],[Cotação]]/(Tabela3[[#This Row],[Lucro/Ação]]/[Ref]*4),0)</f>
        <v>37.923011002204582</v>
      </c>
      <c r="AQ21" s="78">
        <f>[Lucro Distribuir]/[Total Ações]</f>
        <v>0.44064275378947543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3.7576130226504439E-2</v>
      </c>
      <c r="AU21" s="42">
        <f>((1+Tabela3[[#This Row],[% Yield]])^(1/(3*Tabela3[[#This Row],[Ref]])))^(12)-1</f>
        <v>3.7576130226504745E-2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17.59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>
      <c r="A22" s="4" t="s">
        <v>12</v>
      </c>
      <c r="B22" s="57" t="s">
        <v>442</v>
      </c>
      <c r="C22" s="15" t="str">
        <f>LEFT([PAPEL],LEN([PAPEL])-(LEN([PAPEL])-4))</f>
        <v>ALUP</v>
      </c>
      <c r="D22" s="15">
        <v>4</v>
      </c>
      <c r="E22" s="6">
        <v>1590658000</v>
      </c>
      <c r="F22" s="8">
        <v>461243596</v>
      </c>
      <c r="G22" s="81">
        <v>0.5</v>
      </c>
      <c r="H22" s="15"/>
      <c r="I22" s="19"/>
      <c r="J22" s="19"/>
      <c r="K22" s="88"/>
      <c r="L22" s="88"/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" s="19">
        <f>IF(Tabela3[[#This Row],[Lucro Líquido]]&gt;0,Tabela3[[#This Row],[Lucro Líquido]]/Tabela3[[#This Row],[Patrimônio Líquido]],0)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2.312588816579864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2" s="13">
        <f>[Div Base]*[Ações]</f>
        <v>101621824.15460014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>
      <c r="A23" s="4" t="s">
        <v>12</v>
      </c>
      <c r="B23" s="57" t="s">
        <v>443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163658204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" s="19">
        <f>IF(Tabela3[[#This Row],[Lucro Líquido]]&gt;0,Tabela3[[#This Row],[Lucro Líquido]]/Tabela3[[#This Row],[Patrimônio Líquido]],0)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2.312588816579864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36057400.845399871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>
      <c r="A24" s="3" t="s">
        <v>1038</v>
      </c>
      <c r="B24" s="58" t="s">
        <v>1055</v>
      </c>
      <c r="C24" s="16" t="str">
        <f>LEFT([PAPEL],LEN([PAPEL])-(LEN([PAPEL])-4))</f>
        <v>AMAR</v>
      </c>
      <c r="D24" s="16">
        <v>4</v>
      </c>
      <c r="E24" s="5">
        <v>661493000</v>
      </c>
      <c r="F24" s="56">
        <v>185532726</v>
      </c>
      <c r="G24" s="81">
        <v>0.25</v>
      </c>
      <c r="H24" s="87"/>
      <c r="J24" s="18"/>
      <c r="K24" s="16"/>
      <c r="L24" s="87"/>
      <c r="M24" s="54">
        <v>2351961000</v>
      </c>
      <c r="N24" s="54">
        <v>1008936000</v>
      </c>
      <c r="O24" s="54">
        <v>541422000</v>
      </c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1244223000</v>
      </c>
      <c r="S24" s="73">
        <f>Tabela3[[#This Row],[Cotação]]*Tabela3[[#This Row],[Total Ações]]</f>
        <v>2597458164</v>
      </c>
      <c r="T24" s="37">
        <f>IF(Tabela3[[#This Row],[Passivo Circulante]]&gt;0,Tabela3[[#This Row],[Ativo Circulante]]/Tabela3[[#This Row],[Passivo Circulante]],0)</f>
        <v>1.8634928022873101</v>
      </c>
      <c r="U2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" s="18">
        <f>IF(Tabela3[[#This Row],[Lucro Líquido]]&gt;0,Tabela3[[#This Row],[Lucro Líquido]]/Tabela3[[#This Row],[Patrimônio Líquido]],0)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" s="18">
        <f>IF(Tabela3[[#This Row],[Dívida]]&gt;0,Tabela3[[#This Row],[Dívida]]/Tabela3[[#This Row],[Patrimônio Líquido]],0)</f>
        <v>1.1232105425651191</v>
      </c>
      <c r="Y24" s="18">
        <f>SUMPRODUCT(N([Dívida / PL]&gt;0),N(RIGHT([PAPEL],LEN([PAPEL])-(LEN([PAPEL])-1))="3"),[Dívida / PL])/SUMPRODUCT(N([Dívida / PL]&gt;0),N(RIGHT([PAPEL],LEN([PAPEL])-(LEN([PAPEL])-1))="3"))</f>
        <v>2.312588816579864</v>
      </c>
      <c r="Z24" s="7">
        <f>Tabela3[[#This Row],[Capital Social]]*20%</f>
        <v>132298600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3.5653709955191411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14</v>
      </c>
      <c r="AO24" s="53">
        <f>[Cotação]/[VPA]</f>
        <v>2.3448307848967898</v>
      </c>
      <c r="AP24" s="37">
        <f>IF(Tabela3[[#This Row],[Lucro/Ação]]&gt;0,Tabela3[[#This Row],[Cotação]]/(Tabela3[[#This Row],[Lucro/Ação]]/[Ref]*4),0)</f>
        <v>30.38033830031112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7.8175561329271899E-3</v>
      </c>
      <c r="AU24" s="22">
        <f>((1+Tabela3[[#This Row],[% Yield]])^(1/(3*Tabela3[[#This Row],[Ref]])))^(12)-1</f>
        <v>7.8175561329261178E-3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14</v>
      </c>
      <c r="BB24" s="7">
        <f>SUMPRODUCT(N(Tabela17683[Código]=Tabela3[[#This Row],[PAPEL]]),Tabela17683[Fechamento])</f>
        <v>0</v>
      </c>
    </row>
    <row r="25" spans="1:54">
      <c r="A25" s="3" t="s">
        <v>1186</v>
      </c>
      <c r="B25" s="57" t="s">
        <v>1178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6096666588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" s="18">
        <f>IF(Tabela3[[#This Row],[Lucro Líquido]]&gt;0,Tabela3[[#This Row],[Lucro Líquido]]/Tabela3[[#This Row],[Patrimônio Líquido]],0)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2.312588816579864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17.7</v>
      </c>
      <c r="AO25" s="53">
        <f>[Cotação]/[VPA]</f>
        <v>3.1618385553803203</v>
      </c>
      <c r="AP25" s="37">
        <f>IF(Tabela3[[#This Row],[Lucro/Ação]]&gt;0,Tabela3[[#This Row],[Cotação]]/(Tabela3[[#This Row],[Lucro/Ação]]/[Ref]*4),0)</f>
        <v>14.27891090240532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1.6632921209697619E-2</v>
      </c>
      <c r="AU25" s="22">
        <f>((1+Tabela3[[#This Row],[% Yield]])^(1/(3*Tabela3[[#This Row],[Ref]])))^(12)-1</f>
        <v>1.6632921209695839E-2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17.7</v>
      </c>
    </row>
    <row r="26" spans="1:54">
      <c r="A26" s="3" t="s">
        <v>1038</v>
      </c>
      <c r="B26" s="58" t="s">
        <v>1039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2366608807.7999997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" s="18">
        <f>IF(Tabela3[[#This Row],[Lucro Líquido]]&gt;0,Tabela3[[#This Row],[Lucro Líquido]]/Tabela3[[#This Row],[Patrimônio Líquido]],0)</f>
        <v>0.15856325106629252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2.312588816579864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26.7</v>
      </c>
      <c r="AO26" s="53">
        <f>[Cotação]/[VPA]</f>
        <v>4.8227372647075004</v>
      </c>
      <c r="AP26" s="37">
        <f>IF(Tabela3[[#This Row],[Lucro/Ação]]&gt;0,Tabela3[[#This Row],[Cotação]]/(Tabela3[[#This Row],[Lucro/Ação]]/[Ref]*4),0)</f>
        <v>22.811420201130957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7.8085887870834453E-3</v>
      </c>
      <c r="AU26" s="22">
        <f>((1+Tabela3[[#This Row],[% Yield]])^(1/(3*Tabela3[[#This Row],[Ref]])))^(12)-1</f>
        <v>1.0424978070982194E-2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26.7</v>
      </c>
      <c r="BB26" s="7">
        <f>SUMPRODUCT(N(Tabela17683[Código]=Tabela3[[#This Row],[PAPEL]]),Tabela17683[Fechamento])</f>
        <v>0</v>
      </c>
    </row>
    <row r="27" spans="1:54">
      <c r="A27" s="3" t="s">
        <v>1325</v>
      </c>
      <c r="B27" s="57" t="s">
        <v>1290</v>
      </c>
      <c r="C27" s="16" t="str">
        <f>LEFT([PAPEL],LEN([PAPEL])-(LEN([PAPEL])-4))</f>
        <v>AUTM</v>
      </c>
      <c r="D27" s="16">
        <v>4</v>
      </c>
      <c r="E27" s="5">
        <v>900188000</v>
      </c>
      <c r="F27" s="56">
        <v>125907641</v>
      </c>
      <c r="G27" s="81">
        <v>0.25</v>
      </c>
      <c r="H27" s="87"/>
      <c r="J27" s="18"/>
      <c r="K27" s="16"/>
      <c r="L27" s="87"/>
      <c r="M27" s="54">
        <v>2052866000</v>
      </c>
      <c r="N27" s="54">
        <v>385538000</v>
      </c>
      <c r="O27" s="54">
        <v>182503000</v>
      </c>
      <c r="P27" s="91">
        <v>1295190000</v>
      </c>
      <c r="Q27" s="73">
        <v>136896000</v>
      </c>
      <c r="R27" s="73">
        <f>IF(Tabela3[[#This Row],[Ativo || Passivo]]&gt;0,Tabela3[[#This Row],[Ativo || Passivo]]-Tabela3[[#This Row],[Patrimônio Líquido]],0)</f>
        <v>757676000</v>
      </c>
      <c r="S27" s="73">
        <f>Tabela3[[#This Row],[Cotação]]*Tabela3[[#This Row],[Total Ações]]</f>
        <v>1971713658.0599999</v>
      </c>
      <c r="T27" s="37">
        <f>IF(Tabela3[[#This Row],[Passivo Circulante]]&gt;0,Tabela3[[#This Row],[Ativo Circulante]]/Tabela3[[#This Row],[Passivo Circulante]],0)</f>
        <v>2.112502260236818</v>
      </c>
      <c r="U2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" s="18">
        <f>IF(Tabela3[[#This Row],[Lucro Líquido]]&gt;0,Tabela3[[#This Row],[Lucro Líquido]]/Tabela3[[#This Row],[Patrimônio Líquido]],0)</f>
        <v>0.10569568943552683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" s="18">
        <f>IF(Tabela3[[#This Row],[Dívida]]&gt;0,Tabela3[[#This Row],[Dívida]]/Tabela3[[#This Row],[Patrimônio Líquido]],0)</f>
        <v>0.58499216331194648</v>
      </c>
      <c r="Y27" s="18">
        <f>SUMPRODUCT(N([Dívida / PL]&gt;0),N(RIGHT([PAPEL],LEN([PAPEL])-(LEN([PAPEL])-1))="3"),[Dívida / PL])/SUMPRODUCT(N([Dívida / PL]&gt;0),N(RIGHT([PAPEL],LEN([PAPEL])-(LEN([PAPEL])-1))="3"))</f>
        <v>2.312588816579864</v>
      </c>
      <c r="Z27" s="7">
        <f>Tabela3[[#This Row],[Capital Social]]*20%</f>
        <v>180037600</v>
      </c>
      <c r="AA27" s="47">
        <f>IF(([Lucro Líquido]*5%)&gt;[Teto R. Legal],[Teto R. Legal],[Lucro Líquido]*5%)</f>
        <v>6844800</v>
      </c>
      <c r="AB27" s="47">
        <f>IF([Lucro Líquido]&lt;0,0,[Lucro Líquido]-[Reserva Legal])</f>
        <v>130051200</v>
      </c>
      <c r="AC27" s="47">
        <f>Tabela3[[#This Row],[Lucro Distribuir]]*[%Div]</f>
        <v>32512800</v>
      </c>
      <c r="AD27" s="56">
        <f>SUMPRODUCT(N([Nome]=Tabela3[[#This Row],[Nome]]),[Ações])</f>
        <v>125907641</v>
      </c>
      <c r="AE27" s="85">
        <f>[Capital Social]/[Total Ações]</f>
        <v>7.1495899124978441</v>
      </c>
      <c r="AF27" s="85">
        <f>Tabela3[[#This Row],[Lucro Líquido]]/Tabela3[[#This Row],[Total Ações]]</f>
        <v>1.0872731703392013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7" s="7">
        <f>[Div Base]*[Ações]</f>
        <v>32512799.999999996</v>
      </c>
      <c r="AL27" s="120">
        <f>SUMPRODUCT(N([Nome]=Tabela3[[#This Row],[Nome]]),[Div Base]*[Ações])</f>
        <v>32512799.999999996</v>
      </c>
      <c r="AM27" s="5">
        <f>[Patrimônio Líquido]/[Total Ações]</f>
        <v>10.28682603941408</v>
      </c>
      <c r="AN27" s="52">
        <f>MAX(Tabela3[[#This Row],[Cotação 1]:[Cotação 5]])</f>
        <v>15.66</v>
      </c>
      <c r="AO27" s="53">
        <f>[Cotação]/[VPA]</f>
        <v>1.5223354550760893</v>
      </c>
      <c r="AP27" s="37">
        <f>IF(Tabela3[[#This Row],[Lucro/Ação]]&gt;0,Tabela3[[#This Row],[Cotação]]/(Tabela3[[#This Row],[Lucro/Ação]]/[Ref]*4),0)</f>
        <v>14.403004164183029</v>
      </c>
      <c r="AQ27" s="85">
        <f>[Lucro Distribuir]/[Total Ações]</f>
        <v>1.0329095118222411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1.6489615450546634E-2</v>
      </c>
      <c r="AU27" s="22">
        <f>((1+Tabela3[[#This Row],[% Yield]])^(1/(3*Tabela3[[#This Row],[Ref]])))^(12)-1</f>
        <v>1.6489615450546946E-2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15.66</v>
      </c>
    </row>
    <row r="28" spans="1:54">
      <c r="A28" s="3" t="s">
        <v>1130</v>
      </c>
      <c r="B28" s="57" t="s">
        <v>1109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" s="18">
        <f>IF(Tabela3[[#This Row],[Lucro Líquido]]&gt;0,Tabela3[[#This Row],[Lucro Líquido]]/Tabela3[[#This Row],[Patrimônio Líquido]],0)</f>
        <v>8.0824178951562409E-2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2.312588816579864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400</v>
      </c>
      <c r="AW28" s="7">
        <f>Tabela3[[#This Row],[Ativos]]*[Lucro]</f>
        <v>9.9925925925925938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>
      <c r="A29" s="3" t="s">
        <v>1130</v>
      </c>
      <c r="B29" s="57" t="s">
        <v>1110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39690000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" s="18">
        <f>IF(Tabela3[[#This Row],[Lucro Líquido]]&gt;0,Tabela3[[#This Row],[Lucro Líquido]]/Tabela3[[#This Row],[Patrimônio Líquido]],0)</f>
        <v>8.0824178951562409E-2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2.312588816579864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1.47</v>
      </c>
      <c r="AO29" s="53">
        <f>[Cotação]/[VPA]</f>
        <v>1.1295463600660254</v>
      </c>
      <c r="AP29" s="37">
        <f>IF(Tabela3[[#This Row],[Lucro/Ação]]&gt;0,Tabela3[[#This Row],[Cotação]]/(Tabela3[[#This Row],[Lucro/Ação]]/[Ref]*4),0)</f>
        <v>10.481514084507042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1.6994205089443187E-2</v>
      </c>
      <c r="AU29" s="22">
        <f>((1+Tabela3[[#This Row],[% Yield]])^(1/(3*Tabela3[[#This Row],[Ref]])))^(12)-1</f>
        <v>2.2722877896715676E-2</v>
      </c>
      <c r="AV29" s="10">
        <f>IF([Cotação]&gt;0,($BH$1/Tabela3[[#This Row],[Cotação]]-MOD($BH$1/Tabela3[[#This Row],[Cotação]],100)),)</f>
        <v>600</v>
      </c>
      <c r="AW29" s="7">
        <f>Tabela3[[#This Row],[Ativos]]*[Lucro]</f>
        <v>14.988888888888889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1.47</v>
      </c>
    </row>
    <row r="30" spans="1:54">
      <c r="A30" s="3" t="s">
        <v>289</v>
      </c>
      <c r="B30" s="58" t="s">
        <v>298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31480753.5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" s="18">
        <f>IF(Tabela3[[#This Row],[Lucro Líquido]]&gt;0,Tabela3[[#This Row],[Lucro Líquido]]/Tabela3[[#This Row],[Patrimônio Líquido]],0)</f>
        <v>5.9052147870419056E-2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2.312588816579864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5.25</v>
      </c>
      <c r="AO30" s="53">
        <f>[Cotação]/[VPA]</f>
        <v>0.71970813424475888</v>
      </c>
      <c r="AP30" s="37">
        <f>IF(Tabela3[[#This Row],[Lucro/Ação]]&gt;0,Tabela3[[#This Row],[Cotação]]/(Tabela3[[#This Row],[Lucro/Ação]]/[Ref]*4),0)</f>
        <v>9.1407530487804891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1.948690649987142E-2</v>
      </c>
      <c r="AU30" s="18">
        <f>((1+Tabela3[[#This Row],[% Yield]])^(1/(3*Tabela3[[#This Row],[Ref]])))^(12)-1</f>
        <v>2.60665660680095E-2</v>
      </c>
      <c r="AV30" s="10">
        <f>IF([Cotação]&gt;0,($BH$1/Tabela3[[#This Row],[Cotação]]-MOD($BH$1/Tabela3[[#This Row],[Cotação]],100)),)</f>
        <v>100</v>
      </c>
      <c r="AW30" s="7">
        <f>Tabela3[[#This Row],[Ativos]]*[Lucro]</f>
        <v>10.230625912432496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5.25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3" t="s">
        <v>1253</v>
      </c>
      <c r="B31" s="57" t="s">
        <v>1248</v>
      </c>
      <c r="C31" s="16" t="str">
        <f>LEFT([PAPEL],LEN([PAPEL])-(LEN([PAPEL])-4))</f>
        <v>BALM</v>
      </c>
      <c r="D31" s="16">
        <v>3</v>
      </c>
      <c r="E31" s="5">
        <v>15000000</v>
      </c>
      <c r="F31" s="56">
        <v>490000</v>
      </c>
      <c r="G31" s="81">
        <v>0.25</v>
      </c>
      <c r="H31" s="87"/>
      <c r="J31" s="18"/>
      <c r="K31" s="16"/>
      <c r="L31" s="87"/>
      <c r="M31" s="47">
        <v>109025000</v>
      </c>
      <c r="N31" s="47">
        <v>67948000</v>
      </c>
      <c r="O31" s="47">
        <v>30740000</v>
      </c>
      <c r="P31" s="91">
        <v>65926000</v>
      </c>
      <c r="Q31" s="93">
        <v>10280000</v>
      </c>
      <c r="R31" s="73">
        <f>IF(Tabela3[[#This Row],[Ativo || Passivo]]&gt;0,Tabela3[[#This Row],[Ativo || Passivo]]-Tabela3[[#This Row],[Patrimônio Líquido]],0)</f>
        <v>43099000</v>
      </c>
      <c r="S31" s="7">
        <f>Tabela3[[#This Row],[Cotação]]*Tabela3[[#This Row],[Total Ações]]</f>
        <v>39200000</v>
      </c>
      <c r="T31" s="37">
        <f>IF(Tabela3[[#This Row],[Passivo Circulante]]&gt;0,Tabela3[[#This Row],[Ativo Circulante]]/Tabela3[[#This Row],[Passivo Circulante]],0)</f>
        <v>2.2104098893949251</v>
      </c>
      <c r="U3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" s="18">
        <f>IF(Tabela3[[#This Row],[Lucro Líquido]]&gt;0,Tabela3[[#This Row],[Lucro Líquido]]/Tabela3[[#This Row],[Patrimônio Líquido]],0)</f>
        <v>0.15593240906470893</v>
      </c>
      <c r="W3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" s="18">
        <f>IF(Tabela3[[#This Row],[Dívida]]&gt;0,Tabela3[[#This Row],[Dívida]]/Tabela3[[#This Row],[Patrimônio Líquido]],0)</f>
        <v>0.65374814185602037</v>
      </c>
      <c r="Y31" s="18">
        <f>SUMPRODUCT(N([Dívida / PL]&gt;0),N(RIGHT([PAPEL],LEN([PAPEL])-(LEN([PAPEL])-1))="3"),[Dívida / PL])/SUMPRODUCT(N([Dívida / PL]&gt;0),N(RIGHT([PAPEL],LEN([PAPEL])-(LEN([PAPEL])-1))="3"))</f>
        <v>2.312588816579864</v>
      </c>
      <c r="Z31" s="7">
        <f>Tabela3[[#This Row],[Capital Social]]*20%</f>
        <v>3000000</v>
      </c>
      <c r="AA31" s="47">
        <f>IF(([Lucro Líquido]*5%)&gt;[Teto R. Legal],[Teto R. Legal],[Lucro Líquido]*5%)</f>
        <v>514000</v>
      </c>
      <c r="AB31" s="47">
        <f>IF([Lucro Líquido]&lt;0,0,[Lucro Líquido]-[Reserva Legal])</f>
        <v>9766000</v>
      </c>
      <c r="AC31" s="47">
        <f>Tabela3[[#This Row],[Lucro Distribuir]]*[%Div]</f>
        <v>2441500</v>
      </c>
      <c r="AD31" s="56">
        <f>SUMPRODUCT(N([Nome]=Tabela3[[#This Row],[Nome]]),[Ações])</f>
        <v>980000</v>
      </c>
      <c r="AE31" s="85">
        <f>[Capital Social]/[Total Ações]</f>
        <v>15.306122448979592</v>
      </c>
      <c r="AF31" s="85">
        <f>Tabela3[[#This Row],[Lucro Líquido]]/Tabela3[[#This Row],[Total Ações]]</f>
        <v>10.489795918367347</v>
      </c>
      <c r="AG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31" s="7">
        <f>[Div Base]*[Ações]</f>
        <v>1220750</v>
      </c>
      <c r="AL31" s="120">
        <f>SUMPRODUCT(N([Nome]=Tabela3[[#This Row],[Nome]]),[Div Base]*[Ações])</f>
        <v>2685650</v>
      </c>
      <c r="AM31" s="5">
        <f>[Patrimônio Líquido]/[Total Ações]</f>
        <v>67.271428571428572</v>
      </c>
      <c r="AN31" s="52">
        <f>MAX(Tabela3[[#This Row],[Cotação 1]:[Cotação 5]])</f>
        <v>40</v>
      </c>
      <c r="AO31" s="53">
        <f>[Cotação]/[VPA]</f>
        <v>0.59460607347632188</v>
      </c>
      <c r="AP31" s="37">
        <f>IF(Tabela3[[#This Row],[Lucro/Ação]]&gt;0,Tabela3[[#This Row],[Cotação]]/(Tabela3[[#This Row],[Lucro/Ação]]/[Ref]*4),0)</f>
        <v>2.8599221789883265</v>
      </c>
      <c r="AQ31" s="85">
        <f>[Lucro Distribuir]/[Total Ações]</f>
        <v>9.965306122448979</v>
      </c>
      <c r="AR31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31" s="10" t="str">
        <f>IF(AND([% A.A.]&gt;=5%,SUMPRODUCT(N([Nome]=Tabela3[[#This Row],[Nome]]),[PL])&gt;0,[Rentabilidade s/ PL]&gt;=[Rentabilidade s/ PL Média]),"Sim","Não")</f>
        <v>Sim</v>
      </c>
      <c r="AT31" s="22">
        <f>IF([Cotação]&gt;0,Tabela3[[#This Row],[Lucro]]/Tabela3[[#This Row],[Cotação]],0)</f>
        <v>6.228316326530612E-2</v>
      </c>
      <c r="AU31" s="22">
        <f>((1+Tabela3[[#This Row],[% Yield]])^(1/(3*Tabela3[[#This Row],[Ref]])))^(12)-1</f>
        <v>8.3894628893714795E-2</v>
      </c>
      <c r="AV31" s="14">
        <f>IF([Cotação]&gt;0,($BH$1/Tabela3[[#This Row],[Cotação]]-MOD($BH$1/Tabela3[[#This Row],[Cotação]],100)),)</f>
        <v>0</v>
      </c>
      <c r="AW31" s="7">
        <f>Tabela3[[#This Row],[Ativos]]*[Lucro]</f>
        <v>0</v>
      </c>
      <c r="AX31" s="7">
        <f>SUMPRODUCT(N(Tabela1[Código]=Tabela3[[#This Row],[PAPEL]]),Tabela1[Fechamento])</f>
        <v>0</v>
      </c>
      <c r="AY31" s="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40</v>
      </c>
    </row>
    <row r="32" spans="1:54">
      <c r="A32" s="3" t="s">
        <v>1253</v>
      </c>
      <c r="B32" s="57" t="s">
        <v>1249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96040000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" s="18">
        <f>IF(Tabela3[[#This Row],[Lucro Líquido]]&gt;0,Tabela3[[#This Row],[Lucro Líquido]]/Tabela3[[#This Row],[Patrimônio Líquido]],0)</f>
        <v>0.15593240906470893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2.312588816579864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98</v>
      </c>
      <c r="AO32" s="53">
        <f>[Cotação]/[VPA]</f>
        <v>1.4567848800169887</v>
      </c>
      <c r="AP32" s="37">
        <f>IF(Tabela3[[#This Row],[Lucro/Ação]]&gt;0,Tabela3[[#This Row],[Cotação]]/(Tabela3[[#This Row],[Lucro/Ação]]/[Ref]*4),0)</f>
        <v>7.0068093385213999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3.050603915035402E-2</v>
      </c>
      <c r="AU32" s="22">
        <f>((1+Tabela3[[#This Row],[% Yield]])^(1/(3*Tabela3[[#This Row],[Ref]])))^(12)-1</f>
        <v>4.08801385471107E-2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98</v>
      </c>
    </row>
    <row r="33" spans="1:54">
      <c r="A33" s="3" t="s">
        <v>270</v>
      </c>
      <c r="B33" s="58" t="s">
        <v>819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" s="18">
        <f>IF(Tabela3[[#This Row],[Lucro Líquido]]&gt;0,Tabela3[[#This Row],[Lucro Líquido]]/Tabela3[[#This Row],[Patrimônio Líquido]],0)</f>
        <v>0.4494314381270903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2.312588816579864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>
      <c r="A34" s="3" t="s">
        <v>270</v>
      </c>
      <c r="B34" s="58" t="s">
        <v>820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" s="18">
        <f>IF(Tabela3[[#This Row],[Lucro Líquido]]&gt;0,Tabela3[[#This Row],[Lucro Líquido]]/Tabela3[[#This Row],[Patrimônio Líquido]],0)</f>
        <v>0.4494314381270903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2.312588816579864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889379028.60000002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" s="19">
        <f>IF(Tabela3[[#This Row],[Lucro Líquido]]&gt;0,Tabela3[[#This Row],[Lucro Líquido]]/Tabela3[[#This Row],[Patrimônio Líquido]],0)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2.312588816579864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</v>
      </c>
      <c r="AO35" s="44">
        <f>[Cotação]/[VPA]</f>
        <v>0.54731219229117145</v>
      </c>
      <c r="AP35" s="40">
        <f>IF(Tabela3[[#This Row],[Lucro/Ação]]&gt;0,Tabela3[[#This Row],[Cotação]]/(Tabela3[[#This Row],[Lucro/Ação]]/[Ref]*4),0)</f>
        <v>4.873363152472904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4.8734311925735463E-2</v>
      </c>
      <c r="AU35" s="19">
        <f>((1+Tabela3[[#This Row],[% Yield]])^(1/(3*Tabela3[[#This Row],[Ref]])))^(12)-1</f>
        <v>4.8734311925736629E-2</v>
      </c>
      <c r="AV35" s="14">
        <f>IF([Cotação]&gt;0,($BH$1/Tabela3[[#This Row],[Cotação]]-MOD($BH$1/Tabela3[[#This Row],[Cotação]],100)),)</f>
        <v>3000</v>
      </c>
      <c r="AW35" s="17">
        <f>Tabela3[[#This Row],[Ativos]]*[Lucro]</f>
        <v>43.860880733161913</v>
      </c>
      <c r="AX35" s="5">
        <f>SUMPRODUCT(N(Tabela1[Código]=Tabela3[[#This Row],[PAPEL]]),Tabela1[Fechamento])</f>
        <v>0.3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4" t="s">
        <v>14</v>
      </c>
      <c r="B36" s="57" t="s">
        <v>24</v>
      </c>
      <c r="C36" s="14" t="str">
        <f>LEFT([PAPEL],LEN([PAPEL])-(LEN([PAPEL])-4))</f>
        <v>BBAS</v>
      </c>
      <c r="D36" s="15">
        <v>4</v>
      </c>
      <c r="E36" s="6">
        <v>54000000000</v>
      </c>
      <c r="F36" s="8">
        <v>2865417020</v>
      </c>
      <c r="G36" s="81">
        <v>0.25</v>
      </c>
      <c r="H36" s="19"/>
      <c r="I36" s="19"/>
      <c r="J36" s="19"/>
      <c r="K36" s="88"/>
      <c r="L36" s="88"/>
      <c r="M36" s="55">
        <v>1224458597000</v>
      </c>
      <c r="N36" s="55">
        <v>650448226000</v>
      </c>
      <c r="O36" s="55">
        <v>783736092000</v>
      </c>
      <c r="P36" s="6">
        <v>69859729000</v>
      </c>
      <c r="Q36" s="6">
        <v>15810371000</v>
      </c>
      <c r="R36" s="6">
        <f>IF(Tabela3[[#This Row],[Ativo || Passivo]]&gt;0,Tabela3[[#This Row],[Ativo || Passivo]]-Tabela3[[#This Row],[Patrimônio Líquido]],0)</f>
        <v>1154598868000</v>
      </c>
      <c r="S36" s="6">
        <f>Tabela3[[#This Row],[Cotação]]*Tabela3[[#This Row],[Total Ações]]</f>
        <v>59314132314</v>
      </c>
      <c r="T36" s="132">
        <f>IF(Tabela3[[#This Row],[Passivo Circulante]]&gt;0,Tabela3[[#This Row],[Ativo Circulante]]/Tabela3[[#This Row],[Passivo Circulante]],0)</f>
        <v>0.8299327192398841</v>
      </c>
      <c r="U3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" s="19">
        <f>IF(Tabela3[[#This Row],[Lucro Líquido]]&gt;0,Tabela3[[#This Row],[Lucro Líquido]]/Tabela3[[#This Row],[Patrimônio Líquido]],0)</f>
        <v>0.22631595092503151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" s="19">
        <f>IF(Tabela3[[#This Row],[Dívida]]&gt;0,Tabela3[[#This Row],[Dívida]]/Tabela3[[#This Row],[Patrimônio Líquido]],0)</f>
        <v>16.527388304068573</v>
      </c>
      <c r="Y36" s="19">
        <f>SUMPRODUCT(N([Dívida / PL]&gt;0),N(RIGHT([PAPEL],LEN([PAPEL])-(LEN([PAPEL])-1))="3"),[Dívida / PL])/SUMPRODUCT(N([Dívida / PL]&gt;0),N(RIGHT([PAPEL],LEN([PAPEL])-(LEN([PAPEL])-1))="3"))</f>
        <v>2.312588816579864</v>
      </c>
      <c r="Z36" s="6">
        <f>Tabela3[[#This Row],[Capital Social]]*20%</f>
        <v>10800000000</v>
      </c>
      <c r="AA36" s="6">
        <f>IF(([Lucro Líquido]*5%)&gt;[Teto R. Legal],[Teto R. Legal],[Lucro Líquido]*5%)</f>
        <v>790518550</v>
      </c>
      <c r="AB36" s="6">
        <f>IF([Lucro Líquido]&lt;0,0,[Lucro Líquido]-[Reserva Legal])</f>
        <v>15019852450</v>
      </c>
      <c r="AC36" s="6">
        <f>Tabela3[[#This Row],[Lucro Distribuir]]*[%Div]</f>
        <v>3754963112.5</v>
      </c>
      <c r="AD36" s="21">
        <f>SUMPRODUCT(N([Nome]=Tabela3[[#This Row],[Nome]]),[Ações])</f>
        <v>2865417020</v>
      </c>
      <c r="AE36" s="6">
        <f>[Capital Social]/[Total Ações]</f>
        <v>18.845424461113865</v>
      </c>
      <c r="AF36" s="78">
        <f>Tabela3[[#This Row],[Lucro Líquido]]/Tabela3[[#This Row],[Total Ações]]</f>
        <v>5.5176509700497274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6" s="6">
        <f>[Div Base]*[Ações]</f>
        <v>3754963112.5</v>
      </c>
      <c r="AL36" s="6">
        <f>SUMPRODUCT(N([Nome]=Tabela3[[#This Row],[Nome]]),[Div Base]*[Ações])</f>
        <v>3754963112.5</v>
      </c>
      <c r="AM36" s="6">
        <f>[Patrimônio Líquido]/[Total Ações]</f>
        <v>24.380300847099736</v>
      </c>
      <c r="AN36" s="48">
        <f>MAX(Tabela3[[#This Row],[Cotação 1]:[Cotação 5]])</f>
        <v>20.7</v>
      </c>
      <c r="AO36" s="44">
        <f>[Cotação]/[VPA]</f>
        <v>0.84904612661752521</v>
      </c>
      <c r="AP36" s="40">
        <f>IF(Tabela3[[#This Row],[Lucro/Ação]]&gt;0,Tabela3[[#This Row],[Cotação]]/(Tabela3[[#This Row],[Lucro/Ação]]/[Ref]*4),0)</f>
        <v>3.7515964877737531</v>
      </c>
      <c r="AQ36" s="78">
        <f>[Lucro Distribuir]/[Total Ações]</f>
        <v>5.2417684215472411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6.3306381902744457E-2</v>
      </c>
      <c r="AU36" s="19">
        <f>((1+Tabela3[[#This Row],[% Yield]])^(1/(3*Tabela3[[#This Row],[Ref]])))^(12)-1</f>
        <v>6.3306381902742626E-2</v>
      </c>
      <c r="AV36" s="14">
        <f>IF([Cotação]&gt;0,($BH$1/Tabela3[[#This Row],[Cotação]]-MOD($BH$1/Tabela3[[#This Row],[Cotação]],100)),)</f>
        <v>0</v>
      </c>
      <c r="AW36" s="17">
        <f>Tabela3[[#This Row],[Ativos]]*[Lucro]</f>
        <v>0</v>
      </c>
      <c r="AX36" s="5">
        <f>SUMPRODUCT(N(Tabela1[Código]=Tabela3[[#This Row],[PAPEL]]),Tabela1[Fechamento])</f>
        <v>20.7</v>
      </c>
      <c r="AY36" s="5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>
      <c r="A37" s="4" t="s">
        <v>14</v>
      </c>
      <c r="B37" s="57" t="s">
        <v>193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120117673813.45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" s="19">
        <f>IF(Tabela3[[#This Row],[Lucro Líquido]]&gt;0,Tabela3[[#This Row],[Lucro Líquido]]/Tabela3[[#This Row],[Patrimônio Líquido]],0)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2.312588816579864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28.55</v>
      </c>
      <c r="AO37" s="44">
        <f>[Cotação]/[VPA]</f>
        <v>1.6932338465428758</v>
      </c>
      <c r="AP37" s="40">
        <f>IF(Tabela3[[#This Row],[Lucro/Ação]]&gt;0,Tabela3[[#This Row],[Cotação]]/(Tabela3[[#This Row],[Lucro/Ação]]/[Ref]*4),0)</f>
        <v>10.000615585397853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2.3009630748980093E-2</v>
      </c>
      <c r="AU37" s="19">
        <f>((1+Tabela3[[#This Row],[% Yield]])^(1/(3*Tabela3[[#This Row],[Ref]])))^(12)-1</f>
        <v>2.3009630748981547E-2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28.55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>
      <c r="A38" s="4" t="s">
        <v>14</v>
      </c>
      <c r="B38" s="57" t="s">
        <v>194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113596399053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" s="19">
        <f>IF(Tabela3[[#This Row],[Lucro Líquido]]&gt;0,Tabela3[[#This Row],[Lucro Líquido]]/Tabela3[[#This Row],[Patrimônio Líquido]],0)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2.312588816579864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27</v>
      </c>
      <c r="AO38" s="44">
        <f>[Cotação]/[VPA]</f>
        <v>1.6013069652069227</v>
      </c>
      <c r="AP38" s="40">
        <f>IF(Tabela3[[#This Row],[Lucro/Ação]]&gt;0,Tabela3[[#This Row],[Cotação]]/(Tabela3[[#This Row],[Lucro/Ação]]/[Ref]*4),0)</f>
        <v>9.4576749844392989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2.6763609431912229E-2</v>
      </c>
      <c r="AU38" s="19">
        <f>((1+Tabela3[[#This Row],[% Yield]])^(1/(3*Tabela3[[#This Row],[Ref]])))^(12)-1</f>
        <v>2.6763609431913471E-2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27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>
      <c r="A39" s="3" t="s">
        <v>1149</v>
      </c>
      <c r="B39" s="57" t="s">
        <v>1145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958412816.96999991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" s="18">
        <f>IF(Tabela3[[#This Row],[Lucro Líquido]]&gt;0,Tabela3[[#This Row],[Lucro Líquido]]/Tabela3[[#This Row],[Patrimônio Líquido]],0)</f>
        <v>7.2379135793412069E-2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2.312588816579864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4.97</v>
      </c>
      <c r="AO39" s="53">
        <f>[Cotação]/[VPA]</f>
        <v>1.4062252468197489</v>
      </c>
      <c r="AP39" s="37">
        <f>IF(Tabela3[[#This Row],[Lucro/Ação]]&gt;0,Tabela3[[#This Row],[Cotação]]/(Tabela3[[#This Row],[Lucro/Ação]]/[Ref]*4),0)</f>
        <v>14.571449680265559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1.2224246997279803E-2</v>
      </c>
      <c r="AU39" s="22">
        <f>((1+Tabela3[[#This Row],[% Yield]])^(1/(3*Tabela3[[#This Row],[Ref]])))^(12)-1</f>
        <v>1.633211340445162E-2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4.97</v>
      </c>
    </row>
    <row r="40" spans="1:54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46860000000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" s="19">
        <f>IF(Tabela3[[#This Row],[Lucro Líquido]]&gt;0,Tabela3[[#This Row],[Lucro Líquido]]/Tabela3[[#This Row],[Patrimônio Líquido]],0)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2.312588816579864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23.43</v>
      </c>
      <c r="AO40" s="44">
        <f>[Cotação]/[VPA]</f>
        <v>6.7509230655529615</v>
      </c>
      <c r="AP40" s="40">
        <f>IF(Tabela3[[#This Row],[Lucro/Ação]]&gt;0,Tabela3[[#This Row],[Cotação]]/(Tabela3[[#This Row],[Lucro/Ação]]/[Ref]*4),0)</f>
        <v>18.942885139658298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1.2537688860435339E-2</v>
      </c>
      <c r="AU40" s="19">
        <f>((1+Tabela3[[#This Row],[% Yield]])^(1/(3*Tabela3[[#This Row],[Ref]])))^(12)-1</f>
        <v>1.2537688860436713E-2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23.43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>
      <c r="A41" s="3" t="s">
        <v>1273</v>
      </c>
      <c r="B41" s="57" t="s">
        <v>1258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" s="18">
        <f>IF(Tabela3[[#This Row],[Lucro Líquido]]&gt;0,Tabela3[[#This Row],[Lucro Líquido]]/Tabela3[[#This Row],[Patrimônio Líquido]],0)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2.312588816579864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>
      <c r="A42" s="3" t="s">
        <v>1273</v>
      </c>
      <c r="B42" s="57" t="s">
        <v>1259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" s="18">
        <f>IF(Tabela3[[#This Row],[Lucro Líquido]]&gt;0,Tabela3[[#This Row],[Lucro Líquido]]/Tabela3[[#This Row],[Patrimônio Líquido]],0)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2.312588816579864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</v>
      </c>
      <c r="AO42" s="53">
        <f>[Cotação]/[VPA]</f>
        <v>0.17473543962344515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</v>
      </c>
    </row>
    <row r="43" spans="1:54">
      <c r="A43" s="3" t="s">
        <v>270</v>
      </c>
      <c r="B43" s="58" t="s">
        <v>824</v>
      </c>
      <c r="C43" s="16" t="str">
        <f>LEFT([PAPEL],LEN([PAPEL])-(LEN([PAPEL])-4))</f>
        <v>BEEF</v>
      </c>
      <c r="D43" s="16">
        <v>3</v>
      </c>
      <c r="E43" s="5">
        <v>744141845.75</v>
      </c>
      <c r="F43" s="56">
        <v>145056023</v>
      </c>
      <c r="G43" s="81">
        <v>0.25</v>
      </c>
      <c r="H43" s="87"/>
      <c r="J43" s="18"/>
      <c r="K43" s="16"/>
      <c r="L43" s="87"/>
      <c r="M43" s="54"/>
      <c r="N43" s="54"/>
      <c r="O43" s="54"/>
      <c r="P43" s="91">
        <v>536987000</v>
      </c>
      <c r="Q43" s="73">
        <v>-189214000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1512934319.8899999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" s="18">
        <f>IF(Tabela3[[#This Row],[Lucro Líquido]]&gt;0,Tabela3[[#This Row],[Lucro Líquido]]/Tabela3[[#This Row],[Patrimônio Líquido]],0)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2.312588816579864</v>
      </c>
      <c r="Z43" s="7">
        <f>Tabela3[[#This Row],[Capital Social]]*20%</f>
        <v>148828369.15000001</v>
      </c>
      <c r="AA43" s="47">
        <f>IF(([Lucro Líquido]*5%)&gt;[Teto R. Legal],[Teto R. Legal],[Lucro Líquido]*5%)</f>
        <v>-9460700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145056023</v>
      </c>
      <c r="AE43" s="85">
        <f>[Capital Social]/[Total Ações]</f>
        <v>5.130030662360018</v>
      </c>
      <c r="AF43" s="85">
        <f>Tabela3[[#This Row],[Lucro Líquido]]/Tabela3[[#This Row],[Total Ações]]</f>
        <v>-1.304420154963162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3.7019283232382567</v>
      </c>
      <c r="AN43" s="52">
        <f>MAX(Tabela3[[#This Row],[Cotação 1]:[Cotação 5]])</f>
        <v>10.43</v>
      </c>
      <c r="AO43" s="53">
        <f>[Cotação]/[VPA]</f>
        <v>2.8174505526018319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10.43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710803936.35000002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" s="19">
        <f>IF(Tabela3[[#This Row],[Lucro Líquido]]&gt;0,Tabela3[[#This Row],[Lucro Líquido]]/Tabela3[[#This Row],[Patrimônio Líquido]],0)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2.312588816579864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0.45</v>
      </c>
      <c r="AO44" s="44">
        <f>[Cotação]/[VPA]</f>
        <v>0.73454137543867637</v>
      </c>
      <c r="AP44" s="40">
        <f>IF(Tabela3[[#This Row],[Lucro/Ação]]&gt;0,Tabela3[[#This Row],[Cotação]]/(Tabela3[[#This Row],[Lucro/Ação]]/[Ref]*4),0)</f>
        <v>6.4651453135232488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3.6735446534081367E-2</v>
      </c>
      <c r="AU44" s="19">
        <f>((1+Tabela3[[#This Row],[% Yield]])^(1/(3*Tabela3[[#This Row],[Ref]])))^(12)-1</f>
        <v>3.6735446534079896E-2</v>
      </c>
      <c r="AV44" s="14">
        <f>IF([Cotação]&gt;0,($BH$1/Tabela3[[#This Row],[Cotação]]-MOD($BH$1/Tabela3[[#This Row],[Cotação]],100)),)</f>
        <v>2000</v>
      </c>
      <c r="AW44" s="17">
        <f>Tabela3[[#This Row],[Ativos]]*[Lucro]</f>
        <v>33.061901880673233</v>
      </c>
      <c r="AX44" s="5">
        <f>SUMPRODUCT(N(Tabela1[Código]=Tabela3[[#This Row],[PAPEL]]),Tabela1[Fechamento])</f>
        <v>0.45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663417007.25999999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" s="19">
        <f>IF(Tabela3[[#This Row],[Lucro Líquido]]&gt;0,Tabela3[[#This Row],[Lucro Líquido]]/Tabela3[[#This Row],[Patrimônio Líquido]],0)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2.312588816579864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0.42</v>
      </c>
      <c r="AO45" s="44">
        <f>[Cotação]/[VPA]</f>
        <v>0.6855719504094312</v>
      </c>
      <c r="AP45" s="40">
        <f>IF(Tabela3[[#This Row],[Lucro/Ação]]&gt;0,Tabela3[[#This Row],[Cotação]]/(Tabela3[[#This Row],[Lucro/Ação]]/[Ref]*4),0)</f>
        <v>6.0341356259550318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3.9359407000801469E-2</v>
      </c>
      <c r="AU45" s="19">
        <f>((1+Tabela3[[#This Row],[% Yield]])^(1/(3*Tabela3[[#This Row],[Ref]])))^(12)-1</f>
        <v>3.9359407000800761E-2</v>
      </c>
      <c r="AV45" s="14">
        <f>IF([Cotação]&gt;0,($BH$1/Tabela3[[#This Row],[Cotação]]-MOD($BH$1/Tabela3[[#This Row],[Cotação]],100)),)</f>
        <v>2100</v>
      </c>
      <c r="AW45" s="17">
        <f>Tabela3[[#This Row],[Ativos]]*[Lucro]</f>
        <v>34.714996974706892</v>
      </c>
      <c r="AX45" s="5">
        <f>SUMPRODUCT(N(Tabela1[Código]=Tabela3[[#This Row],[PAPEL]]),Tabela1[Fechamento])</f>
        <v>0.42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>
      <c r="A46" s="4" t="s">
        <v>573</v>
      </c>
      <c r="B46" s="57" t="s">
        <v>574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407905015.69999999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" s="19">
        <f>IF(Tabela3[[#This Row],[Lucro Líquido]]&gt;0,Tabela3[[#This Row],[Lucro Líquido]]/Tabela3[[#This Row],[Patrimônio Líquido]],0)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2.312588816579864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7.91</v>
      </c>
      <c r="AO46" s="44">
        <f>[Cotação]/[VPA]</f>
        <v>1.0097058687967841</v>
      </c>
      <c r="AP46" s="40">
        <f>IF(Tabela3[[#This Row],[Lucro/Ação]]&gt;0,Tabela3[[#This Row],[Cotação]]/(Tabela3[[#This Row],[Lucro/Ação]]/[Ref]*4),0)</f>
        <v>9.4987545280953825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2.5003277987395437E-2</v>
      </c>
      <c r="AU46" s="42">
        <f>((1+Tabela3[[#This Row],[% Yield]])^(1/(3*Tabela3[[#This Row],[Ref]])))^(12)-1</f>
        <v>2.5003277987394767E-2</v>
      </c>
      <c r="AV46" s="14">
        <f>IF([Cotação]&gt;0,($BH$1/Tabela3[[#This Row],[Cotação]]-MOD($BH$1/Tabela3[[#This Row],[Cotação]],100)),)</f>
        <v>100</v>
      </c>
      <c r="AW46" s="17">
        <f>Tabela3[[#This Row],[Ativos]]*[Lucro]</f>
        <v>19.77759288802979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7.91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>
      <c r="A47" s="4" t="s">
        <v>14</v>
      </c>
      <c r="B47" s="57" t="s">
        <v>197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" s="19">
        <f>IF(Tabela3[[#This Row],[Lucro Líquido]]&gt;0,Tabela3[[#This Row],[Lucro Líquido]]/Tabela3[[#This Row],[Patrimônio Líquido]],0)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2.312588816579864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>
      <c r="A48" s="4" t="s">
        <v>14</v>
      </c>
      <c r="B48" s="57" t="s">
        <v>198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459501456.78000003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" s="19">
        <f>IF(Tabela3[[#This Row],[Lucro Líquido]]&gt;0,Tabela3[[#This Row],[Lucro Líquido]]/Tabela3[[#This Row],[Patrimônio Líquido]],0)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2.312588816579864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43.59</v>
      </c>
      <c r="AO48" s="44">
        <f>[Cotação]/[VPA]</f>
        <v>1.6441006021074478</v>
      </c>
      <c r="AP48" s="40">
        <f>IF(Tabela3[[#This Row],[Lucro/Ação]]&gt;0,Tabela3[[#This Row],[Cotação]]/(Tabela3[[#This Row],[Lucro/Ação]]/[Ref]*4),0)</f>
        <v>7.8762676856359279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3.2137241840970138E-2</v>
      </c>
      <c r="AU48" s="19">
        <f>((1+Tabela3[[#This Row],[% Yield]])^(1/(3*Tabela3[[#This Row],[Ref]])))^(12)-1</f>
        <v>3.2137241840969111E-2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43.59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>
      <c r="A49" s="4" t="s">
        <v>14</v>
      </c>
      <c r="B49" s="57" t="s">
        <v>203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" s="19">
        <f>IF(Tabela3[[#This Row],[Lucro Líquido]]&gt;0,Tabela3[[#This Row],[Lucro Líquido]]/Tabela3[[#This Row],[Patrimônio Líquido]],0)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2.312588816579864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100</v>
      </c>
      <c r="AW49" s="17">
        <f>Tabela3[[#This Row],[Ativos]]*[Lucro]</f>
        <v>5.730252268602821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1823434732.49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" s="19">
        <f>IF(Tabela3[[#This Row],[Lucro Líquido]]&gt;0,Tabela3[[#This Row],[Lucro Líquido]]/Tabela3[[#This Row],[Patrimônio Líquido]],0)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2.312588816579864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7.21</v>
      </c>
      <c r="AO50" s="44">
        <f>[Cotação]/[VPA]</f>
        <v>0.93397157392264174</v>
      </c>
      <c r="AP50" s="40">
        <f>IF(Tabela3[[#This Row],[Lucro/Ação]]&gt;0,Tabela3[[#This Row],[Cotação]]/(Tabela3[[#This Row],[Lucro/Ação]]/[Ref]*4),0)</f>
        <v>29.883064823907304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7.9476453101287384E-3</v>
      </c>
      <c r="AU50" s="19">
        <f>((1+Tabela3[[#This Row],[% Yield]])^(1/(3*Tabela3[[#This Row],[Ref]])))^(12)-1</f>
        <v>7.9476453101281486E-3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7.21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>
      <c r="A51" s="4" t="s">
        <v>740</v>
      </c>
      <c r="B51" s="57" t="s">
        <v>736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" s="19">
        <f>IF(Tabela3[[#This Row],[Lucro Líquido]]&gt;0,Tabela3[[#This Row],[Lucro Líquido]]/Tabela3[[#This Row],[Patrimônio Líquido]],0)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2.312588816579864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>
      <c r="A52" s="3" t="s">
        <v>1064</v>
      </c>
      <c r="B52" s="58" t="s">
        <v>1065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835058932.39999998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2" s="18">
        <f>IF(Tabela3[[#This Row],[Lucro Líquido]]&gt;0,Tabela3[[#This Row],[Lucro Líquido]]/Tabela3[[#This Row],[Patrimônio Líquido]],0)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2.312588816579864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1.45</v>
      </c>
      <c r="AO52" s="53">
        <f>[Cotação]/[VPA]</f>
        <v>0.32165986827128307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600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1.45</v>
      </c>
      <c r="BB52" s="7">
        <f>SUMPRODUCT(N(Tabela17683[Código]=Tabela3[[#This Row],[PAPEL]]),Tabela17683[Fechamento])</f>
        <v>0</v>
      </c>
    </row>
    <row r="53" spans="1:54">
      <c r="A53" s="4" t="s">
        <v>14</v>
      </c>
      <c r="B53" s="57" t="s">
        <v>539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647705000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3" s="19">
        <f>IF(Tabela3[[#This Row],[Lucro Líquido]]&gt;0,Tabela3[[#This Row],[Lucro Líquido]]/Tabela3[[#This Row],[Patrimônio Líquido]],0)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2.312588816579864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14.05</v>
      </c>
      <c r="AO53" s="44">
        <f>[Cotação]/[VPA]</f>
        <v>0.76420499460801328</v>
      </c>
      <c r="AP53" s="40">
        <f>IF(Tabela3[[#This Row],[Lucro/Ação]]&gt;0,Tabela3[[#This Row],[Cotação]]/(Tabela3[[#This Row],[Lucro/Ação]]/[Ref]*4),0)</f>
        <v>783.19830713422004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14.05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>
      <c r="A54" s="4" t="s">
        <v>14</v>
      </c>
      <c r="B54" s="57" t="s">
        <v>540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323161000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4" s="19">
        <f>IF(Tabela3[[#This Row],[Lucro Líquido]]&gt;0,Tabela3[[#This Row],[Lucro Líquido]]/Tabela3[[#This Row],[Patrimônio Líquido]],0)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2.312588816579864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7.01</v>
      </c>
      <c r="AO54" s="44">
        <f>[Cotação]/[VPA]</f>
        <v>0.38128662008556385</v>
      </c>
      <c r="AP54" s="40">
        <f>IF(Tabela3[[#This Row],[Lucro/Ação]]&gt;0,Tabela3[[#This Row],[Cotação]]/(Tabela3[[#This Row],[Lucro/Ação]]/[Ref]*4),0)</f>
        <v>390.76299879081012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5.6495649531743955E-3</v>
      </c>
      <c r="AU54" s="42">
        <f>((1+Tabela3[[#This Row],[% Yield]])^(1/(3*Tabela3[[#This Row],[Ref]])))^(12)-1</f>
        <v>5.6495649531753678E-3</v>
      </c>
      <c r="AV54" s="14">
        <f>IF([Cotação]&gt;0,($BH$1/Tabela3[[#This Row],[Cotação]]-MOD($BH$1/Tabela3[[#This Row],[Cotação]],100)),)</f>
        <v>100</v>
      </c>
      <c r="AW54" s="17">
        <f>Tabela3[[#This Row],[Ativos]]*[Lucro]</f>
        <v>3.9603450321752511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7.01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>
      <c r="A55" s="4" t="s">
        <v>14</v>
      </c>
      <c r="B55" s="57" t="s">
        <v>205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5" s="19">
        <f>IF(Tabela3[[#This Row],[Lucro Líquido]]&gt;0,Tabela3[[#This Row],[Lucro Líquido]]/Tabela3[[#This Row],[Patrimônio Líquido]],0)</f>
        <v>2.4060336738487686E-2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2.312588816579864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900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38329200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6" s="19">
        <f>IF(Tabela3[[#This Row],[Lucro Líquido]]&gt;0,Tabela3[[#This Row],[Lucro Líquido]]/Tabela3[[#This Row],[Patrimônio Líquido]],0)</f>
        <v>2.4060336738487686E-2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2.312588816579864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0.21</v>
      </c>
      <c r="AO56" s="44">
        <f>[Cotação]/[VPA]</f>
        <v>0.67859710001239304</v>
      </c>
      <c r="AP56" s="40">
        <f>IF(Tabela3[[#This Row],[Lucro/Ação]]&gt;0,Tabela3[[#This Row],[Cotação]]/(Tabela3[[#This Row],[Lucro/Ação]]/[Ref]*4),0)</f>
        <v>21.152980132450327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4.6666666666666676E-2</v>
      </c>
      <c r="AU56" s="19">
        <f>((1+Tabela3[[#This Row],[% Yield]])^(1/(3*Tabela3[[#This Row],[Ref]])))^(12)-1</f>
        <v>6.2701249317467678E-2</v>
      </c>
      <c r="AV56" s="14">
        <f>IF([Cotação]&gt;0,($BH$1/Tabela3[[#This Row],[Cotação]]-MOD($BH$1/Tabela3[[#This Row],[Cotação]],100)),)</f>
        <v>4200</v>
      </c>
      <c r="AW56" s="17">
        <f>Tabela3[[#This Row],[Ativos]]*[Lucro]</f>
        <v>41.160000000000004</v>
      </c>
      <c r="AX56" s="5">
        <f>SUMPRODUCT(N(Tabela1[Código]=Tabela3[[#This Row],[PAPEL]]),Tabela1[Fechamento])</f>
        <v>0.21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>
      <c r="A57" s="3" t="s">
        <v>866</v>
      </c>
      <c r="B57" s="58" t="s">
        <v>864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150067500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7" s="18">
        <f>IF(Tabela3[[#This Row],[Lucro Líquido]]&gt;0,Tabela3[[#This Row],[Lucro Líquido]]/Tabela3[[#This Row],[Patrimônio Líquido]],0)</f>
        <v>4.181402789742053E-2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2.312588816579864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330</v>
      </c>
      <c r="AO57" s="53">
        <f>[Cotação]/[VPA]</f>
        <v>0.80293367005708971</v>
      </c>
      <c r="AP57" s="37">
        <f>IF(Tabela3[[#This Row],[Lucro/Ação]]&gt;0,Tabela3[[#This Row],[Cotação]]/(Tabela3[[#This Row],[Lucro/Ação]]/[Ref]*4),0)</f>
        <v>14.401871401151631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1.2368184317057326E-2</v>
      </c>
      <c r="AU57" s="22">
        <f>((1+Tabela3[[#This Row],[% Yield]])^(1/(3*Tabela3[[#This Row],[Ref]])))^(12)-1</f>
        <v>1.6524813243755876E-2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330</v>
      </c>
      <c r="BB57" s="7">
        <f>SUMPRODUCT(N(Tabela17683[Código]=Tabela3[[#This Row],[PAPEL]]),Tabela17683[Fechamento])</f>
        <v>0</v>
      </c>
    </row>
    <row r="58" spans="1:54">
      <c r="A58" s="3" t="s">
        <v>870</v>
      </c>
      <c r="B58" s="58" t="s">
        <v>875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8" s="18">
        <f>IF(Tabela3[[#This Row],[Lucro Líquido]]&gt;0,Tabela3[[#This Row],[Lucro Líquido]]/Tabela3[[#This Row],[Patrimônio Líquido]],0)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2.312588816579864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1100</v>
      </c>
      <c r="AW58" s="7">
        <f>Tabela3[[#This Row],[Ativos]]*[Lucro]</f>
        <v>31.940061119434276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>
      <c r="A59" s="3" t="s">
        <v>870</v>
      </c>
      <c r="B59" s="58" t="s">
        <v>876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9" s="18">
        <f>IF(Tabela3[[#This Row],[Lucro Líquido]]&gt;0,Tabela3[[#This Row],[Lucro Líquido]]/Tabela3[[#This Row],[Patrimônio Líquido]],0)</f>
        <v>0.21806892672114692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2.312588816579864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1000</v>
      </c>
      <c r="AW59" s="7">
        <f>Tabela3[[#This Row],[Ativos]]*[Lucro]</f>
        <v>22.882472764197942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>
      <c r="A60" s="4" t="s">
        <v>14</v>
      </c>
      <c r="B60" s="57" t="s">
        <v>206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2175917544.0100002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0" s="19">
        <f>IF(Tabela3[[#This Row],[Lucro Líquido]]&gt;0,Tabela3[[#This Row],[Lucro Líquido]]/Tabela3[[#This Row],[Patrimônio Líquido]],0)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2.312588816579864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25.01</v>
      </c>
      <c r="AO60" s="44">
        <f>[Cotação]/[VPA]</f>
        <v>0.71580237842576733</v>
      </c>
      <c r="AP60" s="40">
        <f>IF(Tabela3[[#This Row],[Lucro/Ação]]&gt;0,Tabela3[[#This Row],[Cotação]]/(Tabela3[[#This Row],[Lucro/Ação]]/[Ref]*4),0)</f>
        <v>6.0382274910991054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3.9332734705689133E-2</v>
      </c>
      <c r="AU60" s="19">
        <f>((1+Tabela3[[#This Row],[% Yield]])^(1/(3*Tabela3[[#This Row],[Ref]])))^(12)-1</f>
        <v>3.9332734705688432E-2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25.01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>
      <c r="A61" s="4" t="s">
        <v>14</v>
      </c>
      <c r="B61" s="57" t="s">
        <v>207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1" s="19">
        <f>IF(Tabela3[[#This Row],[Lucro Líquido]]&gt;0,Tabela3[[#This Row],[Lucro Líquido]]/Tabela3[[#This Row],[Patrimônio Líquido]],0)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2.312588816579864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>
      <c r="A62" s="3" t="s">
        <v>775</v>
      </c>
      <c r="B62" s="58" t="s">
        <v>776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2" s="18">
        <f>IF(Tabela3[[#This Row],[Lucro Líquido]]&gt;0,Tabela3[[#This Row],[Lucro Líquido]]/Tabela3[[#This Row],[Patrimônio Líquido]],0)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2.312588816579864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>
      <c r="A63" s="3" t="s">
        <v>775</v>
      </c>
      <c r="B63" s="58" t="s">
        <v>777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338444320.88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3" s="18">
        <f>IF(Tabela3[[#This Row],[Lucro Líquido]]&gt;0,Tabela3[[#This Row],[Lucro Líquido]]/Tabela3[[#This Row],[Patrimônio Líquido]],0)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2.312588816579864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6.26</v>
      </c>
      <c r="AO63" s="53">
        <f>[Cotação]/[VPA]</f>
        <v>-9.1397332130704836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100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6.26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>
      <c r="A64" s="3" t="s">
        <v>793</v>
      </c>
      <c r="B64" s="58" t="s">
        <v>795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1315252069.47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4" s="18">
        <f>IF(Tabela3[[#This Row],[Lucro Líquido]]&gt;0,Tabela3[[#This Row],[Lucro Líquido]]/Tabela3[[#This Row],[Patrimônio Líquido]],0)</f>
        <v>2.3145145747180702E-2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2.312588816579864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5.13</v>
      </c>
      <c r="AO64" s="53">
        <f>[Cotação]/[VPA]</f>
        <v>0.82571678851450303</v>
      </c>
      <c r="AP64" s="37">
        <f>IF(Tabela3[[#This Row],[Lucro/Ação]]&gt;0,Tabela3[[#This Row],[Cotação]]/(Tabela3[[#This Row],[Lucro/Ação]]/[Ref]*4),0)</f>
        <v>26.756694390715275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6.657212486674377E-3</v>
      </c>
      <c r="AU64" s="22">
        <f>((1+Tabela3[[#This Row],[% Yield]])^(1/(3*Tabela3[[#This Row],[Ref]])))^(12)-1</f>
        <v>8.8861173367702495E-3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5.13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>
      <c r="A65" s="4" t="s">
        <v>14</v>
      </c>
      <c r="B65" s="57" t="s">
        <v>546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5" s="19">
        <f>IF(Tabela3[[#This Row],[Lucro Líquido]]&gt;0,Tabela3[[#This Row],[Lucro Líquido]]/Tabela3[[#This Row],[Patrimônio Líquido]],0)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2.312588816579864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>
      <c r="A66" s="4" t="s">
        <v>14</v>
      </c>
      <c r="B66" s="57" t="s">
        <v>547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6" s="19">
        <f>IF(Tabela3[[#This Row],[Lucro Líquido]]&gt;0,Tabela3[[#This Row],[Lucro Líquido]]/Tabela3[[#This Row],[Patrimônio Líquido]],0)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2.312588816579864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>
      <c r="A67" s="3" t="s">
        <v>289</v>
      </c>
      <c r="B67" s="58" t="s">
        <v>287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6288367530.5499992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7" s="18">
        <f>IF(Tabela3[[#This Row],[Lucro Líquido]]&gt;0,Tabela3[[#This Row],[Lucro Líquido]]/Tabela3[[#This Row],[Patrimônio Líquido]],0)</f>
        <v>8.5002742445216398E-2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2.312588816579864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17.989999999999998</v>
      </c>
      <c r="AO67" s="53">
        <f>[Cotação]/[VPA]</f>
        <v>0.62688125965363639</v>
      </c>
      <c r="AP67" s="37">
        <f>IF(Tabela3[[#This Row],[Lucro/Ação]]&gt;0,Tabela3[[#This Row],[Cotação]]/(Tabela3[[#This Row],[Lucro/Ação]]/[Ref]*4),0)</f>
        <v>5.5311267756242382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3.1202115032410823E-2</v>
      </c>
      <c r="AU67" s="18">
        <f>((1+Tabela3[[#This Row],[% Yield]])^(1/(3*Tabela3[[#This Row],[Ref]])))^(12)-1</f>
        <v>4.1817688433397837E-2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17.989999999999998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>
      <c r="A68" s="3" t="s">
        <v>289</v>
      </c>
      <c r="B68" s="60" t="s">
        <v>288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7106309721.8499994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8" s="18">
        <f>IF(Tabela3[[#This Row],[Lucro Líquido]]&gt;0,Tabela3[[#This Row],[Lucro Líquido]]/Tabela3[[#This Row],[Patrimônio Líquido]],0)</f>
        <v>8.5002742445216398E-2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2.312588816579864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20.329999999999998</v>
      </c>
      <c r="AO68" s="53">
        <f>[Cotação]/[VPA]</f>
        <v>0.70842112333287544</v>
      </c>
      <c r="AP68" s="37">
        <f>IF(Tabela3[[#This Row],[Lucro/Ação]]&gt;0,Tabela3[[#This Row],[Cotação]]/(Tabela3[[#This Row],[Lucro/Ação]]/[Ref]*4),0)</f>
        <v>6.2505729487738053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3.0371798092583939E-2</v>
      </c>
      <c r="AU68" s="18">
        <f>((1+Tabela3[[#This Row],[% Yield]])^(1/(3*Tabela3[[#This Row],[Ref]])))^(12)-1</f>
        <v>4.0699352523243082E-2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20.329999999999998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>
      <c r="A69" s="3" t="s">
        <v>270</v>
      </c>
      <c r="B69" s="58" t="s">
        <v>269</v>
      </c>
      <c r="C69" s="83" t="str">
        <f>LEFT([PAPEL],LEN([PAPEL])-(LEN([PAPEL])-4))</f>
        <v>BRFS</v>
      </c>
      <c r="D69" s="16">
        <v>4</v>
      </c>
      <c r="E69" s="5">
        <v>12460471000</v>
      </c>
      <c r="F69" s="56">
        <v>872473246</v>
      </c>
      <c r="G69" s="81">
        <v>0.25</v>
      </c>
      <c r="H69" s="16"/>
      <c r="J69" s="18"/>
      <c r="K69" s="87"/>
      <c r="L69" s="87"/>
      <c r="M69" s="54">
        <v>31652197000</v>
      </c>
      <c r="N69" s="54">
        <v>10570290000</v>
      </c>
      <c r="O69" s="54">
        <v>9395238000</v>
      </c>
      <c r="P69" s="5">
        <v>14655071000</v>
      </c>
      <c r="Q69" s="5">
        <v>1062430000</v>
      </c>
      <c r="R69" s="5">
        <f>IF(Tabela3[[#This Row],[Ativo || Passivo]]&gt;0,Tabela3[[#This Row],[Ativo || Passivo]]-Tabela3[[#This Row],[Patrimônio Líquido]],0)</f>
        <v>16997126000</v>
      </c>
      <c r="S69" s="5">
        <f>Tabela3[[#This Row],[Cotação]]*Tabela3[[#This Row],[Total Ações]]</f>
        <v>38999554096.200005</v>
      </c>
      <c r="T69" s="130">
        <f>IF(Tabela3[[#This Row],[Passivo Circulante]]&gt;0,Tabela3[[#This Row],[Ativo Circulante]]/Tabela3[[#This Row],[Passivo Circulante]],0)</f>
        <v>1.1250688912830096</v>
      </c>
      <c r="U69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69" s="18">
        <f>IF(Tabela3[[#This Row],[Lucro Líquido]]&gt;0,Tabela3[[#This Row],[Lucro Líquido]]/Tabela3[[#This Row],[Patrimônio Líquido]],0)</f>
        <v>7.2495725199830149E-2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69" s="18">
        <f>IF(Tabela3[[#This Row],[Dívida]]&gt;0,Tabela3[[#This Row],[Dívida]]/Tabela3[[#This Row],[Patrimônio Líquido]],0)</f>
        <v>1.159811917663176</v>
      </c>
      <c r="Y69" s="18">
        <f>SUMPRODUCT(N([Dívida / PL]&gt;0),N(RIGHT([PAPEL],LEN([PAPEL])-(LEN([PAPEL])-1))="3"),[Dívida / PL])/SUMPRODUCT(N([Dívida / PL]&gt;0),N(RIGHT([PAPEL],LEN([PAPEL])-(LEN([PAPEL])-1))="3"))</f>
        <v>2.312588816579864</v>
      </c>
      <c r="Z69" s="5">
        <f>Tabela3[[#This Row],[Capital Social]]*20%</f>
        <v>2492094200</v>
      </c>
      <c r="AA69" s="5">
        <f>IF(([Lucro Líquido]*5%)&gt;[Teto R. Legal],[Teto R. Legal],[Lucro Líquido]*5%)</f>
        <v>53121500</v>
      </c>
      <c r="AB69" s="5">
        <f>IF([Lucro Líquido]&lt;0,0,[Lucro Líquido]-[Reserva Legal])</f>
        <v>1009308500</v>
      </c>
      <c r="AC69" s="5">
        <f>Tabela3[[#This Row],[Lucro Distribuir]]*[%Div]</f>
        <v>252327125</v>
      </c>
      <c r="AD69" s="21">
        <f>SUMPRODUCT(N([Nome]=Tabela3[[#This Row],[Nome]]),[Ações])</f>
        <v>872473246</v>
      </c>
      <c r="AE69" s="5">
        <f>[Capital Social]/[Total Ações]</f>
        <v>14.28178005128194</v>
      </c>
      <c r="AF69" s="77">
        <f>Tabela3[[#This Row],[Lucro Líquido]]/Tabela3[[#This Row],[Total Ações]]</f>
        <v>1.2177221535111691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69" s="5">
        <f>[Div Base]*[Ações]</f>
        <v>252327125</v>
      </c>
      <c r="AL69" s="5">
        <f>SUMPRODUCT(N([Nome]=Tabela3[[#This Row],[Nome]]),[Div Base]*[Ações])</f>
        <v>252327125</v>
      </c>
      <c r="AM69" s="5">
        <f>[Patrimônio Líquido]/[Total Ações]</f>
        <v>16.797158041451279</v>
      </c>
      <c r="AN69" s="52">
        <f>MAX(Tabela3[[#This Row],[Cotação 1]:[Cotação 5]])</f>
        <v>44.7</v>
      </c>
      <c r="AO69" s="53">
        <f>[Cotação]/[VPA]</f>
        <v>2.661164459469354</v>
      </c>
      <c r="AP69" s="37">
        <f>IF(Tabela3[[#This Row],[Lucro/Ação]]&gt;0,Tabela3[[#This Row],[Cotação]]/(Tabela3[[#This Row],[Lucro/Ação]]/[Ref]*4),0)</f>
        <v>36.70788108035353</v>
      </c>
      <c r="AQ69" s="77">
        <f>[Lucro Distribuir]/[Total Ações]</f>
        <v>1.1568360458356106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6.4700002563512892E-3</v>
      </c>
      <c r="AU69" s="18">
        <f>((1+Tabela3[[#This Row],[% Yield]])^(1/(3*Tabela3[[#This Row],[Ref]])))^(12)-1</f>
        <v>6.4700002563502501E-3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44.7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4" t="s">
        <v>14</v>
      </c>
      <c r="B70" s="57" t="s">
        <v>216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0" s="18">
        <f>IF(Tabela3[[#This Row],[Lucro Líquido]]&gt;0,Tabela3[[#This Row],[Lucro Líquido]]/Tabela3[[#This Row],[Patrimônio Líquido]],0)</f>
        <v>4.0885589790808266E-2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2.312588816579864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200</v>
      </c>
      <c r="AW70" s="7">
        <f>Tabela3[[#This Row],[Ativos]]*[Lucro]</f>
        <v>49.432244253445255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>
      <c r="A71" s="4" t="s">
        <v>14</v>
      </c>
      <c r="B71" s="57" t="s">
        <v>217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1" s="18">
        <f>IF(Tabela3[[#This Row],[Lucro Líquido]]&gt;0,Tabela3[[#This Row],[Lucro Líquido]]/Tabela3[[#This Row],[Patrimônio Líquido]],0)</f>
        <v>4.0885589790808266E-2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2.312588816579864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200</v>
      </c>
      <c r="AW71" s="17">
        <f>Tabela3[[#This Row],[Ativos]]*[Lucro]</f>
        <v>15.617182507525609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>
      <c r="A72" s="4" t="s">
        <v>14</v>
      </c>
      <c r="B72" s="57" t="s">
        <v>212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2" s="18">
        <f>IF(Tabela3[[#This Row],[Lucro Líquido]]&gt;0,Tabela3[[#This Row],[Lucro Líquido]]/Tabela3[[#This Row],[Patrimônio Líquido]],0)</f>
        <v>4.0885589790808266E-2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2.312588816579864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200</v>
      </c>
      <c r="AW72" s="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14</v>
      </c>
      <c r="B73" s="57" t="s">
        <v>213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3" s="18">
        <f>IF(Tabela3[[#This Row],[Lucro Líquido]]&gt;0,Tabela3[[#This Row],[Lucro Líquido]]/Tabela3[[#This Row],[Patrimônio Líquido]],0)</f>
        <v>4.0885589790808266E-2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2.312588816579864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41.193536877871054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4" s="18">
        <f>IF(Tabela3[[#This Row],[Lucro Líquido]]&gt;0,Tabela3[[#This Row],[Lucro Líquido]]/Tabela3[[#This Row],[Patrimônio Líquido]],0)</f>
        <v>4.0885589790808266E-2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2.312588816579864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100</v>
      </c>
      <c r="AW74" s="7">
        <f>Tabela3[[#This Row],[Ativos]]*[Lucro]</f>
        <v>49.432244253445255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>
      <c r="A75" s="4" t="s">
        <v>14</v>
      </c>
      <c r="B75" s="57" t="s">
        <v>214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5" s="19">
        <f>IF(Tabela3[[#This Row],[Lucro Líquido]]&gt;0,Tabela3[[#This Row],[Lucro Líquido]]/Tabela3[[#This Row],[Patrimônio Líquido]],0)</f>
        <v>4.0885589790808266E-2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2.312588816579864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200</v>
      </c>
      <c r="AW75" s="7">
        <f>Tabela3[[#This Row],[Ativos]]*[Lucro]</f>
        <v>57.67095162901947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4" t="s">
        <v>14</v>
      </c>
      <c r="B76" s="57" t="s">
        <v>215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6" s="18">
        <f>IF(Tabela3[[#This Row],[Lucro Líquido]]&gt;0,Tabela3[[#This Row],[Lucro Líquido]]/Tabela3[[#This Row],[Patrimônio Líquido]],0)</f>
        <v>4.0885589790808266E-2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2.312588816579864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41.193536877871054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>
      <c r="A77" s="4" t="s">
        <v>360</v>
      </c>
      <c r="B77" s="57" t="s">
        <v>359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1589269816.5500002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7" s="19">
        <f>IF(Tabela3[[#This Row],[Lucro Líquido]]&gt;0,Tabela3[[#This Row],[Lucro Líquido]]/Tabela3[[#This Row],[Patrimônio Líquido]],0)</f>
        <v>0.17750610360414804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2.312588816579864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16.21</v>
      </c>
      <c r="AO77" s="44">
        <f>[Cotação]/[VPA]</f>
        <v>3.2014105097818817</v>
      </c>
      <c r="AP77" s="40">
        <f>IF(Tabela3[[#This Row],[Lucro/Ação]]&gt;0,Tabela3[[#This Row],[Cotação]]/(Tabela3[[#This Row],[Lucro/Ação]]/[Ref]*4),0)</f>
        <v>13.526621527848704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1.3168476669009698E-2</v>
      </c>
      <c r="AU77" s="19">
        <f>((1+Tabela3[[#This Row],[% Yield]])^(1/(3*Tabela3[[#This Row],[Ref]])))^(12)-1</f>
        <v>1.7596392023504936E-2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16.21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>
      <c r="A78" s="4" t="s">
        <v>14</v>
      </c>
      <c r="B78" s="57" t="s">
        <v>191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8" s="19">
        <f>IF(Tabela3[[#This Row],[Lucro Líquido]]&gt;0,Tabela3[[#This Row],[Lucro Líquido]]/Tabela3[[#This Row],[Patrimônio Líquido]],0)</f>
        <v>3.9647756380091416E-2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2.312588816579864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100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>
      <c r="A79" s="4" t="s">
        <v>14</v>
      </c>
      <c r="B79" s="57" t="s">
        <v>192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516986339.16000003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79" s="19">
        <f>IF(Tabela3[[#This Row],[Lucro Líquido]]&gt;0,Tabela3[[#This Row],[Lucro Líquido]]/Tabela3[[#This Row],[Patrimônio Líquido]],0)</f>
        <v>3.9647756380091416E-2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2.312588816579864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5.73</v>
      </c>
      <c r="AO79" s="44">
        <f>[Cotação]/[VPA]</f>
        <v>0.43834281616840953</v>
      </c>
      <c r="AP79" s="40">
        <f>IF(Tabela3[[#This Row],[Lucro/Ação]]&gt;0,Tabela3[[#This Row],[Cotação]]/(Tabela3[[#This Row],[Lucro/Ação]]/[Ref]*4),0)</f>
        <v>8.2919474427407476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6.0813986015730598E-2</v>
      </c>
      <c r="AU79" s="19">
        <f>((1+Tabela3[[#This Row],[% Yield]])^(1/(3*Tabela3[[#This Row],[Ref]])))^(12)-1</f>
        <v>8.1896334143816141E-2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34.846413987013634</v>
      </c>
      <c r="AX79" s="5">
        <f>SUMPRODUCT(N(Tabela1[Código]=Tabela3[[#This Row],[PAPEL]]),Tabela1[Fechamento])</f>
        <v>5.73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>
      <c r="A80" s="4" t="s">
        <v>40</v>
      </c>
      <c r="B80" s="57" t="s">
        <v>254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10125269919.6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0" s="19">
        <f>IF(Tabela3[[#This Row],[Lucro Líquido]]&gt;0,Tabela3[[#This Row],[Lucro Líquido]]/Tabela3[[#This Row],[Patrimônio Líquido]],0)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2.312588816579864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12.7</v>
      </c>
      <c r="AO80" s="53">
        <f>[Cotação]/[VPA]</f>
        <v>1.3334812638826514</v>
      </c>
      <c r="AP80" s="37">
        <f>IF(Tabela3[[#This Row],[Lucro/Ação]]&gt;0,Tabela3[[#This Row],[Cotação]]/(Tabela3[[#This Row],[Lucro/Ação]]/[Ref]*4),0)</f>
        <v>19.865272739686521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12.7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>
      <c r="A81" s="4" t="s">
        <v>40</v>
      </c>
      <c r="B81" s="57" t="s">
        <v>255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12437339428.799999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1" s="19">
        <f>IF(Tabela3[[#This Row],[Lucro Líquido]]&gt;0,Tabela3[[#This Row],[Lucro Líquido]]/Tabela3[[#This Row],[Patrimônio Líquido]],0)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2.312588816579864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15.6</v>
      </c>
      <c r="AO81" s="53">
        <f>[Cotação]/[VPA]</f>
        <v>1.6379769855566426</v>
      </c>
      <c r="AP81" s="37">
        <f>IF(Tabela3[[#This Row],[Lucro/Ação]]&gt;0,Tabela3[[#This Row],[Cotação]]/(Tabela3[[#This Row],[Lucro/Ação]]/[Ref]*4),0)</f>
        <v>24.40143738103226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3.8801974296247245E-2</v>
      </c>
      <c r="AU81" s="18">
        <f>((1+Tabela3[[#This Row],[% Yield]])^(1/(3*Tabela3[[#This Row],[Ref]])))^(12)-1</f>
        <v>3.8801974296247321E-2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15.6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40</v>
      </c>
      <c r="B82" s="57" t="s">
        <v>256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2" s="19">
        <f>IF(Tabela3[[#This Row],[Lucro Líquido]]&gt;0,Tabela3[[#This Row],[Lucro Líquido]]/Tabela3[[#This Row],[Patrimônio Líquido]],0)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2.312588816579864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>
      <c r="A83" s="3" t="s">
        <v>336</v>
      </c>
      <c r="B83" s="58" t="s">
        <v>339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8287413705.8999996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3" s="18">
        <f>IF(Tabela3[[#This Row],[Lucro Líquido]]&gt;0,Tabela3[[#This Row],[Lucro Líquido]]/Tabela3[[#This Row],[Patrimônio Líquido]],0)</f>
        <v>3.9031782953326349E-2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2.312588816579864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18.059999999999999</v>
      </c>
      <c r="AO83" s="53">
        <f>[Cotação]/[VPA]</f>
        <v>0.96597604120188585</v>
      </c>
      <c r="AP83" s="37">
        <f>IF(Tabela3[[#This Row],[Lucro/Ação]]&gt;0,Tabela3[[#This Row],[Cotação]]/(Tabela3[[#This Row],[Lucro/Ação]]/[Ref]*4),0)</f>
        <v>18.561335816192148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9.59656146324399E-3</v>
      </c>
      <c r="AU83" s="18">
        <f>((1+Tabela3[[#This Row],[% Yield]])^(1/(3*Tabela3[[#This Row],[Ref]])))^(12)-1</f>
        <v>1.2815837145751852E-2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18.059999999999999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>
      <c r="A84" s="3" t="s">
        <v>336</v>
      </c>
      <c r="B84" s="58" t="s">
        <v>341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5312999706.3000002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4" s="18">
        <f>IF(Tabela3[[#This Row],[Lucro Líquido]]&gt;0,Tabela3[[#This Row],[Lucro Líquido]]/Tabela3[[#This Row],[Patrimônio Líquido]],0)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2.312588816579864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17.05</v>
      </c>
      <c r="AO84" s="53">
        <f>[Cotação]/[VPA]</f>
        <v>0.69446973139195511</v>
      </c>
      <c r="AP84" s="37">
        <f>IF(Tabela3[[#This Row],[Lucro/Ação]]&gt;0,Tabela3[[#This Row],[Cotação]]/(Tabela3[[#This Row],[Lucro/Ação]]/[Ref]*4),0)</f>
        <v>65.461665635395889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3.6280775579835079E-3</v>
      </c>
      <c r="AU84" s="18">
        <f>((1+Tabela3[[#This Row],[% Yield]])^(1/(3*Tabela3[[#This Row],[Ref]])))^(12)-1</f>
        <v>3.6280775579831115E-3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17.05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>
      <c r="A85" s="4" t="s">
        <v>14</v>
      </c>
      <c r="B85" s="57" t="s">
        <v>199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>
        <v>53121798000</v>
      </c>
      <c r="N85" s="55">
        <v>23199775000</v>
      </c>
      <c r="O85" s="55">
        <v>26460393000</v>
      </c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47973936000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0.87677363673321107</v>
      </c>
      <c r="U8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5" s="19">
        <f>IF(Tabela3[[#This Row],[Lucro Líquido]]&gt;0,Tabela3[[#This Row],[Lucro Líquido]]/Tabela3[[#This Row],[Patrimônio Líquido]],0)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5" s="19">
        <f>IF(Tabela3[[#This Row],[Dívida]]&gt;0,Tabela3[[#This Row],[Dívida]]/Tabela3[[#This Row],[Patrimônio Líquido]],0)</f>
        <v>9.3191962022291968</v>
      </c>
      <c r="Y85" s="19">
        <f>SUMPRODUCT(N([Dívida / PL]&gt;0),N(RIGHT([PAPEL],LEN([PAPEL])-(LEN([PAPEL])-1))="3"),[Dívida / PL])/SUMPRODUCT(N([Dívida / PL]&gt;0),N(RIGHT([PAPEL],LEN([PAPEL])-(LEN([PAPEL])-1))="3"))</f>
        <v>2.312588816579864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>
      <c r="A86" s="4" t="s">
        <v>14</v>
      </c>
      <c r="B86" s="57" t="s">
        <v>200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4461911544.0699997</v>
      </c>
      <c r="T86" s="132">
        <f>IF(Tabela3[[#This Row],[Passivo Circulante]]&gt;0,Tabela3[[#This Row],[Ativo Circulante]]/Tabela3[[#This Row],[Passivo Circulante]],0)</f>
        <v>0.87677363673321107</v>
      </c>
      <c r="U8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6" s="19">
        <f>IF(Tabela3[[#This Row],[Lucro Líquido]]&gt;0,Tabela3[[#This Row],[Lucro Líquido]]/Tabela3[[#This Row],[Patrimônio Líquido]],0)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2.312588816579864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10.91</v>
      </c>
      <c r="AO86" s="44">
        <f>[Cotação]/[VPA]</f>
        <v>0.86675041873111591</v>
      </c>
      <c r="AP86" s="40">
        <f>IF(Tabela3[[#This Row],[Lucro/Ação]]&gt;0,Tabela3[[#This Row],[Cotação]]/(Tabela3[[#This Row],[Lucro/Ação]]/[Ref]*4),0)</f>
        <v>5.6364737663431921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A.A.]&gt;=5%,SUMPRODUCT(N([Nome]=Tabela3[[#This Row],[Nome]]),[PL])&gt;0,[Rentabilidade s/ PL]&gt;=[Rentabilidade s/ PL Média]),"Sim","Não")</f>
        <v>Sim</v>
      </c>
      <c r="AT86" s="42">
        <f>IF([Cotação]&gt;0,Tabela3[[#This Row],[Lucro]]/Tabela3[[#This Row],[Cotação]],0)</f>
        <v>5.0426817694095939E-2</v>
      </c>
      <c r="AU86" s="19">
        <f>((1+Tabela3[[#This Row],[% Yield]])^(1/(3*Tabela3[[#This Row],[Ref]])))^(12)-1</f>
        <v>5.0426817694095627E-2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10.91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4785001380.8999996</v>
      </c>
      <c r="T87" s="132">
        <f>IF(Tabela3[[#This Row],[Passivo Circulante]]&gt;0,Tabela3[[#This Row],[Ativo Circulante]]/Tabela3[[#This Row],[Passivo Circulante]],0)</f>
        <v>0.87677363673321107</v>
      </c>
      <c r="U8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7" s="19">
        <f>IF(Tabela3[[#This Row],[Lucro Líquido]]&gt;0,Tabela3[[#This Row],[Lucro Líquido]]/Tabela3[[#This Row],[Patrimônio Líquido]],0)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2.312588816579864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11.7</v>
      </c>
      <c r="AO87" s="44">
        <f>[Cotação]/[VPA]</f>
        <v>0.92951236472539467</v>
      </c>
      <c r="AP87" s="40">
        <f>IF(Tabela3[[#This Row],[Lucro/Ação]]&gt;0,Tabela3[[#This Row],[Cotação]]/(Tabela3[[#This Row],[Lucro/Ação]]/[Ref]*4),0)</f>
        <v>6.0446143965366952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3.9223628823413598E-2</v>
      </c>
      <c r="AU87" s="19">
        <f>((1+Tabela3[[#This Row],[% Yield]])^(1/(3*Tabela3[[#This Row],[Ref]])))^(12)-1</f>
        <v>3.922362882341246E-2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11.7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>
      <c r="A88" s="3" t="s">
        <v>260</v>
      </c>
      <c r="B88" s="58" t="s">
        <v>841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1881976578.3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8" s="18">
        <f>IF(Tabela3[[#This Row],[Lucro Líquido]]&gt;0,Tabela3[[#This Row],[Lucro Líquido]]/Tabela3[[#This Row],[Patrimônio Líquido]],0)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2.312588816579864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9.1</v>
      </c>
      <c r="AO88" s="53">
        <f>[Cotação]/[VPA]</f>
        <v>0.75365401736229021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9.1</v>
      </c>
      <c r="BB88" s="7">
        <f>SUMPRODUCT(N(Tabela17683[Código]=Tabela3[[#This Row],[PAPEL]]),Tabela17683[Fechamento])</f>
        <v>0</v>
      </c>
    </row>
    <row r="89" spans="1:54">
      <c r="A89" s="4" t="s">
        <v>14</v>
      </c>
      <c r="B89" s="57" t="s">
        <v>210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89" s="18">
        <f>IF(Tabela3[[#This Row],[Lucro Líquido]]&gt;0,Tabela3[[#This Row],[Lucro Líquido]]/Tabela3[[#This Row],[Patrimônio Líquido]],0)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2.312588816579864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>
      <c r="A90" s="4" t="s">
        <v>14</v>
      </c>
      <c r="B90" s="57" t="s">
        <v>211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0" s="18">
        <f>IF(Tabela3[[#This Row],[Lucro Líquido]]&gt;0,Tabela3[[#This Row],[Lucro Líquido]]/Tabela3[[#This Row],[Patrimônio Líquido]],0)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2.312588816579864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>
      <c r="A91" s="3" t="s">
        <v>783</v>
      </c>
      <c r="B91" s="58" t="s">
        <v>788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3704681406.5999999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1" s="18">
        <f>IF(Tabela3[[#This Row],[Lucro Líquido]]&gt;0,Tabela3[[#This Row],[Lucro Líquido]]/Tabela3[[#This Row],[Patrimônio Líquido]],0)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2.312588816579864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23.3</v>
      </c>
      <c r="AO91" s="53">
        <f>[Cotação]/[VPA]</f>
        <v>4.4477383695746129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23.3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>
      <c r="A92" s="4" t="s">
        <v>289</v>
      </c>
      <c r="B92" s="57" t="s">
        <v>692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2" s="19">
        <f>IF(Tabela3[[#This Row],[Lucro Líquido]]&gt;0,Tabela3[[#This Row],[Lucro Líquido]]/Tabela3[[#This Row],[Patrimônio Líquido]],0)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2.312588816579864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1100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>
      <c r="A93" s="4" t="s">
        <v>289</v>
      </c>
      <c r="B93" s="57" t="s">
        <v>693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121238959.68000001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3" s="19">
        <f>IF(Tabela3[[#This Row],[Lucro Líquido]]&gt;0,Tabela3[[#This Row],[Lucro Líquido]]/Tabela3[[#This Row],[Patrimônio Líquido]],0)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2.312588816579864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0.81</v>
      </c>
      <c r="AO93" s="44">
        <f>[Cotação]/[VPA]</f>
        <v>-1.7742113688646941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1100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0.81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>
      <c r="A94" s="4" t="s">
        <v>366</v>
      </c>
      <c r="B94" s="57" t="s">
        <v>365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19800000000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4" s="19">
        <f>IF(Tabela3[[#This Row],[Lucro Líquido]]&gt;0,Tabela3[[#This Row],[Lucro Líquido]]/Tabela3[[#This Row],[Patrimônio Líquido]],0)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2.312588816579864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10</v>
      </c>
      <c r="AO94" s="44">
        <f>[Cotação]/[VPA]</f>
        <v>1.0267457412997947</v>
      </c>
      <c r="AP94" s="40">
        <f>IF(Tabela3[[#This Row],[Lucro/Ação]]&gt;0,Tabela3[[#This Row],[Cotação]]/(Tabela3[[#This Row],[Lucro/Ação]]/[Ref]*4),0)</f>
        <v>18.30763483850447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1.2972729797979799E-2</v>
      </c>
      <c r="AU94" s="19">
        <f>((1+Tabela3[[#This Row],[% Yield]])^(1/(3*Tabela3[[#This Row],[Ref]])))^(12)-1</f>
        <v>1.2972729797980254E-2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10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>
      <c r="A95" s="3" t="s">
        <v>1064</v>
      </c>
      <c r="B95" s="58" t="s">
        <v>1067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5" s="18">
        <f>IF(Tabela3[[#This Row],[Lucro Líquido]]&gt;0,Tabela3[[#This Row],[Lucro Líquido]]/Tabela3[[#This Row],[Patrimônio Líquido]],0)</f>
        <v>1.9578326414682106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2.312588816579864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>
      <c r="A96" s="3" t="s">
        <v>1064</v>
      </c>
      <c r="B96" s="58" t="s">
        <v>1068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6" s="18">
        <f>IF(Tabela3[[#This Row],[Lucro Líquido]]&gt;0,Tabela3[[#This Row],[Lucro Líquido]]/Tabela3[[#This Row],[Patrimônio Líquido]],0)</f>
        <v>1.9578326414682106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2.312588816579864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>
      <c r="A97" s="3" t="s">
        <v>997</v>
      </c>
      <c r="B97" s="58" t="s">
        <v>998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7" s="18">
        <f>IF(Tabela3[[#This Row],[Lucro Líquido]]&gt;0,Tabela3[[#This Row],[Lucro Líquido]]/Tabela3[[#This Row],[Patrimônio Líquido]],0)</f>
        <v>3.9942102905193511E-2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2.312588816579864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>
      <c r="A98" s="3" t="s">
        <v>997</v>
      </c>
      <c r="B98" s="58" t="s">
        <v>999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84814947.800000012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8" s="18">
        <f>IF(Tabela3[[#This Row],[Lucro Líquido]]&gt;0,Tabela3[[#This Row],[Lucro Líquido]]/Tabela3[[#This Row],[Patrimônio Líquido]],0)</f>
        <v>3.9942102905193511E-2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2.312588816579864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2.2000000000000002</v>
      </c>
      <c r="AO98" s="53">
        <f>[Cotação]/[VPA]</f>
        <v>2.9229399248716272</v>
      </c>
      <c r="AP98" s="37">
        <f>IF(Tabela3[[#This Row],[Lucro/Ação]]&gt;0,Tabela3[[#This Row],[Cotação]]/(Tabela3[[#This Row],[Lucro/Ação]]/[Ref]*4),0)</f>
        <v>54.884565012942197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3.2454479680762119E-3</v>
      </c>
      <c r="AU98" s="22">
        <f>((1+Tabela3[[#This Row],[% Yield]])^(1/(3*Tabela3[[#This Row],[Ref]])))^(12)-1</f>
        <v>4.3296029232822164E-3</v>
      </c>
      <c r="AV98" s="10">
        <f>IF([Cotação]&gt;0,($BH$1/Tabela3[[#This Row],[Cotação]]-MOD($BH$1/Tabela3[[#This Row],[Cotação]],100)),)</f>
        <v>400</v>
      </c>
      <c r="AW98" s="7">
        <f>Tabela3[[#This Row],[Ativos]]*[Lucro]</f>
        <v>2.8559942119070669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2.2000000000000002</v>
      </c>
      <c r="BB98" s="7">
        <f>SUMPRODUCT(N(Tabela17683[Código]=Tabela3[[#This Row],[PAPEL]]),Tabela17683[Fechamento])</f>
        <v>0</v>
      </c>
    </row>
    <row r="99" spans="1:54">
      <c r="A99" s="3" t="s">
        <v>1177</v>
      </c>
      <c r="B99" s="57" t="s">
        <v>1164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96525000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99" s="18">
        <f>IF(Tabela3[[#This Row],[Lucro Líquido]]&gt;0,Tabela3[[#This Row],[Lucro Líquido]]/Tabela3[[#This Row],[Patrimônio Líquido]],0)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2.312588816579864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2.25</v>
      </c>
      <c r="AO99" s="53">
        <f>[Cotação]/[VPA]</f>
        <v>0.62386086012331798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400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2.25</v>
      </c>
    </row>
    <row r="100" spans="1:54">
      <c r="A100" s="4" t="s">
        <v>37</v>
      </c>
      <c r="B100" s="57" t="s">
        <v>174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0" s="19">
        <f>IF(Tabela3[[#This Row],[Lucro Líquido]]&gt;0,Tabela3[[#This Row],[Lucro Líquido]]/Tabela3[[#This Row],[Patrimônio Líquido]],0)</f>
        <v>1.5826994304830939E-2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2.312588816579864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200</v>
      </c>
      <c r="AW100" s="17">
        <f>Tabela3[[#This Row],[Ativos]]*[Lucro]</f>
        <v>1.2787947637956927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>
      <c r="A101" s="4" t="s">
        <v>37</v>
      </c>
      <c r="B101" s="57" t="s">
        <v>505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1" s="19">
        <f>IF(Tabela3[[#This Row],[Lucro Líquido]]&gt;0,Tabela3[[#This Row],[Lucro Líquido]]/Tabela3[[#This Row],[Patrimônio Líquido]],0)</f>
        <v>1.5826994304830939E-2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2.312588816579864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>
      <c r="A102" s="4" t="s">
        <v>12</v>
      </c>
      <c r="B102" s="57" t="s">
        <v>447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4510893305.6999998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2" s="19">
        <f>IF(Tabela3[[#This Row],[Lucro Líquido]]&gt;0,Tabela3[[#This Row],[Lucro Líquido]]/Tabela3[[#This Row],[Patrimônio Líquido]],0)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2.312588816579864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1.1499999999999999</v>
      </c>
      <c r="AO102" s="44">
        <f>[Cotação]/[VPA]</f>
        <v>1.8183037117491156</v>
      </c>
      <c r="AP102" s="40">
        <f>IF(Tabela3[[#This Row],[Lucro/Ação]]&gt;0,Tabela3[[#This Row],[Cotação]]/(Tabela3[[#This Row],[Lucro/Ação]]/[Ref]*4),0)</f>
        <v>8.758012782419101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2.7118023905692311E-2</v>
      </c>
      <c r="AU102" s="42">
        <f>((1+Tabela3[[#This Row],[% Yield]])^(1/(3*Tabela3[[#This Row],[Ref]])))^(12)-1</f>
        <v>2.7118023905692068E-2</v>
      </c>
      <c r="AV102" s="14">
        <f>IF([Cotação]&gt;0,($BH$1/Tabela3[[#This Row],[Cotação]]-MOD($BH$1/Tabela3[[#This Row],[Cotação]],100)),)</f>
        <v>700</v>
      </c>
      <c r="AW102" s="17">
        <f>Tabela3[[#This Row],[Ativos]]*[Lucro]</f>
        <v>21.830009244082309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1.1499999999999999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>
      <c r="A103" s="3" t="s">
        <v>1284</v>
      </c>
      <c r="B103" s="57" t="s">
        <v>1285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4103394.56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3" s="18">
        <f>IF(Tabela3[[#This Row],[Lucro Líquido]]&gt;0,Tabela3[[#This Row],[Lucro Líquido]]/Tabela3[[#This Row],[Patrimônio Líquido]],0)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2.312588816579864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0.04</v>
      </c>
      <c r="AO103" s="53">
        <f>[Cotação]/[VPA]</f>
        <v>-8.3314966278246047E-4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22500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0.04</v>
      </c>
    </row>
    <row r="104" spans="1:54">
      <c r="A104" s="3" t="s">
        <v>1284</v>
      </c>
      <c r="B104" s="57" t="s">
        <v>1286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4" s="18">
        <f>IF(Tabela3[[#This Row],[Lucro Líquido]]&gt;0,Tabela3[[#This Row],[Lucro Líquido]]/Tabela3[[#This Row],[Patrimônio Líquido]],0)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2.312588816579864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22500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>
      <c r="A105" s="4" t="s">
        <v>331</v>
      </c>
      <c r="B105" s="126" t="s">
        <v>1150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5" s="18">
        <f>IF(Tabela3[[#This Row],[Lucro Líquido]]&gt;0,Tabela3[[#This Row],[Lucro Líquido]]/Tabela3[[#This Row],[Patrimônio Líquido]],0)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2.312588816579864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6400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>
      <c r="A106" s="4" t="s">
        <v>331</v>
      </c>
      <c r="B106" s="126" t="s">
        <v>1151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7800000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6" s="18">
        <f>IF(Tabela3[[#This Row],[Lucro Líquido]]&gt;0,Tabela3[[#This Row],[Lucro Líquido]]/Tabela3[[#This Row],[Patrimônio Líquido]],0)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2.312588816579864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</v>
      </c>
      <c r="AO106" s="53">
        <f>[Cotação]/[VPA]</f>
        <v>-4.8614184123106072E-2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9000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</v>
      </c>
    </row>
    <row r="107" spans="1:54">
      <c r="A107" s="3" t="s">
        <v>336</v>
      </c>
      <c r="B107" s="58" t="s">
        <v>343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1657510000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7" s="18">
        <f>IF(Tabela3[[#This Row],[Lucro Líquido]]&gt;0,Tabela3[[#This Row],[Lucro Líquido]]/Tabela3[[#This Row],[Patrimônio Líquido]],0)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2.312588816579864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19.97</v>
      </c>
      <c r="AO107" s="53">
        <f>[Cotação]/[VPA]</f>
        <v>2.3707773242059549</v>
      </c>
      <c r="AP107" s="37">
        <f>IF(Tabela3[[#This Row],[Lucro/Ação]]&gt;0,Tabela3[[#This Row],[Cotação]]/(Tabela3[[#This Row],[Lucro/Ação]]/[Ref]*4),0)</f>
        <v>11.131624367868584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2.1335610343225685E-2</v>
      </c>
      <c r="AU107" s="18">
        <f>((1+Tabela3[[#This Row],[% Yield]])^(1/(3*Tabela3[[#This Row],[Ref]])))^(12)-1</f>
        <v>2.1335610343224287E-2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19.97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>
      <c r="A108" s="3" t="s">
        <v>1186</v>
      </c>
      <c r="B108" s="57" t="s">
        <v>1179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28655480256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8" s="18">
        <f>IF(Tabela3[[#This Row],[Lucro Líquido]]&gt;0,Tabela3[[#This Row],[Lucro Líquido]]/Tabela3[[#This Row],[Patrimônio Líquido]],0)</f>
        <v>0.3374124496274466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2.312588816579864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16.23</v>
      </c>
      <c r="AO108" s="53">
        <f>[Cotação]/[VPA]</f>
        <v>9.2558493713686225</v>
      </c>
      <c r="AP108" s="37">
        <f>IF(Tabela3[[#This Row],[Lucro/Ação]]&gt;0,Tabela3[[#This Row],[Cotação]]/(Tabela3[[#This Row],[Lucro/Ação]]/[Ref]*4),0)</f>
        <v>20.573891201084429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8.6578177292301051E-3</v>
      </c>
      <c r="AU108" s="22">
        <f>((1+Tabela3[[#This Row],[% Yield]])^(1/(3*Tabela3[[#This Row],[Ref]])))^(12)-1</f>
        <v>1.1560382330064067E-2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16.23</v>
      </c>
    </row>
    <row r="109" spans="1:54">
      <c r="A109" s="4" t="s">
        <v>649</v>
      </c>
      <c r="B109" s="57" t="s">
        <v>650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176927851.36000001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09" s="19">
        <f>IF(Tabela3[[#This Row],[Lucro Líquido]]&gt;0,Tabela3[[#This Row],[Lucro Líquido]]/Tabela3[[#This Row],[Patrimônio Líquido]],0)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2.312588816579864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1.04</v>
      </c>
      <c r="AO109" s="44">
        <f>[Cotação]/[VPA]</f>
        <v>0.2390693994208648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800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1.04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146935328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0" s="19">
        <f>IF(Tabela3[[#This Row],[Lucro Líquido]]&gt;0,Tabela3[[#This Row],[Lucro Líquido]]/Tabela3[[#This Row],[Patrimônio Líquido]],0)</f>
        <v>3.8421095550586488E-2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2.312588816579864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16</v>
      </c>
      <c r="AO110" s="44">
        <f>[Cotação]/[VPA]</f>
        <v>0.31531592252260759</v>
      </c>
      <c r="AP110" s="40">
        <f>IF(Tabela3[[#This Row],[Lucro/Ação]]&gt;0,Tabela3[[#This Row],[Cotação]]/(Tabela3[[#This Row],[Lucro/Ação]]/[Ref]*4),0)</f>
        <v>6.1551327077747988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192852618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1" s="19">
        <f>IF(Tabela3[[#This Row],[Lucro Líquido]]&gt;0,Tabela3[[#This Row],[Lucro Líquido]]/Tabela3[[#This Row],[Patrimônio Líquido]],0)</f>
        <v>3.8421095550586488E-2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2.312588816579864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21</v>
      </c>
      <c r="AO111" s="44">
        <f>[Cotação]/[VPA]</f>
        <v>0.41385214831092249</v>
      </c>
      <c r="AP111" s="40">
        <f>IF(Tabela3[[#This Row],[Lucro/Ação]]&gt;0,Tabela3[[#This Row],[Cotação]]/(Tabela3[[#This Row],[Lucro/Ação]]/[Ref]*4),0)</f>
        <v>8.0786116789544238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0.1773666176624058</v>
      </c>
      <c r="AU111" s="19">
        <f>((1+Tabela3[[#This Row],[% Yield]])^(1/(3*Tabela3[[#This Row],[Ref]])))^(12)-1</f>
        <v>0.24322277422071825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21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2" s="19">
        <f>IF(Tabela3[[#This Row],[Lucro Líquido]]&gt;0,Tabela3[[#This Row],[Lucro Líquido]]/Tabela3[[#This Row],[Patrimônio Líquido]],0)</f>
        <v>3.8421095550586488E-2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2.312588816579864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>
      <c r="A113" s="3" t="s">
        <v>891</v>
      </c>
      <c r="B113" s="58" t="s">
        <v>892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115000000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3" s="18">
        <f>IF(Tabela3[[#This Row],[Lucro Líquido]]&gt;0,Tabela3[[#This Row],[Lucro Líquido]]/Tabela3[[#This Row],[Patrimônio Líquido]],0)</f>
        <v>3.3631206928756111E-2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2.312588816579864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11.5</v>
      </c>
      <c r="AO113" s="53">
        <f>[Cotação]/[VPA]</f>
        <v>0.376847782988108</v>
      </c>
      <c r="AP113" s="37">
        <f>IF(Tabela3[[#This Row],[Lucro/Ação]]&gt;0,Tabela3[[#This Row],[Cotação]]/(Tabela3[[#This Row],[Lucro/Ação]]/[Ref]*4),0)</f>
        <v>8.4039754457760889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2.1195326086956522E-2</v>
      </c>
      <c r="AU113" s="22">
        <f>((1+Tabela3[[#This Row],[% Yield]])^(1/(3*Tabela3[[#This Row],[Ref]])))^(12)-1</f>
        <v>2.8359800196967155E-2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11.5</v>
      </c>
      <c r="BB113" s="7">
        <f>SUMPRODUCT(N(Tabela17683[Código]=Tabela3[[#This Row],[PAPEL]]),Tabela17683[Fechamento])</f>
        <v>0</v>
      </c>
    </row>
    <row r="114" spans="1:54">
      <c r="A114" s="3" t="s">
        <v>891</v>
      </c>
      <c r="B114" s="58" t="s">
        <v>893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111000000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4" s="18">
        <f>IF(Tabela3[[#This Row],[Lucro Líquido]]&gt;0,Tabela3[[#This Row],[Lucro Líquido]]/Tabela3[[#This Row],[Patrimônio Líquido]],0)</f>
        <v>3.3631206928756111E-2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2.312588816579864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11.1</v>
      </c>
      <c r="AO114" s="53">
        <f>[Cotação]/[VPA]</f>
        <v>0.36374003401460858</v>
      </c>
      <c r="AP114" s="37">
        <f>IF(Tabela3[[#This Row],[Lucro/Ação]]&gt;0,Tabela3[[#This Row],[Cotação]]/(Tabela3[[#This Row],[Lucro/Ação]]/[Ref]*4),0)</f>
        <v>8.1116632563577902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2.1959121621621624E-2</v>
      </c>
      <c r="AU114" s="22">
        <f>((1+Tabela3[[#This Row],[% Yield]])^(1/(3*Tabela3[[#This Row],[Ref]])))^(12)-1</f>
        <v>2.9385466883620426E-2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11.1</v>
      </c>
      <c r="BB114" s="7">
        <f>SUMPRODUCT(N(Tabela17683[Código]=Tabela3[[#This Row],[PAPEL]]),Tabela17683[Fechamento])</f>
        <v>0</v>
      </c>
    </row>
    <row r="115" spans="1:54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5457142802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5" s="19">
        <f>IF(Tabela3[[#This Row],[Lucro Líquido]]&gt;0,Tabela3[[#This Row],[Lucro Líquido]]/Tabela3[[#This Row],[Patrimônio Líquido]],0)</f>
        <v>0.15620221119229397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2.312588816579864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29</v>
      </c>
      <c r="AO115" s="44">
        <f>[Cotação]/[VPA]</f>
        <v>1.9640600460464113</v>
      </c>
      <c r="AP115" s="40">
        <f>IF(Tabela3[[#This Row],[Lucro/Ação]]&gt;0,Tabela3[[#This Row],[Cotação]]/(Tabela3[[#This Row],[Lucro/Ação]]/[Ref]*4),0)</f>
        <v>9.4303724850693982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1.8300746252082421E-2</v>
      </c>
      <c r="AU115" s="19">
        <f>((1+Tabela3[[#This Row],[% Yield]])^(1/(3*Tabela3[[#This Row],[Ref]])))^(12)-1</f>
        <v>2.4475120679795959E-2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29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6" s="19">
        <f>IF(Tabela3[[#This Row],[Lucro Líquido]]&gt;0,Tabela3[[#This Row],[Lucro Líquido]]/Tabela3[[#This Row],[Patrimônio Líquido]],0)</f>
        <v>0.15620221119229397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2.312588816579864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>
      <c r="A117" s="4" t="s">
        <v>12</v>
      </c>
      <c r="B117" s="57" t="s">
        <v>468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7" s="19">
        <f>IF(Tabela3[[#This Row],[Lucro Líquido]]&gt;0,Tabela3[[#This Row],[Lucro Líquido]]/Tabela3[[#This Row],[Patrimônio Líquido]],0)</f>
        <v>0.15620221119229397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2.312588816579864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>
      <c r="A118" s="4" t="s">
        <v>12</v>
      </c>
      <c r="B118" s="57" t="s">
        <v>479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8" s="19">
        <f>IF(Tabela3[[#This Row],[Lucro Líquido]]&gt;0,Tabela3[[#This Row],[Lucro Líquido]]/Tabela3[[#This Row],[Patrimônio Líquido]],0)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2.312588816579864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900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>
      <c r="A119" s="4" t="s">
        <v>12</v>
      </c>
      <c r="B119" s="57" t="s">
        <v>480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19" s="19">
        <f>IF(Tabela3[[#This Row],[Lucro Líquido]]&gt;0,Tabela3[[#This Row],[Lucro Líquido]]/Tabela3[[#This Row],[Patrimônio Líquido]],0)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2.312588816579864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500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>
      <c r="A120" s="4" t="s">
        <v>508</v>
      </c>
      <c r="B120" s="57" t="s">
        <v>513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0" s="19">
        <f>IF(Tabela3[[#This Row],[Lucro Líquido]]&gt;0,Tabela3[[#This Row],[Lucro Líquido]]/Tabela3[[#This Row],[Patrimônio Líquido]],0)</f>
        <v>0.27334106527347224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2.312588816579864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>
      <c r="A121" s="4" t="s">
        <v>12</v>
      </c>
      <c r="B121" s="126" t="s">
        <v>456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2365237760.6799998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1" s="19">
        <f>IF(Tabela3[[#This Row],[Lucro Líquido]]&gt;0,Tabela3[[#This Row],[Lucro Líquido]]/Tabela3[[#This Row],[Patrimônio Líquido]],0)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2.312588816579864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1.24</v>
      </c>
      <c r="AO121" s="44">
        <f>[Cotação]/[VPA]</f>
        <v>6.0019685510192167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700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1.24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>
      <c r="A122" s="4" t="s">
        <v>12</v>
      </c>
      <c r="B122" s="126" t="s">
        <v>457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2" s="19">
        <f>IF(Tabela3[[#This Row],[Lucro Líquido]]&gt;0,Tabela3[[#This Row],[Lucro Líquido]]/Tabela3[[#This Row],[Patrimônio Líquido]],0)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2.312588816579864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900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>
      <c r="A123" s="4" t="s">
        <v>12</v>
      </c>
      <c r="B123" s="126" t="s">
        <v>458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3" s="19">
        <f>IF(Tabela3[[#This Row],[Lucro Líquido]]&gt;0,Tabela3[[#This Row],[Lucro Líquido]]/Tabela3[[#This Row],[Patrimônio Líquido]],0)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2.312588816579864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1200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>
      <c r="A124" s="4" t="s">
        <v>12</v>
      </c>
      <c r="B124" s="126" t="s">
        <v>459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4" s="19">
        <f>IF(Tabela3[[#This Row],[Lucro Líquido]]&gt;0,Tabela3[[#This Row],[Lucro Líquido]]/Tabela3[[#This Row],[Patrimônio Líquido]],0)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2.312588816579864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1500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>
      <c r="A125" s="4" t="s">
        <v>12</v>
      </c>
      <c r="B125" s="57" t="s">
        <v>469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5" s="19">
        <f>IF(Tabela3[[#This Row],[Lucro Líquido]]&gt;0,Tabela3[[#This Row],[Lucro Líquido]]/Tabela3[[#This Row],[Patrimônio Líquido]],0)</f>
        <v>1.7039220953225478E-2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2.312588816579864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6" s="19">
        <f>IF(Tabela3[[#This Row],[Lucro Líquido]]&gt;0,Tabela3[[#This Row],[Lucro Líquido]]/Tabela3[[#This Row],[Patrimônio Líquido]],0)</f>
        <v>1.7039220953225478E-2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2.312588816579864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1343769107.8800001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7" s="19">
        <f>IF(Tabela3[[#This Row],[Lucro Líquido]]&gt;0,Tabela3[[#This Row],[Lucro Líquido]]/Tabela3[[#This Row],[Patrimônio Líquido]],0)</f>
        <v>1.7039220953225478E-2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2.312588816579864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18.010000000000002</v>
      </c>
      <c r="AO127" s="44">
        <f>[Cotação]/[VPA]</f>
        <v>0.36240548811785384</v>
      </c>
      <c r="AP127" s="40">
        <f>IF(Tabela3[[#This Row],[Lucro/Ação]]&gt;0,Tabela3[[#This Row],[Cotação]]/(Tabela3[[#This Row],[Lucro/Ação]]/[Ref]*4),0)</f>
        <v>15.95167506980057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1.1901015958037466E-2</v>
      </c>
      <c r="AU127" s="19">
        <f>((1+Tabela3[[#This Row],[% Yield]])^(1/(3*Tabela3[[#This Row],[Ref]])))^(12)-1</f>
        <v>1.5899412710907557E-2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18.010000000000002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6058799450.5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8" s="19">
        <f>IF(Tabela3[[#This Row],[Lucro Líquido]]&gt;0,Tabela3[[#This Row],[Lucro Líquido]]/Tabela3[[#This Row],[Patrimônio Líquido]],0)</f>
        <v>7.5885169683148887E-2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2.312588816579864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18.5</v>
      </c>
      <c r="AO128" s="44">
        <f>[Cotação]/[VPA]</f>
        <v>0.57817666782865673</v>
      </c>
      <c r="AP128" s="40">
        <f>IF(Tabela3[[#This Row],[Lucro/Ação]]&gt;0,Tabela3[[#This Row],[Cotação]]/(Tabela3[[#This Row],[Lucro/Ação]]/[Ref]*4),0)</f>
        <v>5.7143247182826711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2.9546998835350075E-2</v>
      </c>
      <c r="AU128" s="19">
        <f>((1+Tabela3[[#This Row],[% Yield]])^(1/(3*Tabela3[[#This Row],[Ref]])))^(12)-1</f>
        <v>3.9588745633021727E-2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18.5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7417935543.4499998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29" s="19">
        <f>IF(Tabela3[[#This Row],[Lucro Líquido]]&gt;0,Tabela3[[#This Row],[Lucro Líquido]]/Tabela3[[#This Row],[Patrimônio Líquido]],0)</f>
        <v>7.5885169683148887E-2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2.312588816579864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22.65</v>
      </c>
      <c r="AO129" s="44">
        <f>[Cotação]/[VPA]</f>
        <v>0.7078757581794094</v>
      </c>
      <c r="AP129" s="40">
        <f>IF(Tabela3[[#This Row],[Lucro/Ação]]&gt;0,Tabela3[[#This Row],[Cotação]]/(Tabela3[[#This Row],[Lucro/Ação]]/[Ref]*4),0)</f>
        <v>6.9961867496812165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8.0553860564429938E-2</v>
      </c>
      <c r="AU129" s="19">
        <f>((1+Tabela3[[#This Row],[% Yield]])^(1/(3*Tabela3[[#This Row],[Ref]])))^(12)-1</f>
        <v>0.10882214879336694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22.65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7250909180.2200003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0" s="19">
        <f>IF(Tabela3[[#This Row],[Lucro Líquido]]&gt;0,Tabela3[[#This Row],[Lucro Líquido]]/Tabela3[[#This Row],[Patrimônio Líquido]],0)</f>
        <v>7.5885169683148887E-2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2.312588816579864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22.14</v>
      </c>
      <c r="AO130" s="44">
        <f>[Cotação]/[VPA]</f>
        <v>0.69193683382305193</v>
      </c>
      <c r="AP130" s="40">
        <f>IF(Tabela3[[#This Row],[Lucro/Ação]]&gt;0,Tabela3[[#This Row],[Cotação]]/(Tabela3[[#This Row],[Lucro/Ação]]/[Ref]*4),0)</f>
        <v>6.8386567169069377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2.4689226669104624E-2</v>
      </c>
      <c r="AU130" s="19">
        <f>((1+Tabela3[[#This Row],[% Yield]])^(1/(3*Tabela3[[#This Row],[Ref]])))^(12)-1</f>
        <v>3.3053690566511751E-2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22.14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>
      <c r="A131" s="4" t="s">
        <v>508</v>
      </c>
      <c r="B131" s="57" t="s">
        <v>509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5871317053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1" s="19">
        <f>IF(Tabela3[[#This Row],[Lucro Líquido]]&gt;0,Tabela3[[#This Row],[Lucro Líquido]]/Tabela3[[#This Row],[Patrimônio Líquido]],0)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2.312588816579864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49</v>
      </c>
      <c r="AO131" s="44">
        <f>[Cotação]/[VPA]</f>
        <v>2.2102209209396491</v>
      </c>
      <c r="AP131" s="40">
        <f>IF(Tabela3[[#This Row],[Lucro/Ação]]&gt;0,Tabela3[[#This Row],[Cotação]]/(Tabela3[[#This Row],[Lucro/Ação]]/[Ref]*4),0)</f>
        <v>9.4865288434039794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2.5035500752747377E-2</v>
      </c>
      <c r="AU131" s="42">
        <f>((1+Tabela3[[#This Row],[% Yield]])^(1/(3*Tabela3[[#This Row],[Ref]])))^(12)-1</f>
        <v>2.5035500752748296E-2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>
      <c r="A132" s="4" t="s">
        <v>508</v>
      </c>
      <c r="B132" s="57" t="s">
        <v>510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6119350242.79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2" s="19">
        <f>IF(Tabela3[[#This Row],[Lucro Líquido]]&gt;0,Tabela3[[#This Row],[Lucro Líquido]]/Tabela3[[#This Row],[Patrimônio Líquido]],0)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2.312588816579864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51.07</v>
      </c>
      <c r="AO132" s="44">
        <f>[Cotação]/[VPA]</f>
        <v>2.3035914782119975</v>
      </c>
      <c r="AP132" s="40">
        <f>IF(Tabela3[[#This Row],[Lucro/Ação]]&gt;0,Tabela3[[#This Row],[Cotação]]/(Tabela3[[#This Row],[Lucro/Ação]]/[Ref]*4),0)</f>
        <v>9.8872862863804336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2.4020746757090688E-2</v>
      </c>
      <c r="AU132" s="42">
        <f>((1+Tabela3[[#This Row],[% Yield]])^(1/(3*Tabela3[[#This Row],[Ref]])))^(12)-1</f>
        <v>2.4020746757090983E-2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51.07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>
      <c r="A133" s="3" t="s">
        <v>1038</v>
      </c>
      <c r="B133" s="58" t="s">
        <v>1041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372236989.50000006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3" s="18">
        <f>IF(Tabela3[[#This Row],[Lucro Líquido]]&gt;0,Tabela3[[#This Row],[Lucro Líquido]]/Tabela3[[#This Row],[Patrimônio Líquido]],0)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2.312588816579864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17.100000000000001</v>
      </c>
      <c r="AO133" s="53">
        <f>[Cotação]/[VPA]</f>
        <v>1.0451622474066571</v>
      </c>
      <c r="AP133" s="37">
        <f>IF(Tabela3[[#This Row],[Lucro/Ação]]&gt;0,Tabela3[[#This Row],[Cotação]]/(Tabela3[[#This Row],[Lucro/Ação]]/[Ref]*4),0)</f>
        <v>7.3808012374244161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3.2178078281766241E-2</v>
      </c>
      <c r="AU133" s="22">
        <f>((1+Tabela3[[#This Row],[% Yield]])^(1/(3*Tabela3[[#This Row],[Ref]])))^(12)-1</f>
        <v>3.2178078281767331E-2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17.100000000000001</v>
      </c>
      <c r="BB133" s="7">
        <f>SUMPRODUCT(N(Tabela17683[Código]=Tabela3[[#This Row],[PAPEL]]),Tabela17683[Fechamento])</f>
        <v>0</v>
      </c>
    </row>
    <row r="134" spans="1:54">
      <c r="A134" s="3" t="s">
        <v>1038</v>
      </c>
      <c r="B134" s="58" t="s">
        <v>1042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373325401.74999994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4" s="18">
        <f>IF(Tabela3[[#This Row],[Lucro Líquido]]&gt;0,Tabela3[[#This Row],[Lucro Líquido]]/Tabela3[[#This Row],[Patrimônio Líquido]],0)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2.312588816579864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17.149999999999999</v>
      </c>
      <c r="AO134" s="53">
        <f>[Cotação]/[VPA]</f>
        <v>1.0482182773698343</v>
      </c>
      <c r="AP134" s="37">
        <f>IF(Tabela3[[#This Row],[Lucro/Ação]]&gt;0,Tabela3[[#This Row],[Cotação]]/(Tabela3[[#This Row],[Lucro/Ação]]/[Ref]*4),0)</f>
        <v>7.4023825275923221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3.2084264642460808E-2</v>
      </c>
      <c r="AU134" s="22">
        <f>((1+Tabela3[[#This Row],[% Yield]])^(1/(3*Tabela3[[#This Row],[Ref]])))^(12)-1</f>
        <v>3.208426464246239E-2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17.149999999999999</v>
      </c>
      <c r="BB134" s="7">
        <f>SUMPRODUCT(N(Tabela17683[Código]=Tabela3[[#This Row],[PAPEL]]),Tabela17683[Fechamento])</f>
        <v>0</v>
      </c>
    </row>
    <row r="135" spans="1:54">
      <c r="A135" s="4" t="s">
        <v>366</v>
      </c>
      <c r="B135" s="57" t="s">
        <v>369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50916698927.129997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5" s="19">
        <f>IF(Tabela3[[#This Row],[Lucro Líquido]]&gt;0,Tabela3[[#This Row],[Lucro Líquido]]/Tabela3[[#This Row],[Patrimônio Líquido]],0)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2.312588816579864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64.77</v>
      </c>
      <c r="AO135" s="44">
        <f>[Cotação]/[VPA]</f>
        <v>15.337163533357931</v>
      </c>
      <c r="AP135" s="40">
        <f>IF(Tabela3[[#This Row],[Lucro/Ação]]&gt;0,Tabela3[[#This Row],[Cotação]]/(Tabela3[[#This Row],[Lucro/Ação]]/[Ref]*4),0)</f>
        <v>19.044239932259899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2.4941924786159413E-2</v>
      </c>
      <c r="AU135" s="19">
        <f>((1+Tabela3[[#This Row],[% Yield]])^(1/(3*Tabela3[[#This Row],[Ref]])))^(12)-1</f>
        <v>2.4941924786160641E-2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64.77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3" t="s">
        <v>268</v>
      </c>
      <c r="B136" s="58" t="s">
        <v>265</v>
      </c>
      <c r="C136" s="83" t="str">
        <f>LEFT([PAPEL],LEN([PAPEL])-(LEN([PAPEL])-4))</f>
        <v>CIQU</v>
      </c>
      <c r="D136" s="16">
        <v>3</v>
      </c>
      <c r="E136" s="5">
        <v>173000000</v>
      </c>
      <c r="F136" s="56">
        <v>8316000</v>
      </c>
      <c r="G136" s="86">
        <v>0.25</v>
      </c>
      <c r="H136" s="16"/>
      <c r="J136" s="18"/>
      <c r="K136" s="87"/>
      <c r="L136" s="87"/>
      <c r="M136" s="54">
        <v>571642000</v>
      </c>
      <c r="N136" s="54">
        <v>361717000</v>
      </c>
      <c r="O136" s="54">
        <v>263730000</v>
      </c>
      <c r="P136" s="5">
        <v>264517000</v>
      </c>
      <c r="Q136" s="6">
        <v>37183000</v>
      </c>
      <c r="R136" s="5">
        <f>IF(Tabela3[[#This Row],[Ativo || Passivo]]&gt;0,Tabela3[[#This Row],[Ativo || Passivo]]-Tabela3[[#This Row],[Patrimônio Líquido]],0)</f>
        <v>307125000</v>
      </c>
      <c r="S136" s="5">
        <f>Tabela3[[#This Row],[Cotação]]*Tabela3[[#This Row],[Total Ações]]</f>
        <v>176631840</v>
      </c>
      <c r="T136" s="130">
        <f>IF(Tabela3[[#This Row],[Passivo Circulante]]&gt;0,Tabela3[[#This Row],[Ativo Circulante]]/Tabela3[[#This Row],[Passivo Circulante]],0)</f>
        <v>1.3715428658097297</v>
      </c>
      <c r="U13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6" s="18">
        <f>IF(Tabela3[[#This Row],[Lucro Líquido]]&gt;0,Tabela3[[#This Row],[Lucro Líquido]]/Tabela3[[#This Row],[Patrimônio Líquido]],0)</f>
        <v>0.14056941519826702</v>
      </c>
      <c r="W13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6" s="18">
        <f>IF(Tabela3[[#This Row],[Dívida]]&gt;0,Tabela3[[#This Row],[Dívida]]/Tabela3[[#This Row],[Patrimônio Líquido]],0)</f>
        <v>1.1610784940098369</v>
      </c>
      <c r="Y136" s="18">
        <f>SUMPRODUCT(N([Dívida / PL]&gt;0),N(RIGHT([PAPEL],LEN([PAPEL])-(LEN([PAPEL])-1))="3"),[Dívida / PL])/SUMPRODUCT(N([Dívida / PL]&gt;0),N(RIGHT([PAPEL],LEN([PAPEL])-(LEN([PAPEL])-1))="3"))</f>
        <v>2.312588816579864</v>
      </c>
      <c r="Z136" s="5">
        <f>Tabela3[[#This Row],[Capital Social]]*20%</f>
        <v>34600000</v>
      </c>
      <c r="AA136" s="5">
        <f>IF(([Lucro Líquido]*5%)&gt;[Teto R. Legal],[Teto R. Legal],[Lucro Líquido]*5%)</f>
        <v>1859150</v>
      </c>
      <c r="AB136" s="5">
        <f>IF([Lucro Líquido]&lt;0,0,[Lucro Líquido]-[Reserva Legal])</f>
        <v>35323850</v>
      </c>
      <c r="AC136" s="5">
        <f>Tabela3[[#This Row],[Lucro Distribuir]]*[%Div]</f>
        <v>8830962.5</v>
      </c>
      <c r="AD136" s="56">
        <f>SUMPRODUCT(N([Nome]=Tabela3[[#This Row],[Nome]]),[Ações])</f>
        <v>24948000</v>
      </c>
      <c r="AE136" s="5">
        <f>[Capital Social]/[Total Ações]</f>
        <v>6.934423601090268</v>
      </c>
      <c r="AF136" s="77">
        <f>Tabela3[[#This Row],[Lucro Líquido]]/Tabela3[[#This Row],[Total Ações]]</f>
        <v>1.490420073753407</v>
      </c>
      <c r="AG1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1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136" s="5">
        <f>[Div Base]*[Ações]</f>
        <v>2852065.892002333</v>
      </c>
      <c r="AL136" s="5">
        <f>SUMPRODUCT(N([Nome]=Tabela3[[#This Row],[Nome]]),[Div Base]*[Ações])</f>
        <v>9126610.8630029354</v>
      </c>
      <c r="AM136" s="5">
        <f>[Patrimônio Líquido]/[Total Ações]</f>
        <v>10.602733686067019</v>
      </c>
      <c r="AN136" s="52">
        <f>MAX(Tabela3[[#This Row],[Cotação 1]:[Cotação 5]])</f>
        <v>7.08</v>
      </c>
      <c r="AO136" s="53">
        <f>[Cotação]/[VPA]</f>
        <v>0.66775231837651272</v>
      </c>
      <c r="AP136" s="37">
        <f>IF(Tabela3[[#This Row],[Lucro/Ação]]&gt;0,Tabela3[[#This Row],[Cotação]]/(Tabela3[[#This Row],[Lucro/Ação]]/[Ref]*4),0)</f>
        <v>3.5627539466960707</v>
      </c>
      <c r="AQ136" s="77">
        <f>[Lucro Distribuir]/[Total Ações]</f>
        <v>1.4158990700657368</v>
      </c>
      <c r="AR136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136" s="16" t="str">
        <f>IF(AND([% A.A.]&gt;=5%,SUMPRODUCT(N([Nome]=Tabela3[[#This Row],[Nome]]),[PL])&gt;0,[Rentabilidade s/ PL]&gt;=[Rentabilidade s/ PL Média]),"Sim","Não")</f>
        <v>Sim</v>
      </c>
      <c r="AT136" s="22">
        <f>IF([Cotação]&gt;0,Tabela3[[#This Row],[Lucro]]/Tabela3[[#This Row],[Cotação]],0)</f>
        <v>4.8440856846687426E-2</v>
      </c>
      <c r="AU136" s="18">
        <f>((1+Tabela3[[#This Row],[% Yield]])^(1/(3*Tabela3[[#This Row],[Ref]])))^(12)-1</f>
        <v>6.510375451816186E-2</v>
      </c>
      <c r="AV136" s="14">
        <f>IF([Cotação]&gt;0,($BH$1/Tabela3[[#This Row],[Cotação]]-MOD($BH$1/Tabela3[[#This Row],[Cotação]],100)),)</f>
        <v>100</v>
      </c>
      <c r="AW136" s="7">
        <f>Tabela3[[#This Row],[Ativos]]*[Lucro]</f>
        <v>34.296126647454699</v>
      </c>
      <c r="AX136" s="47">
        <f>SUMPRODUCT(N(Tabela1[Código]=Tabela3[[#This Row],[PAPEL]]),Tabela1[Fechamento])</f>
        <v>0</v>
      </c>
      <c r="AY136" s="54">
        <f>SUMPRODUCT(N(Tabela17[Código]=Tabela3[[#This Row],[PAPEL]]),Tabela17[Fechamento])</f>
        <v>7.08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>
      <c r="A137" s="3" t="s">
        <v>268</v>
      </c>
      <c r="B137" s="58" t="s">
        <v>266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349022520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7" s="18">
        <f>IF(Tabela3[[#This Row],[Lucro Líquido]]&gt;0,Tabela3[[#This Row],[Lucro Líquido]]/Tabela3[[#This Row],[Patrimônio Líquido]],0)</f>
        <v>0.14056941519826702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2.312588816579864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13.99</v>
      </c>
      <c r="AO137" s="53">
        <f>[Cotação]/[VPA]</f>
        <v>1.3194710358880526</v>
      </c>
      <c r="AP137" s="37">
        <f>IF(Tabela3[[#This Row],[Lucro/Ação]]&gt;0,Tabela3[[#This Row],[Cotação]]/(Tabela3[[#This Row],[Lucro/Ação]]/[Ref]*4),0)</f>
        <v>7.0399615415646934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2.696621827296675E-2</v>
      </c>
      <c r="AU137" s="18">
        <f>((1+Tabela3[[#This Row],[% Yield]])^(1/(3*Tabela3[[#This Row],[Ref]])))^(12)-1</f>
        <v>3.6115594940458573E-2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13.99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>
      <c r="A138" s="3" t="s">
        <v>816</v>
      </c>
      <c r="B138" s="125" t="s">
        <v>812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8" s="18">
        <f>IF(Tabela3[[#This Row],[Lucro Líquido]]&gt;0,Tabela3[[#This Row],[Lucro Líquido]]/Tabela3[[#This Row],[Patrimônio Líquido]],0)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2.312588816579864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>
      <c r="A139" s="3" t="s">
        <v>816</v>
      </c>
      <c r="B139" s="125" t="s">
        <v>813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39" s="18">
        <f>IF(Tabela3[[#This Row],[Lucro Líquido]]&gt;0,Tabela3[[#This Row],[Lucro Líquido]]/Tabela3[[#This Row],[Patrimônio Líquido]],0)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2.312588816579864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300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>
      <c r="A140" s="4" t="s">
        <v>12</v>
      </c>
      <c r="B140" s="57" t="s">
        <v>453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0" s="19">
        <f>IF(Tabela3[[#This Row],[Lucro Líquido]]&gt;0,Tabela3[[#This Row],[Lucro Líquido]]/Tabela3[[#This Row],[Patrimônio Líquido]],0)</f>
        <v>7.7599250330004241E-2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2.312588816579864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615216876.44999993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1" s="19">
        <f>IF(Tabela3[[#This Row],[Lucro Líquido]]&gt;0,Tabela3[[#This Row],[Lucro Líquido]]/Tabela3[[#This Row],[Patrimônio Líquido]],0)</f>
        <v>7.7599250330004241E-2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2.312588816579864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15.95</v>
      </c>
      <c r="AO141" s="44">
        <f>[Cotação]/[VPA]</f>
        <v>0.31922039947635172</v>
      </c>
      <c r="AP141" s="40">
        <f>IF(Tabela3[[#This Row],[Lucro/Ação]]&gt;0,Tabela3[[#This Row],[Cotação]]/(Tabela3[[#This Row],[Lucro/Ação]]/[Ref]*4),0)</f>
        <v>3.0852785122164046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5.7733847785443014E-2</v>
      </c>
      <c r="AU141" s="19">
        <f>((1+Tabela3[[#This Row],[% Yield]])^(1/(3*Tabela3[[#This Row],[Ref]])))^(12)-1</f>
        <v>7.7709892877645181E-2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15.95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31</v>
      </c>
      <c r="C142" s="15" t="str">
        <f>LEFT([PAPEL],LEN([PAPEL])-(LEN([PAPEL])-4))</f>
        <v>CMIG</v>
      </c>
      <c r="D142" s="15">
        <v>3</v>
      </c>
      <c r="E142" s="6">
        <v>6294208270</v>
      </c>
      <c r="F142" s="8">
        <v>420764708</v>
      </c>
      <c r="G142" s="81">
        <v>0.5</v>
      </c>
      <c r="H142" s="15"/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16792947664.360001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2" s="49">
        <f>IF(Tabela3[[#This Row],[Lucro Líquido]]&gt;0,Tabela3[[#This Row],[Lucro Líquido]]/Tabela3[[#This Row],[Patrimônio Líquido]],0)</f>
        <v>0.17210476858257881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2.312588816579864</v>
      </c>
      <c r="Z142" s="13">
        <f>Tabela3[[#This Row],[Capital Social]]*20%</f>
        <v>1258841654</v>
      </c>
      <c r="AA142" s="13">
        <f>IF(([Lucro Líquido]*5%)&gt;[Teto R. Legal],[Teto R. Legal],[Lucro Líquido]*5%)</f>
        <v>113571300</v>
      </c>
      <c r="AB142" s="89">
        <f>IF([Lucro Líquido]&lt;0,0,[Lucro Líquido]-[Reserva Legal])</f>
        <v>2157854700</v>
      </c>
      <c r="AC142" s="89">
        <f>Tabela3[[#This Row],[Lucro Distribuir]]*[%Div]</f>
        <v>1078927350</v>
      </c>
      <c r="AD142" s="56">
        <f>SUMPRODUCT(N([Nome]=Tabela3[[#This Row],[Nome]]),[Ações])</f>
        <v>1258841654</v>
      </c>
      <c r="AE142" s="6">
        <f>[Capital Social]/[Total Ações]</f>
        <v>5</v>
      </c>
      <c r="AF142" s="78">
        <f>Tabela3[[#This Row],[Lucro Líquido]]/Tabela3[[#This Row],[Total Ações]]</f>
        <v>1.8043778522759304</v>
      </c>
      <c r="AG1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13">
        <f>[Div Base]*[Ações]</f>
        <v>360628797.06391078</v>
      </c>
      <c r="AL142" s="13">
        <f>SUMPRODUCT(N([Nome]=Tabela3[[#This Row],[Nome]]),[Div Base]*[Ações])</f>
        <v>1078927350</v>
      </c>
      <c r="AM142" s="6">
        <f>[Patrimônio Líquido]/[Total Ações]</f>
        <v>10.484182786662062</v>
      </c>
      <c r="AN142" s="48">
        <f>MAX(Tabela3[[#This Row],[Cotação 1]:[Cotação 5]])</f>
        <v>13.34</v>
      </c>
      <c r="AO142" s="44">
        <f>[Cotação]/[VPA]</f>
        <v>1.2723929247943957</v>
      </c>
      <c r="AP142" s="40">
        <f>IF(Tabela3[[#This Row],[Lucro/Ação]]&gt;0,Tabela3[[#This Row],[Cotação]]/(Tabela3[[#This Row],[Lucro/Ação]]/[Ref]*4),0)</f>
        <v>5.5448474871160238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14" t="str">
        <f>IF(AND([% A.A.]&gt;=5%,SUMPRODUCT(N([Nome]=Tabela3[[#This Row],[Nome]]),[PL])&gt;0,[Rentabilidade s/ PL]&gt;=[Rentabilidade s/ PL Média]),"Sim","Não")</f>
        <v>Sim</v>
      </c>
      <c r="AT142" s="42">
        <f>IF([Cotação]&gt;0,Tabela3[[#This Row],[Lucro]]/Tabela3[[#This Row],[Cotação]],0)</f>
        <v>6.4248836569045509E-2</v>
      </c>
      <c r="AU142" s="19">
        <f>((1+Tabela3[[#This Row],[% Yield]])^(1/(3*Tabela3[[#This Row],[Ref]])))^(12)-1</f>
        <v>8.6569671505971391E-2</v>
      </c>
      <c r="AV142" s="14">
        <f>IF([Cotação]&gt;0,($BH$1/Tabela3[[#This Row],[Cotação]]-MOD($BH$1/Tabela3[[#This Row],[Cotação]],100)),)</f>
        <v>0</v>
      </c>
      <c r="AW142" s="17">
        <f>Tabela3[[#This Row],[Ativos]]*[Lucro]</f>
        <v>0</v>
      </c>
      <c r="AX142" s="47">
        <f>SUMPRODUCT(N(Tabela1[Código]=Tabela3[[#This Row],[PAPEL]]),Tabela1[Fechamento])</f>
        <v>13.34</v>
      </c>
      <c r="AY142" s="4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30</v>
      </c>
      <c r="C143" s="82" t="str">
        <f>LEFT([PAPEL],LEN([PAPEL])-(LEN([PAPEL])-4))</f>
        <v>CMIG</v>
      </c>
      <c r="D143" s="15">
        <v>3</v>
      </c>
      <c r="E143" s="6">
        <v>6294208270</v>
      </c>
      <c r="F143" s="8">
        <v>838076946</v>
      </c>
      <c r="G143" s="86">
        <v>0.5</v>
      </c>
      <c r="H143" s="19">
        <v>0.03</v>
      </c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16931420246.299999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3" s="49">
        <f>IF(Tabela3[[#This Row],[Lucro Líquido]]&gt;0,Tabela3[[#This Row],[Lucro Líquido]]/Tabela3[[#This Row],[Patrimônio Líquido]],0)</f>
        <v>0.17210476858257881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2.312588816579864</v>
      </c>
      <c r="Z143" s="28">
        <f>Tabela3[[#This Row],[Capital Social]]*20%</f>
        <v>1258841654</v>
      </c>
      <c r="AA143" s="28">
        <f>IF(([Lucro Líquido]*5%)&gt;[Teto R. Legal],[Teto R. Legal],[Lucro Líquido]*5%)</f>
        <v>113571300</v>
      </c>
      <c r="AB143" s="90">
        <f>IF([Lucro Líquido]&lt;0,0,[Lucro Líquido]-[Reserva Legal])</f>
        <v>2157854700</v>
      </c>
      <c r="AC143" s="90">
        <f>Tabela3[[#This Row],[Lucro Distribuir]]*[%Div]</f>
        <v>1078927350</v>
      </c>
      <c r="AD143" s="56">
        <f>SUMPRODUCT(N([Nome]=Tabela3[[#This Row],[Nome]]),[Ações])</f>
        <v>1258841654</v>
      </c>
      <c r="AE143" s="28">
        <f>[Capital Social]/[Total Ações]</f>
        <v>5</v>
      </c>
      <c r="AF143" s="79">
        <f>Tabela3[[#This Row],[Lucro Líquido]]/Tabela3[[#This Row],[Total Ações]]</f>
        <v>1.8043778522759304</v>
      </c>
      <c r="AG1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28">
        <f>[Div Base]*[Ações]</f>
        <v>718298552.93608928</v>
      </c>
      <c r="AL143" s="28">
        <f>SUMPRODUCT(N([Nome]=Tabela3[[#This Row],[Nome]]),[Div Base]*[Ações])</f>
        <v>1078927350</v>
      </c>
      <c r="AM143" s="28">
        <f>[Patrimônio Líquido]/[Total Ações]</f>
        <v>10.484182786662062</v>
      </c>
      <c r="AN143" s="29">
        <f>MAX(Tabela3[[#This Row],[Cotação 1]:[Cotação 5]])</f>
        <v>13.45</v>
      </c>
      <c r="AO143" s="30">
        <f>[Cotação]/[VPA]</f>
        <v>1.2828849204261337</v>
      </c>
      <c r="AP143" s="35">
        <f>IF(Tabela3[[#This Row],[Lucro/Ação]]&gt;0,Tabela3[[#This Row],[Cotação]]/(Tabela3[[#This Row],[Lucro/Ação]]/[Ref]*4),0)</f>
        <v>5.5905696178193782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25" t="str">
        <f>IF(AND([% A.A.]&gt;=5%,SUMPRODUCT(N([Nome]=Tabela3[[#This Row],[Nome]]),[PL])&gt;0,[Rentabilidade s/ PL]&gt;=[Rentabilidade s/ PL Média]),"Sim","Não")</f>
        <v>Sim</v>
      </c>
      <c r="AT143" s="27">
        <f>IF([Cotação]&gt;0,Tabela3[[#This Row],[Lucro]]/Tabela3[[#This Row],[Cotação]],0)</f>
        <v>6.372338140007934E-2</v>
      </c>
      <c r="AU143" s="49">
        <f>((1+Tabela3[[#This Row],[% Yield]])^(1/(3*Tabela3[[#This Row],[Ref]])))^(12)-1</f>
        <v>8.5854429426940104E-2</v>
      </c>
      <c r="AV143" s="14">
        <f>IF([Cotação]&gt;0,($BH$1/Tabela3[[#This Row],[Cotação]]-MOD($BH$1/Tabela3[[#This Row],[Cotação]],100)),)</f>
        <v>0</v>
      </c>
      <c r="AW143" s="7">
        <f>Tabela3[[#This Row],[Ativos]]*[Lucro]</f>
        <v>0</v>
      </c>
      <c r="AX143" s="5">
        <f>SUMPRODUCT(N(Tabela1[Código]=Tabela3[[#This Row],[PAPEL]]),Tabela1[Fechamento])</f>
        <v>13.45</v>
      </c>
      <c r="AY143" s="5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3825809392.8600001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4" s="19">
        <f>IF(Tabela3[[#This Row],[Lucro Líquido]]&gt;0,Tabela3[[#This Row],[Lucro Líquido]]/Tabela3[[#This Row],[Patrimônio Líquido]],0)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2.312588816579864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49.14</v>
      </c>
      <c r="AO144" s="44">
        <f>[Cotação]/[VPA]</f>
        <v>2.4425417955683471</v>
      </c>
      <c r="AP144" s="40">
        <f>IF(Tabela3[[#This Row],[Lucro/Ação]]&gt;0,Tabela3[[#This Row],[Cotação]]/(Tabela3[[#This Row],[Lucro/Ação]]/[Ref]*4),0)</f>
        <v>24.437322062776261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9.7187408419749845E-3</v>
      </c>
      <c r="AU144" s="19">
        <f>((1+Tabela3[[#This Row],[% Yield]])^(1/(3*Tabela3[[#This Row],[Ref]])))^(12)-1</f>
        <v>9.7187408419752153E-3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49.14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2946044514.1600003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5" s="19">
        <f>IF(Tabela3[[#This Row],[Lucro Líquido]]&gt;0,Tabela3[[#This Row],[Lucro Líquido]]/Tabela3[[#This Row],[Patrimônio Líquido]],0)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2.312588816579864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37.840000000000003</v>
      </c>
      <c r="AO145" s="53">
        <f>[Cotação]/[VPA]</f>
        <v>1.8808665352931675</v>
      </c>
      <c r="AP145" s="37">
        <f>IF(Tabela3[[#This Row],[Lucro/Ação]]&gt;0,Tabela3[[#This Row],[Cotação]]/(Tabela3[[#This Row],[Lucro/Ação]]/[Ref]*4),0)</f>
        <v>18.817832048340534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1.2621007531042566E-2</v>
      </c>
      <c r="AU145" s="18">
        <f>((1+Tabela3[[#This Row],[% Yield]])^(1/(3*Tabela3[[#This Row],[Ref]])))^(12)-1</f>
        <v>1.2621007531043338E-2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37.840000000000003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>
      <c r="A146" s="3" t="s">
        <v>12</v>
      </c>
      <c r="B146" s="58" t="s">
        <v>472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6" s="19">
        <f>IF(Tabela3[[#This Row],[Lucro Líquido]]&gt;0,Tabela3[[#This Row],[Lucro Líquido]]/Tabela3[[#This Row],[Patrimônio Líquido]],0)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2.312588816579864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>
      <c r="A147" s="3" t="s">
        <v>336</v>
      </c>
      <c r="B147" s="57" t="s">
        <v>711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7" s="19">
        <f>IF(Tabela3[[#This Row],[Lucro Líquido]]&gt;0,Tabela3[[#This Row],[Lucro Líquido]]/Tabela3[[#This Row],[Patrimônio Líquido]],0)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2.312588816579864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>
      <c r="A148" s="3" t="s">
        <v>336</v>
      </c>
      <c r="B148" s="57" t="s">
        <v>712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8" s="19">
        <f>IF(Tabela3[[#This Row],[Lucro Líquido]]&gt;0,Tabela3[[#This Row],[Lucro Líquido]]/Tabela3[[#This Row],[Patrimônio Líquido]],0)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2.312588816579864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15685070438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49" s="49">
        <f>IF(Tabela3[[#This Row],[Lucro Líquido]]&gt;0,Tabela3[[#This Row],[Lucro Líquido]]/Tabela3[[#This Row],[Patrimônio Líquido]],0)</f>
        <v>9.4106815521136034E-2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2.312588816579864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16.3</v>
      </c>
      <c r="AO149" s="30">
        <f>[Cotação]/[VPA]</f>
        <v>2.3190849019305761</v>
      </c>
      <c r="AP149" s="35">
        <f>IF(Tabela3[[#This Row],[Lucro/Ação]]&gt;0,Tabela3[[#This Row],[Cotação]]/(Tabela3[[#This Row],[Lucro/Ação]]/[Ref]*4),0)</f>
        <v>18.482334853391023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9.6375810422739266E-3</v>
      </c>
      <c r="AU149" s="49">
        <f>((1+Tabela3[[#This Row],[% Yield]])^(1/(3*Tabela3[[#This Row],[Ref]])))^(12)-1</f>
        <v>1.2870704686823276E-2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16.3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5010629916.25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0" s="49">
        <f>IF(Tabela3[[#This Row],[Lucro Líquido]]&gt;0,Tabela3[[#This Row],[Lucro Líquido]]/Tabela3[[#This Row],[Patrimônio Líquido]],0)</f>
        <v>7.0039892036208792E-2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2.312588816579864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18.309999999999999</v>
      </c>
      <c r="AO150" s="30">
        <f>[Cotação]/[VPA]</f>
        <v>0.3905896043926062</v>
      </c>
      <c r="AP150" s="35">
        <f>IF(Tabela3[[#This Row],[Lucro/Ação]]&gt;0,Tabela3[[#This Row],[Cotação]]/(Tabela3[[#This Row],[Lucro/Ação]]/[Ref]*4),0)</f>
        <v>4.1825050664414389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4.2454974550750479E-2</v>
      </c>
      <c r="AU150" s="49">
        <f>((1+Tabela3[[#This Row],[% Yield]])^(1/(3*Tabela3[[#This Row],[Ref]])))^(12)-1</f>
        <v>5.7003458104695648E-2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18.309999999999999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1" s="135">
        <f>IF(Tabela3[[#This Row],[Lucro Líquido]]&gt;0,Tabela3[[#This Row],[Lucro Líquido]]/Tabela3[[#This Row],[Patrimônio Líquido]],0)</f>
        <v>7.0039892036208792E-2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2.312588816579864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6816755391.25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2" s="18">
        <f>IF(Tabela3[[#This Row],[Lucro Líquido]]&gt;0,Tabela3[[#This Row],[Lucro Líquido]]/Tabela3[[#This Row],[Patrimônio Líquido]],0)</f>
        <v>7.0039892036208792E-2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2.312588816579864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24.91</v>
      </c>
      <c r="AO152" s="44">
        <f>[Cotação]/[VPA]</f>
        <v>0.53138105108792033</v>
      </c>
      <c r="AP152" s="40">
        <f>IF(Tabela3[[#This Row],[Lucro/Ação]]&gt;0,Tabela3[[#This Row],[Cotação]]/(Tabela3[[#This Row],[Lucro/Ação]]/[Ref]*4),0)</f>
        <v>5.6901256802324545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3.1206366279576122E-2</v>
      </c>
      <c r="AU152" s="19">
        <f>((1+Tabela3[[#This Row],[% Yield]])^(1/(3*Tabela3[[#This Row],[Ref]])))^(12)-1</f>
        <v>4.1823415118752427E-2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24.91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>
      <c r="A153" s="3" t="s">
        <v>1064</v>
      </c>
      <c r="B153" s="57" t="s">
        <v>1073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159377673.97999999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3" s="18">
        <f>IF(Tabela3[[#This Row],[Lucro Líquido]]&gt;0,Tabela3[[#This Row],[Lucro Líquido]]/Tabela3[[#This Row],[Patrimônio Líquido]],0)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2.312588816579864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3.29</v>
      </c>
      <c r="AO153" s="53">
        <f>[Cotação]/[VPA]</f>
        <v>0.43421125124301529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200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3.29</v>
      </c>
      <c r="BB153" s="7">
        <f>SUMPRODUCT(N(Tabela17683[Código]=Tabela3[[#This Row],[PAPEL]]),Tabela17683[Fechamento])</f>
        <v>0</v>
      </c>
    </row>
    <row r="154" spans="1:54">
      <c r="A154" s="4" t="s">
        <v>740</v>
      </c>
      <c r="B154" s="57" t="s">
        <v>738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388926472.95999998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4" s="19">
        <f>IF(Tabela3[[#This Row],[Lucro Líquido]]&gt;0,Tabela3[[#This Row],[Lucro Líquido]]/Tabela3[[#This Row],[Patrimônio Líquido]],0)</f>
        <v>9.6393530032869004E-2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2.312588816579864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13.28</v>
      </c>
      <c r="AO154" s="44">
        <f>[Cotação]/[VPA]</f>
        <v>1.3643144092524317</v>
      </c>
      <c r="AP154" s="40">
        <f>IF(Tabela3[[#This Row],[Lucro/Ação]]&gt;0,Tabela3[[#This Row],[Cotação]]/(Tabela3[[#This Row],[Lucro/Ação]]/[Ref]*4),0)</f>
        <v>10.615191772626369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2.3492274594894166E-2</v>
      </c>
      <c r="AU154" s="42">
        <f>((1+Tabela3[[#This Row],[% Yield]])^(1/(3*Tabela3[[#This Row],[Ref]])))^(12)-1</f>
        <v>3.14450402798927E-2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13.28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>
      <c r="A155" s="4" t="s">
        <v>355</v>
      </c>
      <c r="B155" s="57" t="s">
        <v>356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425178930.05999994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5" s="19">
        <f>IF(Tabela3[[#This Row],[Lucro Líquido]]&gt;0,Tabela3[[#This Row],[Lucro Líquido]]/Tabela3[[#This Row],[Patrimônio Líquido]],0)</f>
        <v>5.3691156582783436E-2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2.312588816579864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4.0199999999999996</v>
      </c>
      <c r="AO155" s="44">
        <f>[Cotação]/[VPA]</f>
        <v>0.57788898335700545</v>
      </c>
      <c r="AP155" s="40">
        <f>IF(Tabela3[[#This Row],[Lucro/Ação]]&gt;0,Tabela3[[#This Row],[Cotação]]/(Tabela3[[#This Row],[Lucro/Ação]]/[Ref]*4),0)</f>
        <v>8.0724045653494674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200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4.0199999999999996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>
      <c r="A156" s="4" t="s">
        <v>355</v>
      </c>
      <c r="B156" s="57" t="s">
        <v>357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400852772.37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6" s="19">
        <f>IF(Tabela3[[#This Row],[Lucro Líquido]]&gt;0,Tabela3[[#This Row],[Lucro Líquido]]/Tabela3[[#This Row],[Patrimônio Líquido]],0)</f>
        <v>5.3691156582783436E-2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2.312588816579864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3.79</v>
      </c>
      <c r="AO156" s="44">
        <f>[Cotação]/[VPA]</f>
        <v>0.54482568331419168</v>
      </c>
      <c r="AP156" s="40">
        <f>IF(Tabela3[[#This Row],[Lucro/Ação]]&gt;0,Tabela3[[#This Row],[Cotação]]/(Tabela3[[#This Row],[Lucro/Ação]]/[Ref]*4),0)</f>
        <v>7.6105505728045975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6.6059166420228993E-2</v>
      </c>
      <c r="AU156" s="19">
        <f>((1+Tabela3[[#This Row],[% Yield]])^(1/(3*Tabela3[[#This Row],[Ref]])))^(12)-1</f>
        <v>8.9034767894595745E-2</v>
      </c>
      <c r="AV156" s="14">
        <f>IF([Cotação]&gt;0,($BH$1/Tabela3[[#This Row],[Cotação]]-MOD($BH$1/Tabela3[[#This Row],[Cotação]],100)),)</f>
        <v>200</v>
      </c>
      <c r="AW156" s="17">
        <f>Tabela3[[#This Row],[Ativos]]*[Lucro]</f>
        <v>50.07284814653358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3.79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>
      <c r="A157" s="3" t="s">
        <v>781</v>
      </c>
      <c r="B157" s="58" t="s">
        <v>780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31638925350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7" s="18">
        <f>IF(Tabela3[[#This Row],[Lucro Líquido]]&gt;0,Tabela3[[#This Row],[Lucro Líquido]]/Tabela3[[#This Row],[Patrimônio Líquido]],0)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2.312588816579864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20.7</v>
      </c>
      <c r="AO157" s="53">
        <f>[Cotação]/[VPA]</f>
        <v>12.964785459114053</v>
      </c>
      <c r="AP157" s="37">
        <f>IF(Tabela3[[#This Row],[Lucro/Ação]]&gt;0,Tabela3[[#This Row],[Cotação]]/(Tabela3[[#This Row],[Lucro/Ação]]/[Ref]*4),0)</f>
        <v>18.673942915051921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1.2718256721699935E-2</v>
      </c>
      <c r="AU157" s="22">
        <f>((1+Tabela3[[#This Row],[% Yield]])^(1/(3*Tabela3[[#This Row],[Ref]])))^(12)-1</f>
        <v>1.2718256721700572E-2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20.7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>
      <c r="A158" s="4" t="s">
        <v>26</v>
      </c>
      <c r="B158" s="57" t="s">
        <v>241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8" s="19">
        <f>IF(Tabela3[[#This Row],[Lucro Líquido]]&gt;0,Tabela3[[#This Row],[Lucro Líquido]]/Tabela3[[#This Row],[Patrimônio Líquido]],0)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2.312588816579864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>
      <c r="A159" s="4" t="s">
        <v>26</v>
      </c>
      <c r="B159" s="57" t="s">
        <v>242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231321600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59" s="19">
        <f>IF(Tabela3[[#This Row],[Lucro Líquido]]&gt;0,Tabela3[[#This Row],[Lucro Líquido]]/Tabela3[[#This Row],[Patrimônio Líquido]],0)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2.312588816579864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30.12</v>
      </c>
      <c r="AO159" s="44">
        <f>[Cotação]/[VPA]</f>
        <v>1.3200951886367138</v>
      </c>
      <c r="AP159" s="40">
        <f>IF(Tabela3[[#This Row],[Lucro/Ação]]&gt;0,Tabela3[[#This Row],[Cotação]]/(Tabela3[[#This Row],[Lucro/Ação]]/[Ref]*4),0)</f>
        <v>21.808390685396436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1.0890303802152501E-2</v>
      </c>
      <c r="AU159" s="19">
        <f>((1+Tabela3[[#This Row],[% Yield]])^(1/(3*Tabela3[[#This Row],[Ref]])))^(12)-1</f>
        <v>1.0890303802153056E-2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30.12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>
      <c r="A160" s="3" t="s">
        <v>260</v>
      </c>
      <c r="B160" s="58" t="s">
        <v>261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13784205849.050001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0" s="19">
        <f>IF(Tabela3[[#This Row],[Lucro Líquido]]&gt;0,Tabela3[[#This Row],[Lucro Líquido]]/Tabela3[[#This Row],[Patrimônio Líquido]],0)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2.312588816579864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33.85</v>
      </c>
      <c r="AO160" s="53">
        <f>[Cotação]/[VPA]</f>
        <v>1.4156728843175079</v>
      </c>
      <c r="AP160" s="37">
        <f>IF(Tabela3[[#This Row],[Lucro/Ação]]&gt;0,Tabela3[[#This Row],[Cotação]]/(Tabela3[[#This Row],[Lucro/Ação]]/[Ref]*4),0)</f>
        <v>58.869125983557552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4.034372789335024E-3</v>
      </c>
      <c r="AU160" s="18">
        <f>((1+Tabela3[[#This Row],[% Yield]])^(1/(3*Tabela3[[#This Row],[Ref]])))^(12)-1</f>
        <v>4.0343727893337178E-3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33.85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>
      <c r="A161" s="4" t="s">
        <v>37</v>
      </c>
      <c r="B161" s="57" t="s">
        <v>176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4030971602.4000001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1" s="19">
        <f>IF(Tabela3[[#This Row],[Lucro Líquido]]&gt;0,Tabela3[[#This Row],[Lucro Líquido]]/Tabela3[[#This Row],[Patrimônio Líquido]],0)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2.312588816579864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33.68</v>
      </c>
      <c r="AO161" s="44">
        <f>[Cotação]/[VPA]</f>
        <v>0.755237113036616</v>
      </c>
      <c r="AP161" s="40">
        <f>IF(Tabela3[[#This Row],[Lucro/Ação]]&gt;0,Tabela3[[#This Row],[Cotação]]/(Tabela3[[#This Row],[Lucro/Ação]]/[Ref]*4),0)</f>
        <v>9.6022382410462246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2.4733816641287883E-2</v>
      </c>
      <c r="AU161" s="19">
        <f>((1+Tabela3[[#This Row],[% Yield]])^(1/(3*Tabela3[[#This Row],[Ref]])))^(12)-1</f>
        <v>2.4733816641286488E-2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33.68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>
      <c r="A162" s="4" t="s">
        <v>232</v>
      </c>
      <c r="B162" s="57" t="s">
        <v>587</v>
      </c>
      <c r="C162" s="15" t="str">
        <f>LEFT([PAPEL],LEN([PAPEL])-(LEN([PAPEL])-4))</f>
        <v>CSNA</v>
      </c>
      <c r="D162" s="15">
        <v>4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>
        <v>48689176000</v>
      </c>
      <c r="N162" s="55">
        <v>5054174000</v>
      </c>
      <c r="O162" s="55">
        <v>6503789000</v>
      </c>
      <c r="P162" s="92">
        <v>8096570000</v>
      </c>
      <c r="Q162" s="93">
        <v>509025000</v>
      </c>
      <c r="R162" s="93">
        <f>IF(Tabela3[[#This Row],[Ativo || Passivo]]&gt;0,Tabela3[[#This Row],[Ativo || Passivo]]-Tabela3[[#This Row],[Patrimônio Líquido]],0)</f>
        <v>40592606000</v>
      </c>
      <c r="S162" s="93">
        <f>Tabela3[[#This Row],[Cotação]]*Tabela3[[#This Row],[Total Ações]]</f>
        <v>13938194232.480001</v>
      </c>
      <c r="T162" s="40">
        <f>IF(Tabela3[[#This Row],[Passivo Circulante]]&gt;0,Tabela3[[#This Row],[Ativo Circulante]]/Tabela3[[#This Row],[Passivo Circulante]],0)</f>
        <v>0.77711223411460617</v>
      </c>
      <c r="U16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2" s="19">
        <f>IF(Tabela3[[#This Row],[Lucro Líquido]]&gt;0,Tabela3[[#This Row],[Lucro Líquido]]/Tabela3[[#This Row],[Patrimônio Líquido]],0)</f>
        <v>6.2869214988569233E-2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2" s="19">
        <f>IF(Tabela3[[#This Row],[Dívida]]&gt;0,Tabela3[[#This Row],[Dívida]]/Tabela3[[#This Row],[Patrimônio Líquido]],0)</f>
        <v>5.0135558637793531</v>
      </c>
      <c r="Y162" s="19">
        <f>SUMPRODUCT(N([Dívida / PL]&gt;0),N(RIGHT([PAPEL],LEN([PAPEL])-(LEN([PAPEL])-1))="3"),[Dívida / PL])/SUMPRODUCT(N([Dívida / PL]&gt;0),N(RIGHT([PAPEL],LEN([PAPEL])-(LEN([PAPEL])-1))="3"))</f>
        <v>2.312588816579864</v>
      </c>
      <c r="Z162" s="13">
        <f>Tabela3[[#This Row],[Capital Social]]*20%</f>
        <v>908000000</v>
      </c>
      <c r="AA162" s="13">
        <f>IF(([Lucro Líquido]*5%)&gt;[Teto R. Legal],[Teto R. Legal],[Lucro Líquido]*5%)</f>
        <v>25451250</v>
      </c>
      <c r="AB162" s="13">
        <f>IF([Lucro Líquido]&lt;0,0,[Lucro Líquido]-[Reserva Legal])</f>
        <v>483573750</v>
      </c>
      <c r="AC162" s="13">
        <f>Tabela3[[#This Row],[Lucro Distribuir]]*[%Div]</f>
        <v>120893437.5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0.34913267234145517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2" s="13">
        <f>[Div Base]*[Ações]</f>
        <v>120893437.5</v>
      </c>
      <c r="AL162" s="13">
        <f>SUMPRODUCT(N([Nome]=Tabela3[[#This Row],[Nome]]),[Div Base]*[Ações])</f>
        <v>120893437.5</v>
      </c>
      <c r="AM162" s="6">
        <f>[Patrimônio Líquido]/[Total Ações]</f>
        <v>5.553316872255107</v>
      </c>
      <c r="AN162" s="48">
        <f>MAX(Tabela3[[#This Row],[Cotação 1]:[Cotação 5]])</f>
        <v>9.56</v>
      </c>
      <c r="AO162" s="44">
        <f>[Cotação]/[VPA]</f>
        <v>1.72149369825494</v>
      </c>
      <c r="AP162" s="40">
        <f>IF(Tabela3[[#This Row],[Lucro/Ação]]&gt;0,Tabela3[[#This Row],[Cotação]]/(Tabela3[[#This Row],[Lucro/Ação]]/[Ref]*4),0)</f>
        <v>27.38214082310299</v>
      </c>
      <c r="AQ162" s="78">
        <f>[Lucro Distribuir]/[Total Ações]</f>
        <v>0.33167603872438239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8.6735365775204593E-3</v>
      </c>
      <c r="AU162" s="42">
        <f>((1+Tabela3[[#This Row],[% Yield]])^(1/(3*Tabela3[[#This Row],[Ref]])))^(12)-1</f>
        <v>8.6735365775214568E-3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9.56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1596703266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3" s="19">
        <f>IF(Tabela3[[#This Row],[Lucro Líquido]]&gt;0,Tabela3[[#This Row],[Lucro Líquido]]/Tabela3[[#This Row],[Patrimônio Líquido]],0)</f>
        <v>0.17473465545048389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2.312588816579864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9.5</v>
      </c>
      <c r="AO163" s="44">
        <f>[Cotação]/[VPA]</f>
        <v>1.8046065757753509</v>
      </c>
      <c r="AP163" s="40">
        <f>IF(Tabela3[[#This Row],[Lucro/Ação]]&gt;0,Tabela3[[#This Row],[Cotação]]/(Tabela3[[#This Row],[Lucro/Ação]]/[Ref]*4),0)</f>
        <v>7.745772745207109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2.22809085147334E-2</v>
      </c>
      <c r="AU163" s="19">
        <f>((1+Tabela3[[#This Row],[% Yield]])^(1/(3*Tabela3[[#This Row],[Ref]])))^(12)-1</f>
        <v>2.9817656555644501E-2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9.5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4" s="19">
        <f>IF(Tabela3[[#This Row],[Lucro Líquido]]&gt;0,Tabela3[[#This Row],[Lucro Líquido]]/Tabela3[[#This Row],[Patrimônio Líquido]],0)</f>
        <v>0.17473465545048389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2.312588816579864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1512666252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5" s="19">
        <f>IF(Tabela3[[#This Row],[Lucro Líquido]]&gt;0,Tabela3[[#This Row],[Lucro Líquido]]/Tabela3[[#This Row],[Patrimônio Líquido]],0)</f>
        <v>0.17473465545048389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2.312588816579864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</v>
      </c>
      <c r="AO165" s="44">
        <f>[Cotação]/[VPA]</f>
        <v>1.7096272823134904</v>
      </c>
      <c r="AP165" s="40">
        <f>IF(Tabela3[[#This Row],[Lucro/Ação]]&gt;0,Tabela3[[#This Row],[Cotação]]/(Tabela3[[#This Row],[Lucro/Ação]]/[Ref]*4),0)</f>
        <v>7.3381004954593667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2.5870610477547143E-2</v>
      </c>
      <c r="AU165" s="19">
        <f>((1+Tabela3[[#This Row],[% Yield]])^(1/(3*Tabela3[[#This Row],[Ref]])))^(12)-1</f>
        <v>3.4642032113114229E-2</v>
      </c>
      <c r="AV165" s="14">
        <f>IF([Cotação]&gt;0,($BH$1/Tabela3[[#This Row],[Cotação]]-MOD($BH$1/Tabela3[[#This Row],[Cotação]],100)),)</f>
        <v>100</v>
      </c>
      <c r="AW165" s="17">
        <f>Tabela3[[#This Row],[Ativos]]*[Lucro]</f>
        <v>23.28354942979243</v>
      </c>
      <c r="AX165" s="5">
        <f>SUMPRODUCT(N(Tabela1[Código]=Tabela3[[#This Row],[PAPEL]]),Tabela1[Fechamento])</f>
        <v>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>
      <c r="A166" s="3" t="s">
        <v>1177</v>
      </c>
      <c r="B166" s="57" t="s">
        <v>1161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6967222580.499999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6" s="18">
        <f>IF(Tabela3[[#This Row],[Lucro Líquido]]&gt;0,Tabela3[[#This Row],[Lucro Líquido]]/Tabela3[[#This Row],[Patrimônio Líquido]],0)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2.312588816579864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20.149999999999999</v>
      </c>
      <c r="AO166" s="53">
        <f>[Cotação]/[VPA]</f>
        <v>15.897899318422445</v>
      </c>
      <c r="AP166" s="37">
        <f>IF(Tabela3[[#This Row],[Lucro/Ação]]&gt;0,Tabela3[[#This Row],[Cotação]]/(Tabela3[[#This Row],[Lucro/Ação]]/[Ref]*4),0)</f>
        <v>68.134431681938651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1.7428779703387291E-2</v>
      </c>
      <c r="AU166" s="22">
        <f>((1+Tabela3[[#This Row],[% Yield]])^(1/(3*Tabela3[[#This Row],[Ref]])))^(12)-1</f>
        <v>1.7428779703387853E-2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20.149999999999999</v>
      </c>
    </row>
    <row r="167" spans="1:54">
      <c r="A167" s="3" t="s">
        <v>1177</v>
      </c>
      <c r="B167" s="57" t="s">
        <v>1162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1939757750.7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7" s="18">
        <f>IF(Tabela3[[#This Row],[Lucro Líquido]]&gt;0,Tabela3[[#This Row],[Lucro Líquido]]/Tabela3[[#This Row],[Patrimônio Líquido]],0)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2.312588816579864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5.61</v>
      </c>
      <c r="AO167" s="53">
        <f>[Cotação]/[VPA]</f>
        <v>4.4261645248808899</v>
      </c>
      <c r="AP167" s="37">
        <f>IF(Tabela3[[#This Row],[Lucro/Ação]]&gt;0,Tabela3[[#This Row],[Cotação]]/(Tabela3[[#This Row],[Lucro/Ação]]/[Ref]*4),0)</f>
        <v>18.96943730698143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1.2520139430419032E-2</v>
      </c>
      <c r="AU167" s="22">
        <f>((1+Tabela3[[#This Row],[% Yield]])^(1/(3*Tabela3[[#This Row],[Ref]])))^(12)-1</f>
        <v>1.2520139430419963E-2</v>
      </c>
      <c r="AV167" s="10">
        <f>IF([Cotação]&gt;0,($BH$1/Tabela3[[#This Row],[Cotação]]-MOD($BH$1/Tabela3[[#This Row],[Cotação]],100)),)</f>
        <v>100</v>
      </c>
      <c r="AW167" s="7">
        <f>Tabela3[[#This Row],[Ativos]]*[Lucro]</f>
        <v>7.0237982204650775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5.61</v>
      </c>
    </row>
    <row r="168" spans="1:54">
      <c r="A168" s="3" t="s">
        <v>1177</v>
      </c>
      <c r="B168" s="57" t="s">
        <v>1163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1217102902.4000001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8" s="18">
        <f>IF(Tabela3[[#This Row],[Lucro Líquido]]&gt;0,Tabela3[[#This Row],[Lucro Líquido]]/Tabela3[[#This Row],[Patrimônio Líquido]],0)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2.312588816579864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3.52</v>
      </c>
      <c r="AO168" s="53">
        <f>[Cotação]/[VPA]</f>
        <v>2.7772012705134994</v>
      </c>
      <c r="AP168" s="37">
        <f>IF(Tabela3[[#This Row],[Lucro/Ação]]&gt;0,Tabela3[[#This Row],[Cotação]]/(Tabela3[[#This Row],[Lucro/Ação]]/[Ref]*4),0)</f>
        <v>11.902392035753055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1.9953972217230335E-2</v>
      </c>
      <c r="AU168" s="22">
        <f>((1+Tabela3[[#This Row],[% Yield]])^(1/(3*Tabela3[[#This Row],[Ref]])))^(12)-1</f>
        <v>1.995397221722861E-2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14.047596440930155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3.52</v>
      </c>
    </row>
    <row r="169" spans="1:54">
      <c r="A169" s="4" t="s">
        <v>366</v>
      </c>
      <c r="B169" s="57" t="s">
        <v>368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6499432061.0500002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69" s="19">
        <f>IF(Tabela3[[#This Row],[Lucro Líquido]]&gt;0,Tabela3[[#This Row],[Lucro Líquido]]/Tabela3[[#This Row],[Patrimônio Líquido]],0)</f>
        <v>0.16212351597180844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2.312588816579864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24.95</v>
      </c>
      <c r="AO169" s="44">
        <f>[Cotação]/[VPA]</f>
        <v>3.9801270574002841</v>
      </c>
      <c r="AP169" s="40">
        <f>IF(Tabela3[[#This Row],[Lucro/Ação]]&gt;0,Tabela3[[#This Row],[Cotação]]/(Tabela3[[#This Row],[Lucro/Ação]]/[Ref]*4),0)</f>
        <v>18.412475668053546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9.6741472038469386E-3</v>
      </c>
      <c r="AU169" s="19">
        <f>((1+Tabela3[[#This Row],[% Yield]])^(1/(3*Tabela3[[#This Row],[Ref]])))^(12)-1</f>
        <v>1.2919615990038213E-2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24.95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>
      <c r="A170" s="3" t="s">
        <v>891</v>
      </c>
      <c r="B170" s="58" t="s">
        <v>969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0" s="18">
        <f>IF(Tabela3[[#This Row],[Lucro Líquido]]&gt;0,Tabela3[[#This Row],[Lucro Líquido]]/Tabela3[[#This Row],[Patrimônio Líquido]],0)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2.312588816579864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400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>
      <c r="A171" s="3" t="s">
        <v>891</v>
      </c>
      <c r="B171" s="58" t="s">
        <v>970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1" s="18">
        <f>IF(Tabela3[[#This Row],[Lucro Líquido]]&gt;0,Tabela3[[#This Row],[Lucro Líquido]]/Tabela3[[#This Row],[Patrimônio Líquido]],0)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2.312588816579864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1300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>
      <c r="A172" s="3" t="s">
        <v>891</v>
      </c>
      <c r="B172" s="58" t="s">
        <v>950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291659070.63999999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2" s="18">
        <f>IF(Tabela3[[#This Row],[Lucro Líquido]]&gt;0,Tabela3[[#This Row],[Lucro Líquido]]/Tabela3[[#This Row],[Patrimônio Líquido]],0)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2.312588816579864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2.38</v>
      </c>
      <c r="AO172" s="53">
        <f>[Cotação]/[VPA]</f>
        <v>0.29143524836925239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300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2.38</v>
      </c>
      <c r="BB172" s="7">
        <f>SUMPRODUCT(N(Tabela17683[Código]=Tabela3[[#This Row],[PAPEL]]),Tabela17683[Fechamento])</f>
        <v>0</v>
      </c>
    </row>
    <row r="173" spans="1:54">
      <c r="A173" s="3" t="s">
        <v>891</v>
      </c>
      <c r="B173" s="58" t="s">
        <v>951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252444405.68000001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3" s="18">
        <f>IF(Tabela3[[#This Row],[Lucro Líquido]]&gt;0,Tabela3[[#This Row],[Lucro Líquido]]/Tabela3[[#This Row],[Patrimônio Líquido]],0)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2.312588816579864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2.06</v>
      </c>
      <c r="AO173" s="53">
        <f>[Cotação]/[VPA]</f>
        <v>0.25225067715994115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400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2.06</v>
      </c>
      <c r="BB173" s="7">
        <f>SUMPRODUCT(N(Tabela17683[Código]=Tabela3[[#This Row],[PAPEL]]),Tabela17683[Fechamento])</f>
        <v>0</v>
      </c>
    </row>
    <row r="174" spans="1:54">
      <c r="A174" s="3" t="s">
        <v>891</v>
      </c>
      <c r="B174" s="58" t="s">
        <v>954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192565982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4" s="18">
        <f>IF(Tabela3[[#This Row],[Lucro Líquido]]&gt;0,Tabela3[[#This Row],[Lucro Líquido]]/Tabela3[[#This Row],[Patrimônio Líquido]],0)</f>
        <v>0.11543515617103002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2.312588816579864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4.9000000000000004</v>
      </c>
      <c r="AO174" s="53">
        <f>[Cotação]/[VPA]</f>
        <v>0.69517401192762562</v>
      </c>
      <c r="AP174" s="37">
        <f>IF(Tabela3[[#This Row],[Lucro/Ação]]&gt;0,Tabela3[[#This Row],[Cotação]]/(Tabela3[[#This Row],[Lucro/Ação]]/[Ref]*4),0)</f>
        <v>4.5166526926444837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A.A.]&gt;=5%,SUMPRODUCT(N([Nome]=Tabela3[[#This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3.8210344176547333E-2</v>
      </c>
      <c r="AU174" s="22">
        <f>((1+Tabela3[[#This Row],[% Yield]])^(1/(3*Tabela3[[#This Row],[Ref]])))^(12)-1</f>
        <v>5.1268864781593981E-2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4.9000000000000004</v>
      </c>
      <c r="BB174" s="7">
        <f>SUMPRODUCT(N(Tabela17683[Código]=Tabela3[[#This Row],[PAPEL]]),Tabela17683[Fechamento])</f>
        <v>0</v>
      </c>
    </row>
    <row r="175" spans="1:54">
      <c r="A175" s="3" t="s">
        <v>891</v>
      </c>
      <c r="B175" s="58" t="s">
        <v>955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233044137.39999998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5" s="18">
        <f>IF(Tabela3[[#This Row],[Lucro Líquido]]&gt;0,Tabela3[[#This Row],[Lucro Líquido]]/Tabela3[[#This Row],[Patrimônio Líquido]],0)</f>
        <v>0.11543515617103002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2.312588816579864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5.93</v>
      </c>
      <c r="AO175" s="53">
        <f>[Cotação]/[VPA]</f>
        <v>0.84130242667975907</v>
      </c>
      <c r="AP175" s="37">
        <f>IF(Tabela3[[#This Row],[Lucro/Ação]]&gt;0,Tabela3[[#This Row],[Cotação]]/(Tabela3[[#This Row],[Lucro/Ação]]/[Ref]*4),0)</f>
        <v>5.466071523955466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3.1573471579271831E-2</v>
      </c>
      <c r="AU175" s="22">
        <f>((1+Tabela3[[#This Row],[% Yield]])^(1/(3*Tabela3[[#This Row],[Ref]])))^(12)-1</f>
        <v>4.231795769212976E-2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5.93</v>
      </c>
      <c r="BB175" s="7">
        <f>SUMPRODUCT(N(Tabela17683[Código]=Tabela3[[#This Row],[PAPEL]]),Tabela17683[Fechamento])</f>
        <v>0</v>
      </c>
    </row>
    <row r="176" spans="1:54">
      <c r="A176" s="3" t="s">
        <v>891</v>
      </c>
      <c r="B176" s="58" t="s">
        <v>958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6" s="18">
        <f>IF(Tabela3[[#This Row],[Lucro Líquido]]&gt;0,Tabela3[[#This Row],[Lucro Líquido]]/Tabela3[[#This Row],[Patrimônio Líquido]],0)</f>
        <v>0.11543515617103002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2.312588816579864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>
      <c r="A177" s="3" t="s">
        <v>850</v>
      </c>
      <c r="B177" s="58" t="s">
        <v>851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1868097600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7" s="18">
        <f>IF(Tabela3[[#This Row],[Lucro Líquido]]&gt;0,Tabela3[[#This Row],[Lucro Líquido]]/Tabela3[[#This Row],[Patrimônio Líquido]],0)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2.312588816579864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14.4</v>
      </c>
      <c r="AO177" s="53">
        <f>[Cotação]/[VPA]</f>
        <v>5.9064490121126472</v>
      </c>
      <c r="AP177" s="37">
        <f>IF(Tabela3[[#This Row],[Lucro/Ação]]&gt;0,Tabela3[[#This Row],[Cotação]]/(Tabela3[[#This Row],[Lucro/Ação]]/[Ref]*4),0)</f>
        <v>16.726935405884564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1.4198655894638482E-2</v>
      </c>
      <c r="AU177" s="22">
        <f>((1+Tabela3[[#This Row],[% Yield]])^(1/(3*Tabela3[[#This Row],[Ref]])))^(12)-1</f>
        <v>1.4198655894638312E-2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14.4</v>
      </c>
      <c r="BB177" s="7">
        <f>SUMPRODUCT(N(Tabela17683[Código]=Tabela3[[#This Row],[PAPEL]]),Tabela17683[Fechamento])</f>
        <v>0</v>
      </c>
    </row>
    <row r="178" spans="1:54">
      <c r="A178" s="3" t="s">
        <v>1064</v>
      </c>
      <c r="B178" s="57" t="s">
        <v>1074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5354065952.6499996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8" s="18">
        <f>IF(Tabela3[[#This Row],[Lucro Líquido]]&gt;0,Tabela3[[#This Row],[Lucro Líquido]]/Tabela3[[#This Row],[Patrimônio Líquido]],0)</f>
        <v>9.6553084933264754E-2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2.312588816579864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12.85</v>
      </c>
      <c r="AO178" s="53">
        <f>[Cotação]/[VPA]</f>
        <v>0.96390442964799561</v>
      </c>
      <c r="AP178" s="37">
        <f>IF(Tabela3[[#This Row],[Lucro/Ação]]&gt;0,Tabela3[[#This Row],[Cotação]]/(Tabela3[[#This Row],[Lucro/Ação]]/[Ref]*4),0)</f>
        <v>7.4873663822928895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2.3790073959951186E-2</v>
      </c>
      <c r="AU178" s="22">
        <f>((1+Tabela3[[#This Row],[% Yield]])^(1/(3*Tabela3[[#This Row],[Ref]])))^(12)-1</f>
        <v>3.1845210794564816E-2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12.85</v>
      </c>
      <c r="BB178" s="7">
        <f>SUMPRODUCT(N(Tabela17683[Código]=Tabela3[[#This Row],[PAPEL]]),Tabela17683[Fechamento])</f>
        <v>0</v>
      </c>
    </row>
    <row r="179" spans="1:54">
      <c r="A179" s="4" t="s">
        <v>726</v>
      </c>
      <c r="B179" s="57" t="s">
        <v>728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4695753405.9000006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79" s="19">
        <f>IF(Tabela3[[#This Row],[Lucro Líquido]]&gt;0,Tabela3[[#This Row],[Lucro Líquido]]/Tabela3[[#This Row],[Patrimônio Líquido]],0)</f>
        <v>3.5010389377740307E-2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2.312588816579864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15.06</v>
      </c>
      <c r="AO179" s="44">
        <f>[Cotação]/[VPA]</f>
        <v>1.7380105418317726</v>
      </c>
      <c r="AP179" s="40">
        <f>IF(Tabela3[[#This Row],[Lucro/Ação]]&gt;0,Tabela3[[#This Row],[Cotação]]/(Tabela3[[#This Row],[Lucro/Ação]]/[Ref]*4),0)</f>
        <v>37.232031106817772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4.7841870213570616E-3</v>
      </c>
      <c r="AU179" s="42">
        <f>((1+Tabela3[[#This Row],[% Yield]])^(1/(3*Tabela3[[#This Row],[Ref]])))^(12)-1</f>
        <v>6.3839969529042584E-3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15.06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>
      <c r="A180" s="4" t="s">
        <v>14</v>
      </c>
      <c r="B180" s="57" t="s">
        <v>533</v>
      </c>
      <c r="C180" s="82" t="str">
        <f>LEFT([PAPEL],LEN([PAPEL])-(LEN([PAPEL])-4))</f>
        <v>DAYC</v>
      </c>
      <c r="D180" s="15">
        <v>4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>
        <v>15000953000</v>
      </c>
      <c r="N180" s="55">
        <v>8886317000</v>
      </c>
      <c r="O180" s="55">
        <v>6507424000</v>
      </c>
      <c r="P180" s="6">
        <v>2440276000</v>
      </c>
      <c r="Q180" s="6">
        <v>233804000</v>
      </c>
      <c r="R180" s="6">
        <f>IF(Tabela3[[#This Row],[Ativo || Passivo]]&gt;0,Tabela3[[#This Row],[Ativo || Passivo]]-Tabela3[[#This Row],[Patrimônio Líquido]],0)</f>
        <v>12560677000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1.365566005841943</v>
      </c>
      <c r="U18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0" s="19">
        <f>IF(Tabela3[[#This Row],[Lucro Líquido]]&gt;0,Tabela3[[#This Row],[Lucro Líquido]]/Tabela3[[#This Row],[Patrimônio Líquido]],0)</f>
        <v>9.5810473897214907E-2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0" s="19">
        <f>IF(Tabela3[[#This Row],[Dívida]]&gt;0,Tabela3[[#This Row],[Dívida]]/Tabela3[[#This Row],[Patrimônio Líquido]],0)</f>
        <v>5.1472362142642885</v>
      </c>
      <c r="Y180" s="19">
        <f>SUMPRODUCT(N([Dívida / PL]&gt;0),N(RIGHT([PAPEL],LEN([PAPEL])-(LEN([PAPEL])-1))="3"),[Dívida / PL])/SUMPRODUCT(N([Dívida / PL]&gt;0),N(RIGHT([PAPEL],LEN([PAPEL])-(LEN([PAPEL])-1))="3"))</f>
        <v>2.312588816579864</v>
      </c>
      <c r="Z180" s="6">
        <f>Tabela3[[#This Row],[Capital Social]]*20%</f>
        <v>373772579.49400002</v>
      </c>
      <c r="AA180" s="6">
        <f>IF(([Lucro Líquido]*5%)&gt;[Teto R. Legal],[Teto R. Legal],[Lucro Líquido]*5%)</f>
        <v>11690200</v>
      </c>
      <c r="AB180" s="6">
        <f>IF([Lucro Líquido]&lt;0,0,[Lucro Líquido]-[Reserva Legal])</f>
        <v>222113800</v>
      </c>
      <c r="AC180" s="6">
        <f>Tabela3[[#This Row],[Lucro Distribuir]]*[%Div]</f>
        <v>55528450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0.92691111003568005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0" s="6">
        <f>[Div Base]*[Ações]</f>
        <v>35414099.400058128</v>
      </c>
      <c r="AL180" s="6">
        <f>SUMPRODUCT(N([Nome]=Tabela3[[#This Row],[Nome]]),[Div Base]*[Ações])</f>
        <v>55528450</v>
      </c>
      <c r="AM180" s="6">
        <f>[Patrimônio Líquido]/[Total Ações]</f>
        <v>9.6744236024765584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0.88056555453389607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4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2111248272.6899998</v>
      </c>
      <c r="T181" s="132">
        <f>IF(Tabela3[[#This Row],[Passivo Circulante]]&gt;0,Tabela3[[#This Row],[Ativo Circulante]]/Tabela3[[#This Row],[Passivo Circulante]],0)</f>
        <v>1.365566005841943</v>
      </c>
      <c r="U18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1" s="19">
        <f>IF(Tabela3[[#This Row],[Lucro Líquido]]&gt;0,Tabela3[[#This Row],[Lucro Líquido]]/Tabela3[[#This Row],[Patrimônio Líquido]],0)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2.312588816579864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0.92691111003568005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20114350.599941872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8.3699999999999992</v>
      </c>
      <c r="AO181" s="44">
        <f>[Cotação]/[VPA]</f>
        <v>0.86516782228321698</v>
      </c>
      <c r="AP181" s="40">
        <f>IF(Tabela3[[#This Row],[Lucro/Ação]]&gt;0,Tabela3[[#This Row],[Cotação]]/(Tabela3[[#This Row],[Lucro/Ação]]/[Ref]*4),0)</f>
        <v>9.0299920988947999</v>
      </c>
      <c r="AQ181" s="78">
        <f>[Lucro Distribuir]/[Total Ações]</f>
        <v>0.88056555453389607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2.6301241174847556E-2</v>
      </c>
      <c r="AU181" s="19">
        <f>((1+Tabela3[[#This Row],[% Yield]])^(1/(3*Tabela3[[#This Row],[Ref]])))^(12)-1</f>
        <v>2.6301241174847334E-2</v>
      </c>
      <c r="AV181" s="14">
        <f>IF([Cotação]&gt;0,($BH$1/Tabela3[[#This Row],[Cotação]]-MOD($BH$1/Tabela3[[#This Row],[Cotação]],100)),)</f>
        <v>100</v>
      </c>
      <c r="AW181" s="17">
        <f>Tabela3[[#This Row],[Ativos]]*[Lucro]</f>
        <v>22.014138863347402</v>
      </c>
      <c r="AX181" s="5">
        <f>SUMPRODUCT(N(Tabela1[Código]=Tabela3[[#This Row],[PAPEL]]),Tabela1[Fechamento])</f>
        <v>8.3699999999999992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>
      <c r="A182" s="3" t="s">
        <v>1325</v>
      </c>
      <c r="B182" s="57" t="s">
        <v>1291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2" s="18">
        <f>IF(Tabela3[[#This Row],[Lucro Líquido]]&gt;0,Tabela3[[#This Row],[Lucro Líquido]]/Tabela3[[#This Row],[Patrimônio Líquido]],0)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2.312588816579864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>
      <c r="A183" s="3" t="s">
        <v>1325</v>
      </c>
      <c r="B183" s="57" t="s">
        <v>1292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3" s="18">
        <f>IF(Tabela3[[#This Row],[Lucro Líquido]]&gt;0,Tabela3[[#This Row],[Lucro Líquido]]/Tabela3[[#This Row],[Patrimônio Líquido]],0)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2.312588816579864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100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>
      <c r="A184" s="3" t="s">
        <v>1064</v>
      </c>
      <c r="B184" s="57" t="s">
        <v>1075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1584047239.8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4" s="18">
        <f>IF(Tabela3[[#This Row],[Lucro Líquido]]&gt;0,Tabela3[[#This Row],[Lucro Líquido]]/Tabela3[[#This Row],[Patrimônio Líquido]],0)</f>
        <v>0.12023590765042259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2.312588816579864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10.199999999999999</v>
      </c>
      <c r="AO184" s="53">
        <f>[Cotação]/[VPA]</f>
        <v>1.0717243962934595</v>
      </c>
      <c r="AP184" s="37">
        <f>IF(Tabela3[[#This Row],[Lucro/Ação]]&gt;0,Tabela3[[#This Row],[Cotação]]/(Tabela3[[#This Row],[Lucro/Ação]]/[Ref]*4),0)</f>
        <v>6.6851351890407553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2.6644936110193904E-2</v>
      </c>
      <c r="AU184" s="22">
        <f>((1+Tabela3[[#This Row],[% Yield]])^(1/(3*Tabela3[[#This Row],[Ref]])))^(12)-1</f>
        <v>3.5683424800069696E-2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10.199999999999999</v>
      </c>
      <c r="BB184" s="7">
        <f>SUMPRODUCT(N(Tabela17683[Código]=Tabela3[[#This Row],[PAPEL]]),Tabela17683[Fechamento])</f>
        <v>0</v>
      </c>
    </row>
    <row r="185" spans="1:54">
      <c r="A185" s="4" t="s">
        <v>289</v>
      </c>
      <c r="B185" s="57" t="s">
        <v>700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5" s="19">
        <f>IF(Tabela3[[#This Row],[Lucro Líquido]]&gt;0,Tabela3[[#This Row],[Lucro Líquido]]/Tabela3[[#This Row],[Patrimônio Líquido]],0)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2.312588816579864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>
      <c r="A186" s="4" t="s">
        <v>289</v>
      </c>
      <c r="B186" s="57" t="s">
        <v>701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6" s="19">
        <f>IF(Tabela3[[#This Row],[Lucro Líquido]]&gt;0,Tabela3[[#This Row],[Lucro Líquido]]/Tabela3[[#This Row],[Patrimônio Líquido]],0)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2.312588816579864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100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>
      <c r="A187" s="3" t="s">
        <v>891</v>
      </c>
      <c r="B187" s="58" t="s">
        <v>960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7" s="18">
        <f>IF(Tabela3[[#This Row],[Lucro Líquido]]&gt;0,Tabela3[[#This Row],[Lucro Líquido]]/Tabela3[[#This Row],[Patrimônio Líquido]],0)</f>
        <v>6.362665561594491E-2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2.312588816579864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100</v>
      </c>
      <c r="AW187" s="7">
        <f>Tabela3[[#This Row],[Ativos]]*[Lucro]</f>
        <v>12.750709498188645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>
      <c r="A188" s="3" t="s">
        <v>891</v>
      </c>
      <c r="B188" s="58" t="s">
        <v>961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259715478.50000003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8" s="19">
        <f>IF(Tabela3[[#This Row],[Lucro Líquido]]&gt;0,Tabela3[[#This Row],[Lucro Líquido]]/Tabela3[[#This Row],[Patrimônio Líquido]],0)</f>
        <v>6.362665561594491E-2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2.312588816579864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5.15</v>
      </c>
      <c r="AO188" s="53">
        <f>[Cotação]/[VPA]</f>
        <v>0.59135511410856878</v>
      </c>
      <c r="AP188" s="37">
        <f>IF(Tabela3[[#This Row],[Lucro/Ação]]&gt;0,Tabela3[[#This Row],[Cotação]]/(Tabela3[[#This Row],[Lucro/Ação]]/[Ref]*4),0)</f>
        <v>6.9706058143071861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2.7234525179070605E-2</v>
      </c>
      <c r="AU188" s="22">
        <f>((1+Tabela3[[#This Row],[% Yield]])^(1/(3*Tabela3[[#This Row],[Ref]])))^(12)-1</f>
        <v>3.647654037239989E-2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14.025780467221363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5.15</v>
      </c>
      <c r="BB188" s="7">
        <f>SUMPRODUCT(N(Tabela17683[Código]=Tabela3[[#This Row],[PAPEL]]),Tabela17683[Fechamento])</f>
        <v>0</v>
      </c>
    </row>
    <row r="189" spans="1:54">
      <c r="A189" s="3" t="s">
        <v>1177</v>
      </c>
      <c r="B189" s="57" t="s">
        <v>1165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21330087.800000001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89" s="18">
        <f>IF(Tabela3[[#This Row],[Lucro Líquido]]&gt;0,Tabela3[[#This Row],[Lucro Líquido]]/Tabela3[[#This Row],[Patrimônio Líquido]],0)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2.312588816579864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0.38</v>
      </c>
      <c r="AO189" s="53">
        <f>[Cotação]/[VPA]</f>
        <v>6.4754364905889501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2300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0.38</v>
      </c>
    </row>
    <row r="190" spans="1:54">
      <c r="A190" s="3" t="s">
        <v>1177</v>
      </c>
      <c r="B190" s="57" t="s">
        <v>1166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0" s="18">
        <f>IF(Tabela3[[#This Row],[Lucro Líquido]]&gt;0,Tabela3[[#This Row],[Lucro Líquido]]/Tabela3[[#This Row],[Patrimônio Líquido]],0)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2.312588816579864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>
      <c r="A191" s="4" t="s">
        <v>311</v>
      </c>
      <c r="B191" s="57" t="s">
        <v>310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6480187127.1900005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1" s="19">
        <f>IF(Tabela3[[#This Row],[Lucro Líquido]]&gt;0,Tabela3[[#This Row],[Lucro Líquido]]/Tabela3[[#This Row],[Patrimônio Líquido]],0)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2.312588816579864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10.71</v>
      </c>
      <c r="AO191" s="44">
        <f>[Cotação]/[VPA]</f>
        <v>1.4845772518450724</v>
      </c>
      <c r="AP191" s="40">
        <f>IF(Tabela3[[#This Row],[Lucro/Ação]]&gt;0,Tabela3[[#This Row],[Cotação]]/(Tabela3[[#This Row],[Lucro/Ação]]/[Ref]*4),0)</f>
        <v>12.463815831647178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2.28661915299125E-2</v>
      </c>
      <c r="AU191" s="19">
        <f>((1+Tabela3[[#This Row],[% Yield]])^(1/(3*Tabela3[[#This Row],[Ref]])))^(12)-1</f>
        <v>2.2866191529912872E-2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10.71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>
      <c r="A192" s="4" t="s">
        <v>326</v>
      </c>
      <c r="B192" s="126" t="s">
        <v>614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2" s="19">
        <f>IF(Tabela3[[#This Row],[Lucro Líquido]]&gt;0,Tabela3[[#This Row],[Lucro Líquido]]/Tabela3[[#This Row],[Patrimônio Líquido]],0)</f>
        <v>9.5019700751289098E-4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2.312588816579864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>
      <c r="A193" s="4" t="s">
        <v>326</v>
      </c>
      <c r="B193" s="126" t="s">
        <v>615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11968017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3" s="19">
        <f>IF(Tabela3[[#This Row],[Lucro Líquido]]&gt;0,Tabela3[[#This Row],[Lucro Líquido]]/Tabela3[[#This Row],[Patrimônio Líquido]],0)</f>
        <v>9.5019700751289098E-4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2.312588816579864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4.25</v>
      </c>
      <c r="AO193" s="44">
        <f>[Cotação]/[VPA]</f>
        <v>0.15162631919017877</v>
      </c>
      <c r="AP193" s="40">
        <f>IF(Tabela3[[#This Row],[Lucro/Ação]]&gt;0,Tabela3[[#This Row],[Cotação]]/(Tabela3[[#This Row],[Lucro/Ação]]/[Ref]*4),0)</f>
        <v>119.68017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1.586237215096912E-3</v>
      </c>
      <c r="AU193" s="42">
        <f>((1+Tabela3[[#This Row],[% Yield]])^(1/(3*Tabela3[[#This Row],[Ref]])))^(12)-1</f>
        <v>2.1155419006069209E-3</v>
      </c>
      <c r="AV193" s="14">
        <f>IF([Cotação]&gt;0,($BH$1/Tabela3[[#This Row],[Cotação]]-MOD($BH$1/Tabela3[[#This Row],[Cotação]],100)),)</f>
        <v>200</v>
      </c>
      <c r="AW193" s="17">
        <f>Tabela3[[#This Row],[Ativos]]*[Lucro]</f>
        <v>1.3483016328323751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4.25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>
      <c r="A194" s="3" t="s">
        <v>1247</v>
      </c>
      <c r="B194" s="57" t="s">
        <v>1239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4" s="18">
        <f>IF(Tabela3[[#This Row],[Lucro Líquido]]&gt;0,Tabela3[[#This Row],[Lucro Líquido]]/Tabela3[[#This Row],[Patrimônio Líquido]],0)</f>
        <v>0.11427439438532941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2.312588816579864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>
      <c r="A195" s="3" t="s">
        <v>1247</v>
      </c>
      <c r="B195" s="57" t="s">
        <v>1240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55957500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5" s="18">
        <f>IF(Tabela3[[#This Row],[Lucro Líquido]]&gt;0,Tabela3[[#This Row],[Lucro Líquido]]/Tabela3[[#This Row],[Patrimônio Líquido]],0)</f>
        <v>0.11427439438532941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2.312588816579864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24.87</v>
      </c>
      <c r="AO195" s="53">
        <f>[Cotação]/[VPA]</f>
        <v>0.79179165723341638</v>
      </c>
      <c r="AP195" s="37">
        <f>IF(Tabela3[[#This Row],[Lucro/Ação]]&gt;0,Tabela3[[#This Row],[Cotação]]/(Tabela3[[#This Row],[Lucro/Ação]]/[Ref]*4),0)</f>
        <v>5.1966474739970288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3.6531463893414287E-2</v>
      </c>
      <c r="AU195" s="22">
        <f>((1+Tabela3[[#This Row],[% Yield]])^(1/(3*Tabela3[[#This Row],[Ref]])))^(12)-1</f>
        <v>4.9002813107495991E-2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24.87</v>
      </c>
    </row>
    <row r="196" spans="1:54">
      <c r="A196" s="4" t="s">
        <v>284</v>
      </c>
      <c r="B196" s="57" t="s">
        <v>518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9604644153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6" s="19">
        <f>IF(Tabela3[[#This Row],[Lucro Líquido]]&gt;0,Tabela3[[#This Row],[Lucro Líquido]]/Tabela3[[#This Row],[Patrimônio Líquido]],0)</f>
        <v>3.5271761326044197E-2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2.312588816579864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7.8</v>
      </c>
      <c r="AO196" s="44">
        <f>[Cotação]/[VPA]</f>
        <v>0.82388765281623466</v>
      </c>
      <c r="AP196" s="40">
        <f>IF(Tabela3[[#This Row],[Lucro/Ação]]&gt;0,Tabela3[[#This Row],[Cotação]]/(Tabela3[[#This Row],[Lucro/Ação]]/[Ref]*4),0)</f>
        <v>17.518709482645406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100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7.8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>
      <c r="A197" s="4" t="s">
        <v>284</v>
      </c>
      <c r="B197" s="57" t="s">
        <v>372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9419939457.75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7" s="19">
        <f>IF(Tabela3[[#This Row],[Lucro Líquido]]&gt;0,Tabela3[[#This Row],[Lucro Líquido]]/Tabela3[[#This Row],[Patrimônio Líquido]],0)</f>
        <v>3.5271761326044197E-2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2.312588816579864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7.65</v>
      </c>
      <c r="AO197" s="44">
        <f>[Cotação]/[VPA]</f>
        <v>0.80804365949284562</v>
      </c>
      <c r="AP197" s="40">
        <f>IF(Tabela3[[#This Row],[Lucro/Ação]]&gt;0,Tabela3[[#This Row],[Cotação]]/(Tabela3[[#This Row],[Lucro/Ação]]/[Ref]*4),0)</f>
        <v>17.181811223363766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4.6964351573196811E-2</v>
      </c>
      <c r="AU197" s="19">
        <f>((1+Tabela3[[#This Row],[% Yield]])^(1/(3*Tabela3[[#This Row],[Ref]])))^(12)-1</f>
        <v>6.3104262205076145E-2</v>
      </c>
      <c r="AV197" s="14">
        <f>IF([Cotação]&gt;0,($BH$1/Tabela3[[#This Row],[Cotação]]-MOD($BH$1/Tabela3[[#This Row],[Cotação]],100)),)</f>
        <v>100</v>
      </c>
      <c r="AW197" s="13">
        <f>Tabela3[[#This Row],[Ativos]]*[Lucro]</f>
        <v>35.92772895349556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7.65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>
      <c r="A198" s="3" t="s">
        <v>1186</v>
      </c>
      <c r="B198" s="57" t="s">
        <v>1180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7039608408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8" s="18">
        <f>IF(Tabela3[[#This Row],[Lucro Líquido]]&gt;0,Tabela3[[#This Row],[Lucro Líquido]]/Tabela3[[#This Row],[Patrimônio Líquido]],0)</f>
        <v>0.14379440184839895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2.312588816579864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12.6</v>
      </c>
      <c r="AO198" s="53">
        <f>[Cotação]/[VPA]</f>
        <v>3.2700052341574763</v>
      </c>
      <c r="AP198" s="37">
        <f>IF(Tabela3[[#This Row],[Lucro/Ação]]&gt;0,Tabela3[[#This Row],[Cotação]]/(Tabela3[[#This Row],[Lucro/Ação]]/[Ref]*4),0)</f>
        <v>17.055628689938555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1.0443766291950256E-2</v>
      </c>
      <c r="AU198" s="22">
        <f>((1+Tabela3[[#This Row],[% Yield]])^(1/(3*Tabela3[[#This Row],[Ref]])))^(12)-1</f>
        <v>1.3949203991687531E-2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12.6</v>
      </c>
    </row>
    <row r="199" spans="1:54">
      <c r="A199" s="3" t="s">
        <v>891</v>
      </c>
      <c r="B199" s="58" t="s">
        <v>964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199" s="18">
        <f>IF(Tabela3[[#This Row],[Lucro Líquido]]&gt;0,Tabela3[[#This Row],[Lucro Líquido]]/Tabela3[[#This Row],[Patrimônio Líquido]],0)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2.312588816579864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>
      <c r="A200" s="3" t="s">
        <v>891</v>
      </c>
      <c r="B200" s="58" t="s">
        <v>965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0" s="18">
        <f>IF(Tabela3[[#This Row],[Lucro Líquido]]&gt;0,Tabela3[[#This Row],[Lucro Líquido]]/Tabela3[[#This Row],[Patrimônio Líquido]],0)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2.312588816579864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503398776.40000004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1" s="19">
        <f>IF(Tabela3[[#This Row],[Lucro Líquido]]&gt;0,Tabela3[[#This Row],[Lucro Líquido]]/Tabela3[[#This Row],[Patrimônio Líquido]],0)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2.312588816579864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1.3</v>
      </c>
      <c r="AO201" s="44">
        <f>[Cotação]/[VPA]</f>
        <v>0.28099211355815362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600</v>
      </c>
      <c r="AW201" s="17">
        <f>Tabela3[[#This Row],[Ativos]]*[Lucro]</f>
        <v>0</v>
      </c>
      <c r="AX201" s="5">
        <f>SUMPRODUCT(N(Tabela1[Código]=Tabela3[[#This Row],[PAPEL]]),Tabela1[Fechamento])</f>
        <v>1.3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2" s="19">
        <f>IF(Tabela3[[#This Row],[Lucro Líquido]]&gt;0,Tabela3[[#This Row],[Lucro Líquido]]/Tabela3[[#This Row],[Patrimônio Líquido]],0)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2.312588816579864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500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>
      <c r="A203" s="4" t="s">
        <v>12</v>
      </c>
      <c r="B203" s="57" t="s">
        <v>484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3" s="19">
        <f>IF(Tabela3[[#This Row],[Lucro Líquido]]&gt;0,Tabela3[[#This Row],[Lucro Líquido]]/Tabela3[[#This Row],[Patrimônio Líquido]],0)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2.312588816579864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>
      <c r="A204" s="4" t="s">
        <v>12</v>
      </c>
      <c r="B204" s="57" t="s">
        <v>485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4" s="19">
        <f>IF(Tabela3[[#This Row],[Lucro Líquido]]&gt;0,Tabela3[[#This Row],[Lucro Líquido]]/Tabela3[[#This Row],[Patrimônio Líquido]],0)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2.312588816579864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>
      <c r="A205" s="3" t="s">
        <v>40</v>
      </c>
      <c r="B205" s="57" t="s">
        <v>252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5" s="18">
        <f>IF(Tabela3[[#This Row],[Lucro Líquido]]&gt;0,Tabela3[[#This Row],[Lucro Líquido]]/Tabela3[[#This Row],[Patrimônio Líquido]],0)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2.312588816579864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>
      <c r="A206" s="4" t="s">
        <v>40</v>
      </c>
      <c r="B206" s="57" t="s">
        <v>253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308554666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6" s="18">
        <f>IF(Tabela3[[#This Row],[Lucro Líquido]]&gt;0,Tabela3[[#This Row],[Lucro Líquido]]/Tabela3[[#This Row],[Patrimônio Líquido]],0)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2.312588816579864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9.8000000000000007</v>
      </c>
      <c r="AO206" s="44">
        <f>[Cotação]/[VPA]</f>
        <v>0.61211447786065709</v>
      </c>
      <c r="AP206" s="40">
        <f>IF(Tabela3[[#This Row],[Lucro/Ação]]&gt;0,Tabela3[[#This Row],[Cotação]]/(Tabela3[[#This Row],[Lucro/Ação]]/[Ref]*4),0)</f>
        <v>7.8333248540238651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3.0319181755624459E-2</v>
      </c>
      <c r="AU206" s="19">
        <f>((1+Tabela3[[#This Row],[% Yield]])^(1/(3*Tabela3[[#This Row],[Ref]])))^(12)-1</f>
        <v>3.0319181755624758E-2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9.8000000000000007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6627907090.000001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7" s="19">
        <f>IF(Tabela3[[#This Row],[Lucro Líquido]]&gt;0,Tabela3[[#This Row],[Lucro Líquido]]/Tabela3[[#This Row],[Patrimônio Líquido]],0)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2.312588816579864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4.9000000000000004</v>
      </c>
      <c r="AO207" s="9">
        <f>[Cotação]/[VPA]</f>
        <v>0.10119908380259697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4.9000000000000004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>
      <c r="A208" s="4" t="s">
        <v>12</v>
      </c>
      <c r="B208" s="57" t="s">
        <v>452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8" s="19">
        <f>IF(Tabela3[[#This Row],[Lucro Líquido]]&gt;0,Tabela3[[#This Row],[Lucro Líquido]]/Tabela3[[#This Row],[Patrimônio Líquido]],0)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2.312588816579864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12106075194.999998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09" s="19">
        <f>IF(Tabela3[[#This Row],[Lucro Líquido]]&gt;0,Tabela3[[#This Row],[Lucro Líquido]]/Tabela3[[#This Row],[Patrimônio Líquido]],0)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2.312588816579864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8.9499999999999993</v>
      </c>
      <c r="AO209" s="30">
        <f>[Cotação]/[VPA]</f>
        <v>0.18484322449658017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100</v>
      </c>
      <c r="AW209" s="5">
        <f>Tabela3[[#This Row],[Ativos]]*[Lucro]</f>
        <v>0</v>
      </c>
      <c r="AX209" s="5">
        <f>SUMPRODUCT(N(Tabela1[Código]=Tabela3[[#This Row],[PAPEL]]),Tabela1[Fechamento])</f>
        <v>8.9499999999999993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>
      <c r="A210" s="4" t="s">
        <v>12</v>
      </c>
      <c r="B210" s="57" t="s">
        <v>163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2208939308.4000001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0" s="19">
        <f>IF(Tabela3[[#This Row],[Lucro Líquido]]&gt;0,Tabela3[[#This Row],[Lucro Líquido]]/Tabela3[[#This Row],[Patrimônio Líquido]],0)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2.312588816579864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13.2</v>
      </c>
      <c r="AO210" s="44">
        <f>[Cotação]/[VPA]</f>
        <v>0.78069233953309847</v>
      </c>
      <c r="AP210" s="40">
        <f>IF(Tabela3[[#This Row],[Lucro/Ação]]&gt;0,Tabela3[[#This Row],[Cotação]]/(Tabela3[[#This Row],[Lucro/Ação]]/[Ref]*4),0)</f>
        <v>11.146013807510267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2.064509122781185E-2</v>
      </c>
      <c r="AU210" s="19">
        <f>((1+Tabela3[[#This Row],[% Yield]])^(1/(3*Tabela3[[#This Row],[Ref]])))^(12)-1</f>
        <v>2.0645091227811774E-2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13.2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1323690146.1700001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1" s="19">
        <f>IF(Tabela3[[#This Row],[Lucro Líquido]]&gt;0,Tabela3[[#This Row],[Lucro Líquido]]/Tabela3[[#This Row],[Patrimônio Líquido]],0)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2.312588816579864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7.91</v>
      </c>
      <c r="AO211" s="9">
        <f>[Cotação]/[VPA]</f>
        <v>0.46782397012930371</v>
      </c>
      <c r="AP211" s="36">
        <f>IF(Tabela3[[#This Row],[Lucro/Ação]]&gt;0,Tabela3[[#This Row],[Cotação]]/(Tabela3[[#This Row],[Lucro/Ação]]/[Ref]*4),0)</f>
        <v>6.6791643346519862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3.7897183949238571E-2</v>
      </c>
      <c r="AU211" s="19">
        <f>((1+Tabela3[[#This Row],[% Yield]])^(1/(3*Tabela3[[#This Row],[Ref]])))^(12)-1</f>
        <v>3.7897183949238356E-2</v>
      </c>
      <c r="AV211" s="10">
        <f>IF([Cotação]&gt;0,($BH$1/Tabela3[[#This Row],[Cotação]]-MOD($BH$1/Tabela3[[#This Row],[Cotação]],100)),)</f>
        <v>100</v>
      </c>
      <c r="AW211" s="5">
        <f>Tabela3[[#This Row],[Ativos]]*[Lucro]</f>
        <v>29.976672503847713</v>
      </c>
      <c r="AX211" s="5">
        <f>SUMPRODUCT(N(Tabela1[Código]=Tabela3[[#This Row],[PAPEL]]),Tabela1[Fechamento])</f>
        <v>7.91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>
      <c r="A212" s="4" t="s">
        <v>12</v>
      </c>
      <c r="B212" s="57" t="s">
        <v>488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2" s="19">
        <f>IF(Tabela3[[#This Row],[Lucro Líquido]]&gt;0,Tabela3[[#This Row],[Lucro Líquido]]/Tabela3[[#This Row],[Patrimônio Líquido]],0)</f>
        <v>3.8292391642213694E-2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2.312588816579864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>
      <c r="A213" s="4" t="s">
        <v>12</v>
      </c>
      <c r="B213" s="57" t="s">
        <v>165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3" s="19">
        <f>IF(Tabela3[[#This Row],[Lucro Líquido]]&gt;0,Tabela3[[#This Row],[Lucro Líquido]]/Tabela3[[#This Row],[Patrimônio Líquido]],0)</f>
        <v>3.8292391642213694E-2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2.312588816579864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17.639063912167931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>
      <c r="A214" s="3" t="s">
        <v>1281</v>
      </c>
      <c r="B214" s="58" t="s">
        <v>1282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15327626410.799999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4" s="18">
        <f>IF(Tabela3[[#This Row],[Lucro Líquido]]&gt;0,Tabela3[[#This Row],[Lucro Líquido]]/Tabela3[[#This Row],[Patrimônio Líquido]],0)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2.312588816579864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20.7</v>
      </c>
      <c r="AO214" s="53">
        <f>[Cotação]/[VPA]</f>
        <v>1.8517765141704587</v>
      </c>
      <c r="AP214" s="37">
        <f>IF(Tabela3[[#This Row],[Lucro/Ação]]&gt;0,Tabela3[[#This Row],[Cotação]]/(Tabela3[[#This Row],[Lucro/Ação]]/[Ref]*4),0)</f>
        <v>19.709197906618201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1.2050211334082211E-2</v>
      </c>
      <c r="AU214" s="22">
        <f>((1+Tabela3[[#This Row],[% Yield]])^(1/(3*Tabela3[[#This Row],[Ref]])))^(12)-1</f>
        <v>1.2050211334082128E-2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20.7</v>
      </c>
    </row>
    <row r="215" spans="1:54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4135287512.1599998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5" s="19">
        <f>IF(Tabela3[[#This Row],[Lucro Líquido]]&gt;0,Tabela3[[#This Row],[Lucro Líquido]]/Tabela3[[#This Row],[Patrimônio Líquido]],0)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2.312588816579864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8.68</v>
      </c>
      <c r="AO215" s="44">
        <f>[Cotação]/[VPA]</f>
        <v>0.90424038749090618</v>
      </c>
      <c r="AP215" s="40">
        <f>IF(Tabela3[[#This Row],[Lucro/Ação]]&gt;0,Tabela3[[#This Row],[Cotação]]/(Tabela3[[#This Row],[Lucro/Ação]]/[Ref]*4),0)</f>
        <v>11.004895340103468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2.1581304743036933E-2</v>
      </c>
      <c r="AU215" s="19">
        <f>((1+Tabela3[[#This Row],[% Yield]])^(1/(3*Tabela3[[#This Row],[Ref]])))^(12)-1</f>
        <v>2.1581304743035101E-2</v>
      </c>
      <c r="AV215" s="14">
        <f>IF([Cotação]&gt;0,($BH$1/Tabela3[[#This Row],[Cotação]]-MOD($BH$1/Tabela3[[#This Row],[Cotação]],100)),)</f>
        <v>100</v>
      </c>
      <c r="AW215" s="17">
        <f>Tabela3[[#This Row],[Ativos]]*[Lucro]</f>
        <v>18.732572516956054</v>
      </c>
      <c r="AX215" s="5">
        <f>SUMPRODUCT(N(Tabela1[Código]=Tabela3[[#This Row],[PAPEL]]),Tabela1[Fechamento])</f>
        <v>8.68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>
      <c r="A216" s="4" t="s">
        <v>12</v>
      </c>
      <c r="B216" s="57" t="s">
        <v>489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1174314322.8599999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6" s="19">
        <f>IF(Tabela3[[#This Row],[Lucro Líquido]]&gt;0,Tabela3[[#This Row],[Lucro Líquido]]/Tabela3[[#This Row],[Patrimônio Líquido]],0)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2.312588816579864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2.0299999999999998</v>
      </c>
      <c r="AO216" s="44">
        <f>[Cotação]/[VPA]</f>
        <v>0.43124124311860401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400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2.0299999999999998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14200876134.6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7" s="19">
        <f>IF(Tabela3[[#This Row],[Lucro Líquido]]&gt;0,Tabela3[[#This Row],[Lucro Líquido]]/Tabela3[[#This Row],[Patrimônio Líquido]],0)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2.312588816579864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11.4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1.5890278378683717E-2</v>
      </c>
      <c r="AU217" s="19">
        <f>((1+Tabela3[[#This Row],[% Yield]])^(1/(3*Tabela3[[#This Row],[Ref]])))^(12)-1</f>
        <v>2.1242952321862907E-2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11.4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>
      <c r="A218" s="4" t="s">
        <v>12</v>
      </c>
      <c r="B218" s="57" t="s">
        <v>167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3425649944.75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8" s="19">
        <f>IF(Tabela3[[#This Row],[Lucro Líquido]]&gt;0,Tabela3[[#This Row],[Lucro Líquido]]/Tabela3[[#This Row],[Patrimônio Líquido]],0)</f>
        <v>0.10409035559521403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2.312588816579864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2.75</v>
      </c>
      <c r="AO218" s="44">
        <f>[Cotação]/[VPA]</f>
        <v>1.8764649095058192</v>
      </c>
      <c r="AP218" s="40">
        <f>IF(Tabela3[[#This Row],[Lucro/Ação]]&gt;0,Tabela3[[#This Row],[Cotação]]/(Tabela3[[#This Row],[Lucro/Ação]]/[Ref]*4),0)</f>
        <v>13.520452246337342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1.3174485346690501E-2</v>
      </c>
      <c r="AU218" s="19">
        <f>((1+Tabela3[[#This Row],[% Yield]])^(1/(3*Tabela3[[#This Row],[Ref]])))^(12)-1</f>
        <v>1.7604438615180573E-2</v>
      </c>
      <c r="AV218" s="14">
        <f>IF([Cotação]&gt;0,($BH$1/Tabela3[[#This Row],[Cotação]]-MOD($BH$1/Tabela3[[#This Row],[Cotação]],100)),)</f>
        <v>300</v>
      </c>
      <c r="AW218" s="17">
        <f>Tabela3[[#This Row],[Ativos]]*[Lucro]</f>
        <v>10.868950411019663</v>
      </c>
      <c r="AX218" s="5">
        <f>SUMPRODUCT(N(Tabela1[Código]=Tabela3[[#This Row],[PAPEL]]),Tabela1[Fechamento])</f>
        <v>2.75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2454011051.3299999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19" s="19">
        <f>IF(Tabela3[[#This Row],[Lucro Líquido]]&gt;0,Tabela3[[#This Row],[Lucro Líquido]]/Tabela3[[#This Row],[Patrimônio Líquido]],0)</f>
        <v>0.10409035559521403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2.312588816579864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1.97</v>
      </c>
      <c r="AO219" s="44">
        <f>[Cotação]/[VPA]</f>
        <v>1.3442312260823504</v>
      </c>
      <c r="AP219" s="40">
        <f>IF(Tabela3[[#This Row],[Lucro/Ação]]&gt;0,Tabela3[[#This Row],[Cotação]]/(Tabela3[[#This Row],[Lucro/Ação]]/[Ref]*4),0)</f>
        <v>9.6855603364671143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1.8390779037258314E-2</v>
      </c>
      <c r="AU219" s="19">
        <f>((1+Tabela3[[#This Row],[% Yield]])^(1/(3*Tabela3[[#This Row],[Ref]])))^(12)-1</f>
        <v>2.4595894047187761E-2</v>
      </c>
      <c r="AV219" s="14">
        <f>IF([Cotação]&gt;0,($BH$1/Tabela3[[#This Row],[Cotação]]-MOD($BH$1/Tabela3[[#This Row],[Cotação]],100)),)</f>
        <v>400</v>
      </c>
      <c r="AW219" s="17">
        <f>Tabela3[[#This Row],[Ativos]]*[Lucro]</f>
        <v>14.49193388135955</v>
      </c>
      <c r="AX219" s="5">
        <f>SUMPRODUCT(N(Tabela1[Código]=Tabela3[[#This Row],[PAPEL]]),Tabela1[Fechamento])</f>
        <v>1.97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2544850434.5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0" s="19">
        <f>IF(Tabela3[[#This Row],[Lucro Líquido]]&gt;0,Tabela3[[#This Row],[Lucro Líquido]]/Tabela3[[#This Row],[Patrimônio Líquido]],0)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2.312588816579864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15.5</v>
      </c>
      <c r="AO220" s="44">
        <f>[Cotação]/[VPA]</f>
        <v>1.8426817950440892</v>
      </c>
      <c r="AP220" s="40">
        <f>IF(Tabela3[[#This Row],[Lucro/Ação]]&gt;0,Tabela3[[#This Row],[Cotação]]/(Tabela3[[#This Row],[Lucro/Ação]]/[Ref]*4),0)</f>
        <v>13.237399982834582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1.7903247463856718E-2</v>
      </c>
      <c r="AU220" s="19">
        <f>((1+Tabela3[[#This Row],[% Yield]])^(1/(3*Tabela3[[#This Row],[Ref]])))^(12)-1</f>
        <v>1.7903247463857186E-2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>
      <c r="A221" s="4" t="s">
        <v>12</v>
      </c>
      <c r="B221" s="57" t="s">
        <v>475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1" s="19">
        <f>IF(Tabela3[[#This Row],[Lucro Líquido]]&gt;0,Tabela3[[#This Row],[Lucro Líquido]]/Tabela3[[#This Row],[Patrimônio Líquido]],0)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2.312588816579864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>
      <c r="A222" s="4" t="s">
        <v>12</v>
      </c>
      <c r="B222" s="57" t="s">
        <v>476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2" s="19">
        <f>IF(Tabela3[[#This Row],[Lucro Líquido]]&gt;0,Tabela3[[#This Row],[Lucro Líquido]]/Tabela3[[#This Row],[Patrimônio Líquido]],0)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2.312588816579864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3879645731.5999999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3" s="49">
        <f>IF(Tabela3[[#This Row],[Lucro Líquido]]&gt;0,Tabela3[[#This Row],[Lucro Líquido]]/Tabela3[[#This Row],[Patrimônio Líquido]],0)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2.312588816579864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19.55</v>
      </c>
      <c r="AO223" s="30">
        <f>[Cotação]/[VPA]</f>
        <v>1.6479866737066478</v>
      </c>
      <c r="AP223" s="35">
        <f>IF(Tabela3[[#This Row],[Lucro/Ação]]&gt;0,Tabela3[[#This Row],[Cotação]]/(Tabela3[[#This Row],[Lucro/Ação]]/[Ref]*4),0)</f>
        <v>56.524115733496508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4.201746403601961E-3</v>
      </c>
      <c r="AU223" s="49">
        <f>((1+Tabela3[[#This Row],[% Yield]])^(1/(3*Tabela3[[#This Row],[Ref]])))^(12)-1</f>
        <v>4.2017464036019359E-3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19.55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>
      <c r="A224" s="3" t="s">
        <v>928</v>
      </c>
      <c r="B224" s="58" t="s">
        <v>935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4" s="18">
        <f>IF(Tabela3[[#This Row],[Lucro Líquido]]&gt;0,Tabela3[[#This Row],[Lucro Líquido]]/Tabela3[[#This Row],[Patrimônio Líquido]],0)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2.312588816579864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>
      <c r="A225" s="3" t="s">
        <v>928</v>
      </c>
      <c r="B225" s="58" t="s">
        <v>936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3556735.6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5" s="18">
        <f>IF(Tabela3[[#This Row],[Lucro Líquido]]&gt;0,Tabela3[[#This Row],[Lucro Líquido]]/Tabela3[[#This Row],[Patrimônio Líquido]],0)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2.312588816579864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0.22</v>
      </c>
      <c r="AO225" s="53">
        <f>[Cotação]/[VPA]</f>
        <v>-1.4402771433662148E-2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4000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0.22</v>
      </c>
      <c r="BB225" s="7">
        <f>SUMPRODUCT(N(Tabela17683[Código]=Tabela3[[#This Row],[PAPEL]]),Tabela17683[Fechamento])</f>
        <v>0</v>
      </c>
    </row>
    <row r="226" spans="1:54">
      <c r="A226" s="4" t="s">
        <v>331</v>
      </c>
      <c r="B226" s="57" t="s">
        <v>330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767910000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6" s="19">
        <f>IF(Tabela3[[#This Row],[Lucro Líquido]]&gt;0,Tabela3[[#This Row],[Lucro Líquido]]/Tabela3[[#This Row],[Patrimônio Líquido]],0)</f>
        <v>0.15309882880320752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2.312588816579864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8.58</v>
      </c>
      <c r="AO226" s="44">
        <f>[Cotação]/[VPA]</f>
        <v>1.5272095923185083</v>
      </c>
      <c r="AP226" s="40">
        <f>IF(Tabela3[[#This Row],[Lucro/Ação]]&gt;0,Tabela3[[#This Row],[Cotação]]/(Tabela3[[#This Row],[Lucro/Ação]]/[Ref]*4),0)</f>
        <v>7.4814889388290613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2.3808763396752222E-2</v>
      </c>
      <c r="AU226" s="19">
        <f>((1+Tabela3[[#This Row],[% Yield]])^(1/(3*Tabela3[[#This Row],[Ref]])))^(12)-1</f>
        <v>3.1870326183641273E-2</v>
      </c>
      <c r="AV226" s="14">
        <f>IF([Cotação]&gt;0,($BH$1/Tabela3[[#This Row],[Cotação]]-MOD($BH$1/Tabela3[[#This Row],[Cotação]],100)),)</f>
        <v>100</v>
      </c>
      <c r="AW226" s="17">
        <f>Tabela3[[#This Row],[Ativos]]*[Lucro]</f>
        <v>20.427918994413407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8.58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>
      <c r="A227" s="4" t="s">
        <v>311</v>
      </c>
      <c r="B227" s="57" t="s">
        <v>675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7" s="19">
        <f>IF(Tabela3[[#This Row],[Lucro Líquido]]&gt;0,Tabela3[[#This Row],[Lucro Líquido]]/Tabela3[[#This Row],[Patrimônio Líquido]],0)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2.312588816579864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22.077565330931527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>
      <c r="A228" s="4" t="s">
        <v>311</v>
      </c>
      <c r="B228" s="57" t="s">
        <v>313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498291597.27999997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8" s="19">
        <f>IF(Tabela3[[#This Row],[Lucro Líquido]]&gt;0,Tabela3[[#This Row],[Lucro Líquido]]/Tabela3[[#This Row],[Patrimônio Líquido]],0)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2.312588816579864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5.38</v>
      </c>
      <c r="AO228" s="44">
        <f>[Cotação]/[VPA]</f>
        <v>0.4373023503796073</v>
      </c>
      <c r="AP228" s="40">
        <f>IF(Tabela3[[#This Row],[Lucro/Ação]]&gt;0,Tabela3[[#This Row],[Cotação]]/(Tabela3[[#This Row],[Lucro/Ação]]/[Ref]*4),0)</f>
        <v>5.6074767311111611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4.5140003526566969E-2</v>
      </c>
      <c r="AU228" s="19">
        <f>((1+Tabela3[[#This Row],[% Yield]])^(1/(3*Tabela3[[#This Row],[Ref]])))^(12)-1</f>
        <v>4.5140003526567218E-2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24.285321897293027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5.38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>
      <c r="A229" s="3" t="s">
        <v>1064</v>
      </c>
      <c r="B229" s="57" t="s">
        <v>1076</v>
      </c>
      <c r="C229" s="16" t="str">
        <f>LEFT([PAPEL],LEN([PAPEL])-(LEN([PAPEL])-4))</f>
        <v>EVEN</v>
      </c>
      <c r="D229" s="16">
        <v>4</v>
      </c>
      <c r="E229" s="5">
        <v>1083266389.5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1630720921.9200001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29" s="18">
        <f>IF(Tabela3[[#This Row],[Lucro Líquido]]&gt;0,Tabela3[[#This Row],[Lucro Líquido]]/Tabela3[[#This Row],[Patrimônio Líquido]],0)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2.312588816579864</v>
      </c>
      <c r="Z229" s="7">
        <f>Tabela3[[#This Row],[Capital Social]]*20%</f>
        <v>216653277.90000001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4.6433647602250296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6.99</v>
      </c>
      <c r="AO229" s="53">
        <f>[Cotação]/[VPA]</f>
        <v>0.82021284012216278</v>
      </c>
      <c r="AP229" s="37">
        <f>IF(Tabela3[[#This Row],[Lucro/Ação]]&gt;0,Tabela3[[#This Row],[Cotação]]/(Tabela3[[#This Row],[Lucro/Ação]]/[Ref]*4),0)</f>
        <v>5.7645868721675866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4.1199830146838569E-2</v>
      </c>
      <c r="AU229" s="22">
        <f>((1+Tabela3[[#This Row],[% Yield]])^(1/(3*Tabela3[[#This Row],[Ref]])))^(12)-1</f>
        <v>4.1199830146839034E-2</v>
      </c>
      <c r="AV229" s="10">
        <f>IF([Cotação]&gt;0,($BH$1/Tabela3[[#This Row],[Cotação]]-MOD($BH$1/Tabela3[[#This Row],[Cotação]],100)),)</f>
        <v>100</v>
      </c>
      <c r="AW229" s="7">
        <f>Tabela3[[#This Row],[Ativos]]*[Lucro]</f>
        <v>28.79868127264016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6.99</v>
      </c>
      <c r="BB229" s="7">
        <f>SUMPRODUCT(N(Tabela17683[Código]=Tabela3[[#This Row],[PAPEL]]),Tabela17683[Fechamento])</f>
        <v>0</v>
      </c>
    </row>
    <row r="230" spans="1:54">
      <c r="A230" s="3" t="s">
        <v>1064</v>
      </c>
      <c r="B230" s="58" t="s">
        <v>1077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>
        <v>2332089000</v>
      </c>
      <c r="N230" s="54">
        <v>239746000</v>
      </c>
      <c r="O230" s="54">
        <v>247157000</v>
      </c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250931000</v>
      </c>
      <c r="S230" s="73">
        <f>Tabela3[[#This Row],[Cotação]]*Tabela3[[#This Row],[Total Ações]]</f>
        <v>3763473678</v>
      </c>
      <c r="T230" s="37">
        <f>IF(Tabela3[[#This Row],[Passivo Circulante]]&gt;0,Tabela3[[#This Row],[Ativo Circulante]]/Tabela3[[#This Row],[Passivo Circulante]],0)</f>
        <v>0.97001501070169971</v>
      </c>
      <c r="U23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0" s="18">
        <f>IF(Tabela3[[#This Row],[Lucro Líquido]]&gt;0,Tabela3[[#This Row],[Lucro Líquido]]/Tabela3[[#This Row],[Patrimônio Líquido]],0)</f>
        <v>0.20493254236343419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0" s="18">
        <f>IF(Tabela3[[#This Row],[Dívida]]&gt;0,Tabela3[[#This Row],[Dívida]]/Tabela3[[#This Row],[Patrimônio Líquido]],0)</f>
        <v>0.12057277727111541</v>
      </c>
      <c r="Y230" s="18">
        <f>SUMPRODUCT(N([Dívida / PL]&gt;0),N(RIGHT([PAPEL],LEN([PAPEL])-(LEN([PAPEL])-1))="3"),[Dívida / PL])/SUMPRODUCT(N([Dívida / PL]&gt;0),N(RIGHT([PAPEL],LEN([PAPEL])-(LEN([PAPEL])-1))="3"))</f>
        <v>2.312588816579864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25.65</v>
      </c>
      <c r="AO230" s="53">
        <f>[Cotação]/[VPA]</f>
        <v>1.8083555780003249</v>
      </c>
      <c r="AP230" s="37">
        <f>IF(Tabela3[[#This Row],[Lucro/Ação]]&gt;0,Tabela3[[#This Row],[Cotação]]/(Tabela3[[#This Row],[Lucro/Ação]]/[Ref]*4),0)</f>
        <v>6.618112808530892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2.6914772406174913E-2</v>
      </c>
      <c r="AU230" s="22">
        <f>((1+Tabela3[[#This Row],[% Yield]])^(1/(3*Tabela3[[#This Row],[Ref]])))^(12)-1</f>
        <v>3.6046389911920995E-2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25.65</v>
      </c>
      <c r="BB230" s="7">
        <f>SUMPRODUCT(N(Tabela17683[Código]=Tabela3[[#This Row],[PAPEL]]),Tabela17683[Fechamento])</f>
        <v>0</v>
      </c>
    </row>
    <row r="231" spans="1:54">
      <c r="A231" s="4" t="s">
        <v>326</v>
      </c>
      <c r="B231" s="57" t="s">
        <v>604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1" s="18">
        <f>IF(Tabela3[[#This Row],[Lucro Líquido]]&gt;0,Tabela3[[#This Row],[Lucro Líquido]]/Tabela3[[#This Row],[Patrimônio Líquido]],0)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2.312588816579864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>
      <c r="A232" s="4" t="s">
        <v>326</v>
      </c>
      <c r="B232" s="57" t="s">
        <v>605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18882098.859999999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2" s="18">
        <f>IF(Tabela3[[#This Row],[Lucro Líquido]]&gt;0,Tabela3[[#This Row],[Lucro Líquido]]/Tabela3[[#This Row],[Patrimônio Líquido]],0)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2.312588816579864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25.99</v>
      </c>
      <c r="AO232" s="44">
        <f>[Cotação]/[VPA]</f>
        <v>0.89756613870799062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25.99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>
      <c r="A233" s="3" t="s">
        <v>232</v>
      </c>
      <c r="B233" s="57" t="s">
        <v>229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3" s="18">
        <f>IF(Tabela3[[#This Row],[Lucro Líquido]]&gt;0,Tabela3[[#This Row],[Lucro Líquido]]/Tabela3[[#This Row],[Patrimônio Líquido]],0)</f>
        <v>4.1369007670777967E-2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2.312588816579864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>
      <c r="A234" s="3" t="s">
        <v>232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1073088000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4" s="18">
        <f>IF(Tabela3[[#This Row],[Lucro Líquido]]&gt;0,Tabela3[[#This Row],[Lucro Líquido]]/Tabela3[[#This Row],[Patrimônio Líquido]],0)</f>
        <v>4.1369007670777967E-2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2.312588816579864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12.15</v>
      </c>
      <c r="AO234" s="53">
        <f>[Cotação]/[VPA]</f>
        <v>0.88911425631235919</v>
      </c>
      <c r="AP234" s="37">
        <f>IF(Tabela3[[#This Row],[Lucro/Ação]]&gt;0,Tabela3[[#This Row],[Cotação]]/(Tabela3[[#This Row],[Lucro/Ação]]/[Ref]*4),0)</f>
        <v>16.119209277173589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1.1777323335081892E-2</v>
      </c>
      <c r="AU234" s="18">
        <f>((1+Tabela3[[#This Row],[% Yield]])^(1/(3*Tabela3[[#This Row],[Ref]])))^(12)-1</f>
        <v>1.5733840912991459E-2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12.15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>
      <c r="A235" s="4" t="s">
        <v>647</v>
      </c>
      <c r="B235" s="57" t="s">
        <v>648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5" s="19">
        <f>IF(Tabela3[[#This Row],[Lucro Líquido]]&gt;0,Tabela3[[#This Row],[Lucro Líquido]]/Tabela3[[#This Row],[Patrimônio Líquido]],0)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2.312588816579864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>
      <c r="A236" s="4" t="s">
        <v>19</v>
      </c>
      <c r="B236" s="57" t="s">
        <v>669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13571398827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6" s="19">
        <f>IF(Tabela3[[#This Row],[Lucro Líquido]]&gt;0,Tabela3[[#This Row],[Lucro Líquido]]/Tabela3[[#This Row],[Patrimônio Líquido]],0)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2.312588816579864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24.5</v>
      </c>
      <c r="AO236" s="44">
        <f>[Cotação]/[VPA]</f>
        <v>0.93952881408170452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24.5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>
      <c r="A237" s="3" t="s">
        <v>1234</v>
      </c>
      <c r="B237" s="58" t="s">
        <v>1235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282825234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7" s="18">
        <f>IF(Tabela3[[#This Row],[Lucro Líquido]]&gt;0,Tabela3[[#This Row],[Lucro Líquido]]/Tabela3[[#This Row],[Patrimônio Líquido]],0)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2.312588816579864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</v>
      </c>
      <c r="AO237" s="53">
        <f>[Cotação]/[VPA]</f>
        <v>0.96921021897810222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400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</v>
      </c>
    </row>
    <row r="238" spans="1:54">
      <c r="A238" s="3" t="s">
        <v>1234</v>
      </c>
      <c r="B238" s="58" t="s">
        <v>1236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244643827.41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8" s="18">
        <f>IF(Tabela3[[#This Row],[Lucro Líquido]]&gt;0,Tabela3[[#This Row],[Lucro Líquido]]/Tabela3[[#This Row],[Patrimônio Líquido]],0)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2.312588816579864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1.73</v>
      </c>
      <c r="AO238" s="53">
        <f>[Cotação]/[VPA]</f>
        <v>0.83836683941605838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500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1.73</v>
      </c>
    </row>
    <row r="239" spans="1:54">
      <c r="A239" s="4" t="s">
        <v>726</v>
      </c>
      <c r="B239" s="57" t="s">
        <v>730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3110237784.3999996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39" s="19">
        <f>IF(Tabela3[[#This Row],[Lucro Líquido]]&gt;0,Tabela3[[#This Row],[Lucro Líquido]]/Tabela3[[#This Row],[Patrimônio Líquido]],0)</f>
        <v>3.5856898944475996E-2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2.312588816579864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19.899999999999999</v>
      </c>
      <c r="AO239" s="44">
        <f>[Cotação]/[VPA]</f>
        <v>1.8007408436433787</v>
      </c>
      <c r="AP239" s="40">
        <f>IF(Tabela3[[#This Row],[Lucro/Ação]]&gt;0,Tabela3[[#This Row],[Cotação]]/(Tabela3[[#This Row],[Lucro/Ação]]/[Ref]*4),0)</f>
        <v>37.665154335400111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4.7291721789810047E-3</v>
      </c>
      <c r="AU239" s="42">
        <f>((1+Tabela3[[#This Row],[% Yield]])^(1/(3*Tabela3[[#This Row],[Ref]])))^(12)-1</f>
        <v>6.310527707894531E-3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19.899999999999999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>
      <c r="A240" s="3" t="s">
        <v>1325</v>
      </c>
      <c r="B240" s="58" t="s">
        <v>1293</v>
      </c>
      <c r="C240" s="16" t="str">
        <f>LEFT([PAPEL],LEN([PAPEL])-(LEN([PAPEL])-4))</f>
        <v>FRAS</v>
      </c>
      <c r="D240" s="16">
        <v>3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/>
      <c r="N240" s="54"/>
      <c r="O240" s="54"/>
      <c r="P240" s="91">
        <v>393117000</v>
      </c>
      <c r="Q240" s="73">
        <v>33150000</v>
      </c>
      <c r="R240" s="73">
        <f>IF(Tabela3[[#This Row],[Ativo || Passivo]]&gt;0,Tabela3[[#This Row],[Ativo || Passivo]]-Tabela3[[#This Row],[Patrimônio Líquido]],0)</f>
        <v>0</v>
      </c>
      <c r="S240" s="73">
        <f>Tabela3[[#This Row],[Cotação]]*Tabela3[[#This Row],[Total Ações]]</f>
        <v>434917349.99999994</v>
      </c>
      <c r="T240" s="37">
        <f>IF(Tabela3[[#This Row],[Passivo Circulante]]&gt;0,Tabela3[[#This Row],[Ativo Circulante]]/Tabela3[[#This Row],[Passivo Circulante]],0)</f>
        <v>0</v>
      </c>
      <c r="U24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0" s="18">
        <f>IF(Tabela3[[#This Row],[Lucro Líquido]]&gt;0,Tabela3[[#This Row],[Lucro Líquido]]/Tabela3[[#This Row],[Patrimônio Líquido]],0)</f>
        <v>8.4326040339135683E-2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0" s="18">
        <f>IF(Tabela3[[#This Row],[Dívida]]&gt;0,Tabela3[[#This Row],[Dívida]]/Tabela3[[#This Row],[Patrimônio Líquido]],0)</f>
        <v>0</v>
      </c>
      <c r="Y240" s="18">
        <f>SUMPRODUCT(N([Dívida / PL]&gt;0),N(RIGHT([PAPEL],LEN([PAPEL])-(LEN([PAPEL])-1))="3"),[Dívida / PL])/SUMPRODUCT(N([Dívida / PL]&gt;0),N(RIGHT([PAPEL],LEN([PAPEL])-(LEN([PAPEL])-1))="3"))</f>
        <v>2.312588816579864</v>
      </c>
      <c r="Z240" s="7">
        <f>Tabela3[[#This Row],[Capital Social]]*20%</f>
        <v>34000000</v>
      </c>
      <c r="AA240" s="47">
        <f>IF(([Lucro Líquido]*5%)&gt;[Teto R. Legal],[Teto R. Legal],[Lucro Líquido]*5%)</f>
        <v>1657500</v>
      </c>
      <c r="AB240" s="47">
        <f>IF([Lucro Líquido]&lt;0,0,[Lucro Líquido]-[Reserva Legal])</f>
        <v>31492500</v>
      </c>
      <c r="AC240" s="47">
        <f>Tabela3[[#This Row],[Lucro Distribuir]]*[%Div]</f>
        <v>7873125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0.33156299696942421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0" s="7">
        <f>[Div Base]*[Ações]</f>
        <v>7873125</v>
      </c>
      <c r="AL240" s="120">
        <f>SUMPRODUCT(N([Nome]=Tabela3[[#This Row],[Nome]]),[Div Base]*[Ações])</f>
        <v>7873125</v>
      </c>
      <c r="AM240" s="5">
        <f>[Patrimônio Líquido]/[Total Ações]</f>
        <v>3.9319170642422061</v>
      </c>
      <c r="AN240" s="52">
        <f>MAX(Tabela3[[#This Row],[Cotação 1]:[Cotação 5]])</f>
        <v>4.3499999999999996</v>
      </c>
      <c r="AO240" s="53">
        <f>[Cotação]/[VPA]</f>
        <v>1.1063305580781293</v>
      </c>
      <c r="AP240" s="37">
        <f>IF(Tabela3[[#This Row],[Lucro/Ação]]&gt;0,Tabela3[[#This Row],[Cotação]]/(Tabela3[[#This Row],[Lucro/Ação]]/[Ref]*4),0)</f>
        <v>9.8397590497737539</v>
      </c>
      <c r="AQ240" s="85">
        <f>[Lucro Distribuir]/[Total Ações]</f>
        <v>0.31498484712095298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1.8102577420744427E-2</v>
      </c>
      <c r="AU240" s="22">
        <f>((1+Tabela3[[#This Row],[% Yield]])^(1/(3*Tabela3[[#This Row],[Ref]])))^(12)-1</f>
        <v>2.4209302088672224E-2</v>
      </c>
      <c r="AV240" s="10">
        <f>IF([Cotação]&gt;0,($BH$1/Tabela3[[#This Row],[Cotação]]-MOD($BH$1/Tabela3[[#This Row],[Cotação]],100)),)</f>
        <v>200</v>
      </c>
      <c r="AW240" s="7">
        <f>Tabela3[[#This Row],[Ativos]]*[Lucro]</f>
        <v>15.749242356047649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4.3499999999999996</v>
      </c>
    </row>
    <row r="241" spans="1:54">
      <c r="A241" s="3" t="s">
        <v>1231</v>
      </c>
      <c r="B241" s="58" t="s">
        <v>1232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82049873.400000006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1" s="18">
        <f>IF(Tabela3[[#This Row],[Lucro Líquido]]&gt;0,Tabela3[[#This Row],[Lucro Líquido]]/Tabela3[[#This Row],[Patrimônio Líquido]],0)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2.312588816579864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1.98</v>
      </c>
      <c r="AO241" s="53">
        <f>[Cotação]/[VPA]</f>
        <v>0.3230666112799836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400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1.98</v>
      </c>
    </row>
    <row r="242" spans="1:54">
      <c r="A242" s="4" t="s">
        <v>12</v>
      </c>
      <c r="B242" s="60" t="s">
        <v>159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2" s="19">
        <f>IF(Tabela3[[#This Row],[Lucro Líquido]]&gt;0,Tabela3[[#This Row],[Lucro Líquido]]/Tabela3[[#This Row],[Patrimônio Líquido]],0)</f>
        <v>0.10079519560821246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2.312588816579864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5382697131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3" s="49">
        <f>IF(Tabela3[[#This Row],[Lucro Líquido]]&gt;0,Tabela3[[#This Row],[Lucro Líquido]]/Tabela3[[#This Row],[Patrimônio Líquido]],0)</f>
        <v>0.10079519560821246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2.312588816579864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57</v>
      </c>
      <c r="AO243" s="30">
        <f>[Cotação]/[VPA]</f>
        <v>1.9605611574335782</v>
      </c>
      <c r="AP243" s="35">
        <f>IF(Tabela3[[#This Row],[Lucro/Ação]]&gt;0,Tabela3[[#This Row],[Cotação]]/(Tabela3[[#This Row],[Lucro/Ação]]/[Ref]*4),0)</f>
        <v>14.588203923832445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2.4878559413786198E-2</v>
      </c>
      <c r="AU243" s="49">
        <f>((1+Tabela3[[#This Row],[% Yield]])^(1/(3*Tabela3[[#This Row],[Ref]])))^(12)-1</f>
        <v>3.3308202742564186E-2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57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5684489580.6300001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4" s="49">
        <f>IF(Tabela3[[#This Row],[Lucro Líquido]]&gt;0,Tabela3[[#This Row],[Lucro Líquido]]/Tabela3[[#This Row],[Patrimônio Líquido]],0)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2.312588816579864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14.91</v>
      </c>
      <c r="AO244" s="30">
        <f>[Cotação]/[VPA]</f>
        <v>3.1867142618015718</v>
      </c>
      <c r="AP244" s="35">
        <f>IF(Tabela3[[#This Row],[Lucro/Ação]]&gt;0,Tabela3[[#This Row],[Cotação]]/(Tabela3[[#This Row],[Lucro/Ação]]/[Ref]*4),0)</f>
        <v>6.4496868819970068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3.578952318344563E-2</v>
      </c>
      <c r="AU244" s="49">
        <f>((1+Tabela3[[#This Row],[% Yield]])^(1/(3*Tabela3[[#This Row],[Ref]])))^(12)-1</f>
        <v>3.5789523183447081E-2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14.91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6687186267.2199993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5" s="49">
        <f>IF(Tabela3[[#This Row],[Lucro Líquido]]&gt;0,Tabela3[[#This Row],[Lucro Líquido]]/Tabela3[[#This Row],[Patrimônio Líquido]],0)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2.312588816579864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17.54</v>
      </c>
      <c r="AO245" s="30">
        <f>[Cotação]/[VPA]</f>
        <v>3.7488241550636863</v>
      </c>
      <c r="AP245" s="35">
        <f>IF(Tabela3[[#This Row],[Lucro/Ação]]&gt;0,Tabela3[[#This Row],[Cotação]]/(Tabela3[[#This Row],[Lucro/Ação]]/[Ref]*4),0)</f>
        <v>7.5873580087342392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3.3465448719258752E-2</v>
      </c>
      <c r="AU245" s="49">
        <f>((1+Tabela3[[#This Row],[% Yield]])^(1/(3*Tabela3[[#This Row],[Ref]])))^(12)-1</f>
        <v>3.3465448719257163E-2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17.54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1064</v>
      </c>
      <c r="B246" s="57" t="s">
        <v>1078</v>
      </c>
      <c r="C246" s="16" t="str">
        <f>LEFT([PAPEL],LEN([PAPEL])-(LEN([PAPEL])-4))</f>
        <v>GFSA</v>
      </c>
      <c r="D246" s="16">
        <v>4</v>
      </c>
      <c r="E246" s="5">
        <v>2740662000</v>
      </c>
      <c r="F246" s="56">
        <v>435559201</v>
      </c>
      <c r="G246" s="81">
        <v>0.25</v>
      </c>
      <c r="H246" s="87"/>
      <c r="J246" s="18"/>
      <c r="K246" s="16"/>
      <c r="L246" s="87"/>
      <c r="M246" s="54">
        <v>6823205000</v>
      </c>
      <c r="N246" s="54">
        <v>3312510000</v>
      </c>
      <c r="O246" s="54">
        <v>1925787000</v>
      </c>
      <c r="P246" s="91">
        <v>3190724000</v>
      </c>
      <c r="Q246" s="73">
        <v>867443000</v>
      </c>
      <c r="R246" s="73">
        <f>IF(Tabela3[[#This Row],[Ativo || Passivo]]&gt;0,Tabela3[[#This Row],[Ativo || Passivo]]-Tabela3[[#This Row],[Patrimônio Líquido]],0)</f>
        <v>3632481000</v>
      </c>
      <c r="S246" s="73">
        <f>Tabela3[[#This Row],[Cotação]]*Tabela3[[#This Row],[Total Ações]]</f>
        <v>1472190099.3799999</v>
      </c>
      <c r="T246" s="37">
        <f>IF(Tabela3[[#This Row],[Passivo Circulante]]&gt;0,Tabela3[[#This Row],[Ativo Circulante]]/Tabela3[[#This Row],[Passivo Circulante]],0)</f>
        <v>1.7200811927798869</v>
      </c>
      <c r="U24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6" s="18">
        <f>IF(Tabela3[[#This Row],[Lucro Líquido]]&gt;0,Tabela3[[#This Row],[Lucro Líquido]]/Tabela3[[#This Row],[Patrimônio Líquido]],0)</f>
        <v>0.27186400327950649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6" s="18">
        <f>IF(Tabela3[[#This Row],[Dívida]]&gt;0,Tabela3[[#This Row],[Dívida]]/Tabela3[[#This Row],[Patrimônio Líquido]],0)</f>
        <v>1.1384503955841998</v>
      </c>
      <c r="Y246" s="18">
        <f>SUMPRODUCT(N([Dívida / PL]&gt;0),N(RIGHT([PAPEL],LEN([PAPEL])-(LEN([PAPEL])-1))="3"),[Dívida / PL])/SUMPRODUCT(N([Dívida / PL]&gt;0),N(RIGHT([PAPEL],LEN([PAPEL])-(LEN([PAPEL])-1))="3"))</f>
        <v>2.312588816579864</v>
      </c>
      <c r="Z246" s="7">
        <f>Tabela3[[#This Row],[Capital Social]]*20%</f>
        <v>548132400</v>
      </c>
      <c r="AA246" s="47">
        <f>IF(([Lucro Líquido]*5%)&gt;[Teto R. Legal],[Teto R. Legal],[Lucro Líquido]*5%)</f>
        <v>43372150</v>
      </c>
      <c r="AB246" s="47">
        <f>IF([Lucro Líquido]&lt;0,0,[Lucro Líquido]-[Reserva Legal])</f>
        <v>824070850</v>
      </c>
      <c r="AC246" s="47">
        <f>Tabela3[[#This Row],[Lucro Distribuir]]*[%Div]</f>
        <v>206017712.5</v>
      </c>
      <c r="AD246" s="56">
        <f>SUMPRODUCT(N([Nome]=Tabela3[[#This Row],[Nome]]),[Ações])</f>
        <v>435559201</v>
      </c>
      <c r="AE246" s="85">
        <f>[Capital Social]/[Total Ações]</f>
        <v>6.2922835603236402</v>
      </c>
      <c r="AF246" s="85">
        <f>Tabela3[[#This Row],[Lucro Líquido]]/Tabela3[[#This Row],[Total Ações]]</f>
        <v>1.9915616476668117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246" s="7">
        <f>[Div Base]*[Ações]</f>
        <v>206017712.5</v>
      </c>
      <c r="AL246" s="120">
        <f>SUMPRODUCT(N([Nome]=Tabela3[[#This Row],[Nome]]),[Div Base]*[Ações])</f>
        <v>206017712.5</v>
      </c>
      <c r="AM246" s="5">
        <f>[Patrimônio Líquido]/[Total Ações]</f>
        <v>7.3255805242419845</v>
      </c>
      <c r="AN246" s="52">
        <f>MAX(Tabela3[[#This Row],[Cotação 1]:[Cotação 5]])</f>
        <v>3.38</v>
      </c>
      <c r="AO246" s="53">
        <f>[Cotação]/[VPA]</f>
        <v>0.46139688026291215</v>
      </c>
      <c r="AP246" s="37">
        <f>IF(Tabela3[[#This Row],[Lucro/Ação]]&gt;0,Tabela3[[#This Row],[Cotação]]/(Tabela3[[#This Row],[Lucro/Ação]]/[Ref]*4),0)</f>
        <v>1.6971606196372557</v>
      </c>
      <c r="AQ246" s="85">
        <f>[Lucro Distribuir]/[Total Ações]</f>
        <v>1.8919835652834711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0.13993961281682479</v>
      </c>
      <c r="AU246" s="22">
        <f>((1+Tabela3[[#This Row],[% Yield]])^(1/(3*Tabela3[[#This Row],[Ref]])))^(12)-1</f>
        <v>0.13993961281682488</v>
      </c>
      <c r="AV246" s="10">
        <f>IF([Cotação]&gt;0,($BH$1/Tabela3[[#This Row],[Cotação]]-MOD($BH$1/Tabela3[[#This Row],[Cotação]],100)),)</f>
        <v>200</v>
      </c>
      <c r="AW246" s="7">
        <f>Tabela3[[#This Row],[Ativos]]*[Lucro]</f>
        <v>94.59917826417356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3.38</v>
      </c>
      <c r="BB246" s="7">
        <f>SUMPRODUCT(N(Tabela17683[Código]=Tabela3[[#This Row],[PAPEL]]),Tabela17683[Fechamento])</f>
        <v>0</v>
      </c>
    </row>
    <row r="247" spans="1:54">
      <c r="A247" s="4" t="s">
        <v>232</v>
      </c>
      <c r="B247" s="57" t="s">
        <v>596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20085613943.040001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7" s="19">
        <f>IF(Tabela3[[#This Row],[Lucro Líquido]]&gt;0,Tabela3[[#This Row],[Lucro Líquido]]/Tabela3[[#This Row],[Patrimônio Líquido]],0)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2.312588816579864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11.68</v>
      </c>
      <c r="AO247" s="44">
        <f>[Cotação]/[VPA]</f>
        <v>0.66203769544355651</v>
      </c>
      <c r="AP247" s="40">
        <f>IF(Tabela3[[#This Row],[Lucro/Ação]]&gt;0,Tabela3[[#This Row],[Cotação]]/(Tabela3[[#This Row],[Lucro/Ação]]/[Ref]*4),0)</f>
        <v>12.682465610030995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11.68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>
      <c r="A248" s="4" t="s">
        <v>232</v>
      </c>
      <c r="B248" s="57" t="s">
        <v>597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24797478857.759998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8" s="19">
        <f>IF(Tabela3[[#This Row],[Lucro Líquido]]&gt;0,Tabela3[[#This Row],[Lucro Líquido]]/Tabela3[[#This Row],[Patrimônio Líquido]],0)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2.312588816579864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14.42</v>
      </c>
      <c r="AO248" s="44">
        <f>[Cotação]/[VPA]</f>
        <v>0.81734448358699352</v>
      </c>
      <c r="AP248" s="40">
        <f>IF(Tabela3[[#This Row],[Lucro/Ação]]&gt;0,Tabela3[[#This Row],[Cotação]]/(Tabela3[[#This Row],[Lucro/Ação]]/[Ref]*4),0)</f>
        <v>15.657633056219774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2.731269525709306E-2</v>
      </c>
      <c r="AU248" s="42">
        <f>((1+Tabela3[[#This Row],[% Yield]])^(1/(3*Tabela3[[#This Row],[Ref]])))^(12)-1</f>
        <v>2.7312695257092567E-2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14.42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>
      <c r="A249" s="4" t="s">
        <v>232</v>
      </c>
      <c r="B249" s="57" t="s">
        <v>600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6066418608.5999994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49" s="19">
        <f>IF(Tabela3[[#This Row],[Lucro Líquido]]&gt;0,Tabela3[[#This Row],[Lucro Líquido]]/Tabela3[[#This Row],[Patrimônio Líquido]],0)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2.312588816579864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14.7</v>
      </c>
      <c r="AO249" s="44">
        <f>[Cotação]/[VPA]</f>
        <v>0.54569292674789371</v>
      </c>
      <c r="AP249" s="40">
        <f>IF(Tabela3[[#This Row],[Lucro/Ação]]&gt;0,Tabela3[[#This Row],[Cotação]]/(Tabela3[[#This Row],[Lucro/Ação]]/[Ref]*4),0)</f>
        <v>12.00976118458042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14.7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>
      <c r="A250" s="4" t="s">
        <v>232</v>
      </c>
      <c r="B250" s="57" t="s">
        <v>601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7329224114.8800011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0" s="19">
        <f>IF(Tabela3[[#This Row],[Lucro Líquido]]&gt;0,Tabela3[[#This Row],[Lucro Líquido]]/Tabela3[[#This Row],[Patrimônio Líquido]],0)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2.312588816579864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17.760000000000002</v>
      </c>
      <c r="AO250" s="44">
        <f>[Cotação]/[VPA]</f>
        <v>0.65928614823418996</v>
      </c>
      <c r="AP250" s="40">
        <f>IF(Tabela3[[#This Row],[Lucro/Ação]]&gt;0,Tabela3[[#This Row],[Cotação]]/(Tabela3[[#This Row],[Lucro/Ação]]/[Ref]*4),0)</f>
        <v>14.509752288309405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2.9469206828829447E-2</v>
      </c>
      <c r="AU250" s="42">
        <f>((1+Tabela3[[#This Row],[% Yield]])^(1/(3*Tabela3[[#This Row],[Ref]])))^(12)-1</f>
        <v>2.9469206828828698E-2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17.760000000000002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>
      <c r="A251" s="3" t="s">
        <v>1200</v>
      </c>
      <c r="B251" s="58" t="s">
        <v>1201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1" s="18">
        <f>IF(Tabela3[[#This Row],[Lucro Líquido]]&gt;0,Tabela3[[#This Row],[Lucro Líquido]]/Tabela3[[#This Row],[Patrimônio Líquido]],0)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2.312588816579864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>
      <c r="A252" s="3" t="s">
        <v>1200</v>
      </c>
      <c r="B252" s="58" t="s">
        <v>1202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3003336481.02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2" s="18">
        <f>IF(Tabela3[[#This Row],[Lucro Líquido]]&gt;0,Tabela3[[#This Row],[Lucro Líquido]]/Tabela3[[#This Row],[Patrimônio Líquido]],0)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2.312588816579864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10.77</v>
      </c>
      <c r="AO252" s="53">
        <f>[Cotação]/[VPA]</f>
        <v>4.7343533689591739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10.77</v>
      </c>
    </row>
    <row r="253" spans="1:54">
      <c r="A253" s="4" t="s">
        <v>12</v>
      </c>
      <c r="B253" s="57" t="s">
        <v>466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3" s="19">
        <f>IF(Tabela3[[#This Row],[Lucro Líquido]]&gt;0,Tabela3[[#This Row],[Lucro Líquido]]/Tabela3[[#This Row],[Patrimônio Líquido]],0)</f>
        <v>-1.9077475585101575E-2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2.312588816579864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>
      <c r="A254" s="4" t="s">
        <v>40</v>
      </c>
      <c r="B254" s="126" t="s">
        <v>643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172247856.96000001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4" s="19">
        <f>IF(Tabela3[[#This Row],[Lucro Líquido]]&gt;0,Tabela3[[#This Row],[Lucro Líquido]]/Tabela3[[#This Row],[Patrimônio Líquido]],0)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2.312588816579864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0.48</v>
      </c>
      <c r="AO254" s="44">
        <f>[Cotação]/[VPA]</f>
        <v>2.4642039622317595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1800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0.48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>
      <c r="A255" s="3" t="s">
        <v>997</v>
      </c>
      <c r="B255" s="58" t="s">
        <v>1002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5" s="18">
        <f>IF(Tabela3[[#This Row],[Lucro Líquido]]&gt;0,Tabela3[[#This Row],[Lucro Líquido]]/Tabela3[[#This Row],[Patrimônio Líquido]],0)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2.312588816579864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>
      <c r="A256" s="3" t="s">
        <v>336</v>
      </c>
      <c r="B256" s="57" t="s">
        <v>721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390719844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6" s="19">
        <f>IF(Tabela3[[#This Row],[Lucro Líquido]]&gt;0,Tabela3[[#This Row],[Lucro Líquido]]/Tabela3[[#This Row],[Patrimônio Líquido]],0)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2.312588816579864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7.74</v>
      </c>
      <c r="AO256" s="44">
        <f>[Cotação]/[VPA]</f>
        <v>2.2585223181770888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7.74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>
      <c r="A257" s="4" t="s">
        <v>12</v>
      </c>
      <c r="B257" s="57" t="s">
        <v>168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18299111.93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7" s="19">
        <f>IF(Tabela3[[#This Row],[Lucro Líquido]]&gt;0,Tabela3[[#This Row],[Lucro Líquido]]/Tabela3[[#This Row],[Patrimônio Líquido]],0)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2.312588816579864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0.11</v>
      </c>
      <c r="AO257" s="44">
        <f>[Cotação]/[VPA]</f>
        <v>1.561091275379628</v>
      </c>
      <c r="AP257" s="40">
        <f>IF(Tabela3[[#This Row],[Lucro/Ação]]&gt;0,Tabela3[[#This Row],[Cotação]]/(Tabela3[[#This Row],[Lucro/Ação]]/[Ref]*4),0)</f>
        <v>9.7026044167550385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2.3716361298326404E-2</v>
      </c>
      <c r="AU257" s="19">
        <f>((1+Tabela3[[#This Row],[% Yield]])^(1/(3*Tabela3[[#This Row],[Ref]])))^(12)-1</f>
        <v>2.371636129832555E-2</v>
      </c>
      <c r="AV257" s="14">
        <f>IF([Cotação]&gt;0,($BH$1/Tabela3[[#This Row],[Cotação]]-MOD($BH$1/Tabela3[[#This Row],[Cotação]],100)),)</f>
        <v>8100</v>
      </c>
      <c r="AW257" s="17">
        <f>Tabela3[[#This Row],[Ativos]]*[Lucro]</f>
        <v>21.131277916808827</v>
      </c>
      <c r="AX257" s="5">
        <f>SUMPRODUCT(N(Tabela1[Código]=Tabela3[[#This Row],[PAPEL]]),Tabela1[Fechamento])</f>
        <v>0.11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>
      <c r="A258" s="4" t="s">
        <v>12</v>
      </c>
      <c r="B258" s="57" t="s">
        <v>169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8" s="19">
        <f>IF(Tabela3[[#This Row],[Lucro Líquido]]&gt;0,Tabela3[[#This Row],[Lucro Líquido]]/Tabela3[[#This Row],[Patrimônio Líquido]],0)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2.312588816579864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8100</v>
      </c>
      <c r="AW258" s="17">
        <f>Tabela3[[#This Row],[Ativos]]*[Lucro]</f>
        <v>23.244405740332109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>
      <c r="A259" s="3" t="s">
        <v>1038</v>
      </c>
      <c r="B259" s="58" t="s">
        <v>1045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5703360000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59" s="18">
        <f>IF(Tabela3[[#This Row],[Lucro Líquido]]&gt;0,Tabela3[[#This Row],[Lucro Líquido]]/Tabela3[[#This Row],[Patrimônio Líquido]],0)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2.312588816579864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91.4</v>
      </c>
      <c r="AO259" s="53">
        <f>[Cotação]/[VPA]</f>
        <v>2.0159462844139333</v>
      </c>
      <c r="AP259" s="37">
        <f>IF(Tabela3[[#This Row],[Lucro/Ação]]&gt;0,Tabela3[[#This Row],[Cotação]]/(Tabela3[[#This Row],[Lucro/Ação]]/[Ref]*4),0)</f>
        <v>13.560572917657353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1.6969081858102832E-2</v>
      </c>
      <c r="AU259" s="22">
        <f>((1+Tabela3[[#This Row],[% Yield]])^(1/(3*Tabela3[[#This Row],[Ref]])))^(12)-1</f>
        <v>1.6969081858102752E-2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91.4</v>
      </c>
      <c r="BB259" s="7">
        <f>SUMPRODUCT(N(Tabela17683[Código]=Tabela3[[#This Row],[PAPEL]]),Tabela17683[Fechamento])</f>
        <v>0</v>
      </c>
    </row>
    <row r="260" spans="1:54">
      <c r="A260" s="3" t="s">
        <v>1038</v>
      </c>
      <c r="B260" s="58" t="s">
        <v>1046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5366400000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0" s="18">
        <f>IF(Tabela3[[#This Row],[Lucro Líquido]]&gt;0,Tabela3[[#This Row],[Lucro Líquido]]/Tabela3[[#This Row],[Patrimônio Líquido]],0)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2.312588816579864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86</v>
      </c>
      <c r="AO260" s="53">
        <f>[Cotação]/[VPA]</f>
        <v>1.8968422369759108</v>
      </c>
      <c r="AP260" s="37">
        <f>IF(Tabela3[[#This Row],[Lucro/Ação]]&gt;0,Tabela3[[#This Row],[Cotação]]/(Tabela3[[#This Row],[Lucro/Ação]]/[Ref]*4),0)</f>
        <v>12.759401213550682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1.9838040608730213E-2</v>
      </c>
      <c r="AU260" s="22">
        <f>((1+Tabela3[[#This Row],[% Yield]])^(1/(3*Tabela3[[#This Row],[Ref]])))^(12)-1</f>
        <v>1.9838040608730623E-2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86</v>
      </c>
      <c r="BB260" s="7">
        <f>SUMPRODUCT(N(Tabela17683[Código]=Tabela3[[#This Row],[PAPEL]]),Tabela17683[Fechamento])</f>
        <v>0</v>
      </c>
    </row>
    <row r="261" spans="1:54">
      <c r="A261" s="4" t="s">
        <v>331</v>
      </c>
      <c r="B261" s="58" t="s">
        <v>1152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23562000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1" s="18">
        <f>IF(Tabela3[[#This Row],[Lucro Líquido]]&gt;0,Tabela3[[#This Row],[Lucro Líquido]]/Tabela3[[#This Row],[Patrimônio Líquido]],0)</f>
        <v>-2.355175462083987E-2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2.312588816579864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1.98</v>
      </c>
      <c r="AO261" s="53">
        <f>[Cotação]/[VPA]</f>
        <v>-0.2612922366031033</v>
      </c>
      <c r="AP261" s="37">
        <f>IF(Tabela3[[#This Row],[Lucro/Ação]]&gt;0,Tabela3[[#This Row],[Cotação]]/(Tabela3[[#This Row],[Lucro/Ação]]/[Ref]*4),0)</f>
        <v>8.3207888587172754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2.0741164911433671E-2</v>
      </c>
      <c r="AU261" s="22">
        <f>((1+Tabela3[[#This Row],[% Yield]])^(1/(3*Tabela3[[#This Row],[Ref]])))^(12)-1</f>
        <v>2.7750048778378167E-2</v>
      </c>
      <c r="AV261" s="10">
        <f>IF([Cotação]&gt;0,($BH$1/Tabela3[[#This Row],[Cotação]]-MOD($BH$1/Tabela3[[#This Row],[Cotação]],100)),)</f>
        <v>400</v>
      </c>
      <c r="AW261" s="7">
        <f>Tabela3[[#This Row],[Ativos]]*[Lucro]</f>
        <v>16.427002609855467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1.98</v>
      </c>
    </row>
    <row r="262" spans="1:54">
      <c r="A262" s="4" t="s">
        <v>331</v>
      </c>
      <c r="B262" s="58" t="s">
        <v>1153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16659999.999999998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2" s="18">
        <f>IF(Tabela3[[#This Row],[Lucro Líquido]]&gt;0,Tabela3[[#This Row],[Lucro Líquido]]/Tabela3[[#This Row],[Patrimônio Líquido]],0)</f>
        <v>-2.355175462083987E-2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2.312588816579864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1.4</v>
      </c>
      <c r="AO262" s="53">
        <f>[Cotação]/[VPA]</f>
        <v>-0.18475208648704275</v>
      </c>
      <c r="AP262" s="37">
        <f>IF(Tabela3[[#This Row],[Lucro/Ação]]&gt;0,Tabela3[[#This Row],[Cotação]]/(Tabela3[[#This Row],[Lucro/Ação]]/[Ref]*4),0)</f>
        <v>5.8833860617192855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3.2267326599276107E-2</v>
      </c>
      <c r="AU262" s="22">
        <f>((1+Tabela3[[#This Row],[% Yield]])^(1/(3*Tabela3[[#This Row],[Ref]])))^(12)-1</f>
        <v>4.3252838409232108E-2</v>
      </c>
      <c r="AV262" s="10">
        <f>IF([Cotação]&gt;0,($BH$1/Tabela3[[#This Row],[Cotação]]-MOD($BH$1/Tabela3[[#This Row],[Cotação]],100)),)</f>
        <v>600</v>
      </c>
      <c r="AW262" s="7">
        <f>Tabela3[[#This Row],[Ativos]]*[Lucro]</f>
        <v>27.104554343391928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1.4</v>
      </c>
    </row>
    <row r="263" spans="1:54">
      <c r="A263" s="3" t="s">
        <v>1064</v>
      </c>
      <c r="B263" s="57" t="s">
        <v>1079</v>
      </c>
      <c r="C263" s="16" t="str">
        <f>LEFT([PAPEL],LEN([PAPEL])-(LEN([PAPEL])-4))</f>
        <v>HBOR</v>
      </c>
      <c r="D263" s="16">
        <v>3</v>
      </c>
      <c r="E263" s="5">
        <v>806376305</v>
      </c>
      <c r="F263" s="56">
        <v>257699937</v>
      </c>
      <c r="G263" s="81">
        <v>0.5</v>
      </c>
      <c r="H263" s="87"/>
      <c r="J263" s="18"/>
      <c r="K263" s="16"/>
      <c r="L263" s="87"/>
      <c r="M263" s="47">
        <v>1551852000</v>
      </c>
      <c r="N263" s="47">
        <v>117228000</v>
      </c>
      <c r="O263" s="47">
        <v>74274000</v>
      </c>
      <c r="P263" s="91">
        <v>1247354000</v>
      </c>
      <c r="Q263" s="73">
        <v>211777000</v>
      </c>
      <c r="R263" s="73">
        <f>IF(Tabela3[[#This Row],[Ativo || Passivo]]&gt;0,Tabela3[[#This Row],[Ativo || Passivo]]-Tabela3[[#This Row],[Patrimônio Líquido]],0)</f>
        <v>304498000</v>
      </c>
      <c r="S263" s="7">
        <f>Tabela3[[#This Row],[Cotação]]*Tabela3[[#This Row],[Total Ações]]</f>
        <v>1778129565.3000002</v>
      </c>
      <c r="T263" s="37">
        <f>IF(Tabela3[[#This Row],[Passivo Circulante]]&gt;0,Tabela3[[#This Row],[Ativo Circulante]]/Tabela3[[#This Row],[Passivo Circulante]],0)</f>
        <v>1.578318119395751</v>
      </c>
      <c r="U26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3" s="18">
        <f>IF(Tabela3[[#This Row],[Lucro Líquido]]&gt;0,Tabela3[[#This Row],[Lucro Líquido]]/Tabela3[[#This Row],[Patrimônio Líquido]],0)</f>
        <v>0.1697809924047223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3" s="18">
        <f>IF(Tabela3[[#This Row],[Dívida]]&gt;0,Tabela3[[#This Row],[Dívida]]/Tabela3[[#This Row],[Patrimônio Líquido]],0)</f>
        <v>0.24411514293456388</v>
      </c>
      <c r="Y263" s="18">
        <f>SUMPRODUCT(N([Dívida / PL]&gt;0),N(RIGHT([PAPEL],LEN([PAPEL])-(LEN([PAPEL])-1))="3"),[Dívida / PL])/SUMPRODUCT(N([Dívida / PL]&gt;0),N(RIGHT([PAPEL],LEN([PAPEL])-(LEN([PAPEL])-1))="3"))</f>
        <v>2.312588816579864</v>
      </c>
      <c r="Z263" s="7">
        <f>Tabela3[[#This Row],[Capital Social]]*20%</f>
        <v>161275261</v>
      </c>
      <c r="AA263" s="47">
        <f>IF(([Lucro Líquido]*5%)&gt;[Teto R. Legal],[Teto R. Legal],[Lucro Líquido]*5%)</f>
        <v>10588850</v>
      </c>
      <c r="AB263" s="47">
        <f>IF([Lucro Líquido]&lt;0,0,[Lucro Líquido]-[Reserva Legal])</f>
        <v>201188150</v>
      </c>
      <c r="AC263" s="47">
        <f>Tabela3[[#This Row],[Lucro Distribuir]]*[%Div]</f>
        <v>100594075</v>
      </c>
      <c r="AD263" s="56">
        <f>SUMPRODUCT(N([Nome]=Tabela3[[#This Row],[Nome]]),[Ações])</f>
        <v>257699937</v>
      </c>
      <c r="AE263" s="85">
        <f>[Capital Social]/[Total Ações]</f>
        <v>3.1291288402604458</v>
      </c>
      <c r="AF263" s="85">
        <f>Tabela3[[#This Row],[Lucro Líquido]]/Tabela3[[#This Row],[Total Ações]]</f>
        <v>0.82179686369112304</v>
      </c>
      <c r="AG2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63" s="7">
        <f>[Div Base]*[Ações]</f>
        <v>100594075</v>
      </c>
      <c r="AL263" s="120">
        <f>SUMPRODUCT(N([Nome]=Tabela3[[#This Row],[Nome]]),[Div Base]*[Ações])</f>
        <v>100594075</v>
      </c>
      <c r="AM263" s="5">
        <f>[Patrimônio Líquido]/[Total Ações]</f>
        <v>4.8403349046996471</v>
      </c>
      <c r="AN263" s="52">
        <f>MAX(Tabela3[[#This Row],[Cotação 1]:[Cotação 5]])</f>
        <v>6.9</v>
      </c>
      <c r="AO263" s="53">
        <f>[Cotação]/[VPA]</f>
        <v>1.4255211955066485</v>
      </c>
      <c r="AP263" s="37">
        <f>IF(Tabela3[[#This Row],[Lucro/Ação]]&gt;0,Tabela3[[#This Row],[Cotação]]/(Tabela3[[#This Row],[Lucro/Ação]]/[Ref]*4),0)</f>
        <v>6.2971766243501426</v>
      </c>
      <c r="AQ263" s="85">
        <f>[Lucro Distribuir]/[Total Ações]</f>
        <v>0.78070702050656693</v>
      </c>
      <c r="AR263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63" s="10" t="str">
        <f>IF(AND([% A.A.]&gt;=5%,SUMPRODUCT(N([Nome]=Tabela3[[#This Row],[Nome]]),[PL])&gt;0,[Rentabilidade s/ PL]&gt;=[Rentabilidade s/ PL Média]),"Sim","Não")</f>
        <v>Sim</v>
      </c>
      <c r="AT263" s="22">
        <f>IF([Cotação]&gt;0,Tabela3[[#This Row],[Lucro]]/Tabela3[[#This Row],[Cotação]],0)</f>
        <v>5.6572972500475861E-2</v>
      </c>
      <c r="AU263" s="22">
        <f>((1+Tabela3[[#This Row],[% Yield]])^(1/(3*Tabela3[[#This Row],[Ref]])))^(12)-1</f>
        <v>7.6133115784842831E-2</v>
      </c>
      <c r="AV263" s="14">
        <f>IF([Cotação]&gt;0,($BH$1/Tabela3[[#This Row],[Cotação]]-MOD($BH$1/Tabela3[[#This Row],[Cotação]],100)),)</f>
        <v>100</v>
      </c>
      <c r="AW263" s="7">
        <f>Tabela3[[#This Row],[Ativos]]*[Lucro]</f>
        <v>39.035351025328346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6.9</v>
      </c>
      <c r="BB263" s="7">
        <f>SUMPRODUCT(N(Tabela17683[Código]=Tabela3[[#This Row],[PAPEL]]),Tabela17683[Fechamento])</f>
        <v>0</v>
      </c>
    </row>
    <row r="264" spans="1:54">
      <c r="A264" s="3" t="s">
        <v>289</v>
      </c>
      <c r="B264" s="58" t="s">
        <v>696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4" s="18">
        <f>IF(Tabela3[[#This Row],[Lucro Líquido]]&gt;0,Tabela3[[#This Row],[Lucro Líquido]]/Tabela3[[#This Row],[Patrimônio Líquido]],0)</f>
        <v>1.0254451959621972E-2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2.312588816579864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>
      <c r="A265" s="3" t="s">
        <v>289</v>
      </c>
      <c r="B265" s="58" t="s">
        <v>293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137005305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5" s="18">
        <f>IF(Tabela3[[#This Row],[Lucro Líquido]]&gt;0,Tabela3[[#This Row],[Lucro Líquido]]/Tabela3[[#This Row],[Patrimônio Líquido]],0)</f>
        <v>1.0254451959621972E-2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2.312588816579864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15</v>
      </c>
      <c r="AO265" s="44">
        <f>[Cotação]/[VPA]</f>
        <v>0.27391583512104811</v>
      </c>
      <c r="AP265" s="40">
        <f>IF(Tabela3[[#This Row],[Lucro/Ação]]&gt;0,Tabela3[[#This Row],[Cotação]]/(Tabela3[[#This Row],[Lucro/Ação]]/[Ref]*4),0)</f>
        <v>20.033920598557224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9.4759854232823858E-3</v>
      </c>
      <c r="AU265" s="19">
        <f>((1+Tabela3[[#This Row],[% Yield]])^(1/(3*Tabela3[[#This Row],[Ref]])))^(12)-1</f>
        <v>1.265455966571305E-2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15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>
      <c r="A266" s="3" t="s">
        <v>289</v>
      </c>
      <c r="B266" s="58" t="s">
        <v>697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6" s="18">
        <f>IF(Tabela3[[#This Row],[Lucro Líquido]]&gt;0,Tabela3[[#This Row],[Lucro Líquido]]/Tabela3[[#This Row],[Patrimônio Líquido]],0)</f>
        <v>1.0254451959621972E-2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2.312588816579864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>
      <c r="A267" s="103" t="s">
        <v>943</v>
      </c>
      <c r="B267" s="58" t="s">
        <v>944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7" s="110">
        <f>IF(Tabela3[[#This Row],[Lucro Líquido]]&gt;0,Tabela3[[#This Row],[Lucro Líquido]]/Tabela3[[#This Row],[Patrimônio Líquido]],0)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2.312588816579864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1400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>
      <c r="A268" s="3" t="s">
        <v>943</v>
      </c>
      <c r="B268" s="58" t="s">
        <v>945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4743000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8" s="110">
        <f>IF(Tabela3[[#This Row],[Lucro Líquido]]&gt;0,Tabela3[[#This Row],[Lucro Líquido]]/Tabela3[[#This Row],[Patrimônio Líquido]],0)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2.312588816579864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0.31</v>
      </c>
      <c r="AO268" s="53">
        <f>[Cotação]/[VPA]</f>
        <v>-1.1628277578238965E-2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2900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0.31</v>
      </c>
      <c r="BB268" s="7">
        <f>SUMPRODUCT(N(Tabela17683[Código]=Tabela3[[#This Row],[PAPEL]]),Tabela17683[Fechamento])</f>
        <v>0</v>
      </c>
    </row>
    <row r="269" spans="1:54">
      <c r="A269" s="3" t="s">
        <v>949</v>
      </c>
      <c r="B269" s="58" t="s">
        <v>889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4092234108.8199997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69" s="18">
        <f>IF(Tabela3[[#This Row],[Lucro Líquido]]&gt;0,Tabela3[[#This Row],[Lucro Líquido]]/Tabela3[[#This Row],[Patrimônio Líquido]],0)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2.312588816579864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24.86</v>
      </c>
      <c r="AO269" s="53">
        <f>[Cotação]/[VPA]</f>
        <v>4.5105516940274981</v>
      </c>
      <c r="AP269" s="37">
        <f>IF(Tabela3[[#This Row],[Lucro/Ação]]&gt;0,Tabela3[[#This Row],[Cotação]]/(Tabela3[[#This Row],[Lucro/Ação]]/[Ref]*4),0)</f>
        <v>12.861704074588587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1.8465671315610409E-2</v>
      </c>
      <c r="AU269" s="22">
        <f>((1+Tabela3[[#This Row],[% Yield]])^(1/(3*Tabela3[[#This Row],[Ref]])))^(12)-1</f>
        <v>1.8465671315610832E-2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24.86</v>
      </c>
      <c r="BB269" s="7">
        <f>SUMPRODUCT(N(Tabela17683[Código]=Tabela3[[#This Row],[PAPEL]]),Tabela17683[Fechamento])</f>
        <v>0</v>
      </c>
    </row>
    <row r="270" spans="1:54">
      <c r="A270" s="3" t="s">
        <v>783</v>
      </c>
      <c r="B270" s="58" t="s">
        <v>790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9102251332.8000011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0" s="18">
        <f>IF(Tabela3[[#This Row],[Lucro Líquido]]&gt;0,Tabela3[[#This Row],[Lucro Líquido]]/Tabela3[[#This Row],[Patrimônio Líquido]],0)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2.312588816579864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14.4</v>
      </c>
      <c r="AO270" s="53">
        <f>[Cotação]/[VPA]</f>
        <v>1.2858871681130262</v>
      </c>
      <c r="AP270" s="37">
        <f>IF(Tabela3[[#This Row],[Lucro/Ação]]&gt;0,Tabela3[[#This Row],[Cotação]]/(Tabela3[[#This Row],[Lucro/Ação]]/[Ref]*4),0)</f>
        <v>35.455673190455045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6.6985048831039243E-3</v>
      </c>
      <c r="AU270" s="22">
        <f>((1+Tabela3[[#This Row],[% Yield]])^(1/(3*Tabela3[[#This Row],[Ref]])))^(12)-1</f>
        <v>6.6985048831031957E-3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14.4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>
      <c r="A271" s="4" t="s">
        <v>562</v>
      </c>
      <c r="B271" s="57" t="s">
        <v>560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180959127.88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1" s="19">
        <f>IF(Tabela3[[#This Row],[Lucro Líquido]]&gt;0,Tabela3[[#This Row],[Lucro Líquido]]/Tabela3[[#This Row],[Patrimônio Líquido]],0)</f>
        <v>2.3069804336329986E-3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2.312588816579864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1.48</v>
      </c>
      <c r="AO271" s="44">
        <f>[Cotação]/[VPA]</f>
        <v>1.1961867258064516</v>
      </c>
      <c r="AP271" s="40">
        <f>IF(Tabela3[[#This Row],[Lucro/Ação]]&gt;0,Tabela3[[#This Row],[Cotação]]/(Tabela3[[#This Row],[Lucro/Ação]]/[Ref]*4),0)</f>
        <v>388.88064730659028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4.5804542147752532E-4</v>
      </c>
      <c r="AU271" s="42">
        <f>((1+Tabela3[[#This Row],[% Yield]])^(1/(3*Tabela3[[#This Row],[Ref]])))^(12)-1</f>
        <v>6.1077384736041296E-4</v>
      </c>
      <c r="AV271" s="14">
        <f>IF([Cotação]&gt;0,($BH$1/Tabela3[[#This Row],[Cotação]]-MOD($BH$1/Tabela3[[#This Row],[Cotação]],100)),)</f>
        <v>600</v>
      </c>
      <c r="AW271" s="17">
        <f>Tabela3[[#This Row],[Ativos]]*[Lucro]</f>
        <v>0.40674433427204248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1.48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>
      <c r="A272" s="4" t="s">
        <v>14</v>
      </c>
      <c r="B272" s="57" t="s">
        <v>534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2" s="19">
        <f>IF(Tabela3[[#This Row],[Lucro Líquido]]&gt;0,Tabela3[[#This Row],[Lucro Líquido]]/Tabela3[[#This Row],[Patrimônio Líquido]],0)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2.312588816579864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100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>
      <c r="A273" s="4" t="s">
        <v>14</v>
      </c>
      <c r="B273" s="57" t="s">
        <v>535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402012711.25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3" s="19">
        <f>IF(Tabela3[[#This Row],[Lucro Líquido]]&gt;0,Tabela3[[#This Row],[Lucro Líquido]]/Tabela3[[#This Row],[Patrimônio Líquido]],0)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2.312588816579864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4.49</v>
      </c>
      <c r="AO273" s="44">
        <f>[Cotação]/[VPA]</f>
        <v>0.59703734966866961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200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4.49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>
      <c r="A274" s="3" t="s">
        <v>870</v>
      </c>
      <c r="B274" s="58" t="s">
        <v>887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75029802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4" s="18">
        <f>IF(Tabela3[[#This Row],[Lucro Líquido]]&gt;0,Tabela3[[#This Row],[Lucro Líquido]]/Tabela3[[#This Row],[Patrimônio Líquido]],0)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2.312588816579864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6</v>
      </c>
      <c r="AO274" s="53">
        <f>[Cotação]/[VPA]</f>
        <v>-0.5157609057288588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100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6</v>
      </c>
      <c r="BB274" s="7">
        <f>SUMPRODUCT(N(Tabela17683[Código]=Tabela3[[#This Row],[PAPEL]]),Tabela17683[Fechamento])</f>
        <v>0</v>
      </c>
    </row>
    <row r="275" spans="1:54">
      <c r="A275" s="3" t="s">
        <v>336</v>
      </c>
      <c r="B275" s="58" t="s">
        <v>345</v>
      </c>
      <c r="C275" s="83" t="str">
        <f>LEFT([PAPEL],LEN([PAPEL])-(LEN([PAPEL])-4))</f>
        <v>IGTA</v>
      </c>
      <c r="D275" s="16">
        <v>3</v>
      </c>
      <c r="E275" s="5">
        <v>1261727567.1199999</v>
      </c>
      <c r="F275" s="21">
        <v>176611578</v>
      </c>
      <c r="G275" s="86">
        <v>0.25</v>
      </c>
      <c r="H275" s="16"/>
      <c r="J275" s="18"/>
      <c r="K275" s="87"/>
      <c r="L275" s="87"/>
      <c r="M275" s="54"/>
      <c r="N275" s="54"/>
      <c r="O275" s="54"/>
      <c r="P275" s="5">
        <v>2302519000</v>
      </c>
      <c r="Q275" s="5">
        <v>128087000</v>
      </c>
      <c r="R275" s="5">
        <f>IF(Tabela3[[#This Row],[Ativo || Passivo]]&gt;0,Tabela3[[#This Row],[Ativo || Passivo]]-Tabela3[[#This Row],[Patrimônio Líquido]],0)</f>
        <v>0</v>
      </c>
      <c r="S275" s="5">
        <f>Tabela3[[#This Row],[Cotação]]*Tabela3[[#This Row],[Total Ações]]</f>
        <v>3761826611.4000001</v>
      </c>
      <c r="T275" s="130">
        <f>IF(Tabela3[[#This Row],[Passivo Circulante]]&gt;0,Tabela3[[#This Row],[Ativo Circulante]]/Tabela3[[#This Row],[Passivo Circulante]],0)</f>
        <v>0</v>
      </c>
      <c r="U27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5" s="18">
        <f>IF(Tabela3[[#This Row],[Lucro Líquido]]&gt;0,Tabela3[[#This Row],[Lucro Líquido]]/Tabela3[[#This Row],[Patrimônio Líquido]],0)</f>
        <v>5.5629074070615701E-2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2.312588816579864</v>
      </c>
      <c r="Z275" s="5">
        <f>Tabela3[[#This Row],[Capital Social]]*20%</f>
        <v>252345513.42399999</v>
      </c>
      <c r="AA275" s="5">
        <f>IF(([Lucro Líquido]*5%)&gt;[Teto R. Legal],[Teto R. Legal],[Lucro Líquido]*5%)</f>
        <v>6404350</v>
      </c>
      <c r="AB275" s="5">
        <f>IF([Lucro Líquido]&lt;0,0,[Lucro Líquido]-[Reserva Legal])</f>
        <v>121682650</v>
      </c>
      <c r="AC275" s="5">
        <f>Tabela3[[#This Row],[Lucro Distribuir]]*[%Div]</f>
        <v>30420662.5</v>
      </c>
      <c r="AD275" s="56">
        <f>SUMPRODUCT(N([Nome]=Tabela3[[#This Row],[Nome]]),[Ações])</f>
        <v>176611578</v>
      </c>
      <c r="AE275" s="5">
        <f>[Capital Social]/[Total Ações]</f>
        <v>7.1440818399799353</v>
      </c>
      <c r="AF275" s="77">
        <f>Tabela3[[#This Row],[Lucro Líquido]]/Tabela3[[#This Row],[Total Ações]]</f>
        <v>0.72524690312205919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275" s="5">
        <f>[Div Base]*[Ações]</f>
        <v>30420662.5</v>
      </c>
      <c r="AL275" s="5">
        <f>SUMPRODUCT(N([Nome]=Tabela3[[#This Row],[Nome]]),[Div Base]*[Ações])</f>
        <v>30420662.5</v>
      </c>
      <c r="AM275" s="5">
        <f>[Patrimônio Líquido]/[Total Ações]</f>
        <v>13.037191706650173</v>
      </c>
      <c r="AN275" s="52">
        <f>MAX(Tabela3[[#This Row],[Cotação 1]:[Cotação 5]])</f>
        <v>21.3</v>
      </c>
      <c r="AO275" s="53">
        <f>[Cotação]/[VPA]</f>
        <v>1.6337874351525437</v>
      </c>
      <c r="AP275" s="37">
        <f>IF(Tabela3[[#This Row],[Lucro/Ação]]&gt;0,Tabela3[[#This Row],[Cotação]]/(Tabela3[[#This Row],[Lucro/Ação]]/[Ref]*4),0)</f>
        <v>22.026981337294181</v>
      </c>
      <c r="AQ275" s="77">
        <f>[Lucro Distribuir]/[Total Ações]</f>
        <v>0.68898455796595626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8.086673215562867E-3</v>
      </c>
      <c r="AU275" s="18">
        <f>((1+Tabela3[[#This Row],[% Yield]])^(1/(3*Tabela3[[#This Row],[Ref]])))^(12)-1</f>
        <v>1.0796736990065892E-2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21.3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>
      <c r="A276" s="3" t="s">
        <v>268</v>
      </c>
      <c r="B276" s="58" t="s">
        <v>832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116212332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6" s="18">
        <f>IF(Tabela3[[#This Row],[Lucro Líquido]]&gt;0,Tabela3[[#This Row],[Lucro Líquido]]/Tabela3[[#This Row],[Patrimônio Líquido]],0)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2.312588816579864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4</v>
      </c>
      <c r="AO276" s="53">
        <f>[Cotação]/[VPA]</f>
        <v>-0.76944993478246482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200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4</v>
      </c>
      <c r="BB276" s="7">
        <f>SUMPRODUCT(N(Tabela17683[Código]=Tabela3[[#This Row],[PAPEL]]),Tabela17683[Fechamento])</f>
        <v>0</v>
      </c>
    </row>
    <row r="277" spans="1:54">
      <c r="A277" s="3" t="s">
        <v>268</v>
      </c>
      <c r="B277" s="58" t="s">
        <v>833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7" s="18">
        <f>IF(Tabela3[[#This Row],[Lucro Líquido]]&gt;0,Tabela3[[#This Row],[Lucro Líquido]]/Tabela3[[#This Row],[Patrimônio Líquido]],0)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2.312588816579864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300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>
      <c r="A278" s="3" t="s">
        <v>268</v>
      </c>
      <c r="B278" s="58" t="s">
        <v>834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8" s="18">
        <f>IF(Tabela3[[#This Row],[Lucro Líquido]]&gt;0,Tabela3[[#This Row],[Lucro Líquido]]/Tabela3[[#This Row],[Patrimônio Líquido]],0)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2.312588816579864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>
      <c r="A279" s="3" t="s">
        <v>1187</v>
      </c>
      <c r="B279" s="57" t="s">
        <v>1188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206670597.31999999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79" s="18">
        <f>IF(Tabela3[[#This Row],[Lucro Líquido]]&gt;0,Tabela3[[#This Row],[Lucro Líquido]]/Tabela3[[#This Row],[Patrimônio Líquido]],0)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2.312588816579864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1.18</v>
      </c>
      <c r="AO279" s="53">
        <f>[Cotação]/[VPA]</f>
        <v>3.4273730898839134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700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1.18</v>
      </c>
    </row>
    <row r="280" spans="1:54">
      <c r="A280" s="3" t="s">
        <v>1187</v>
      </c>
      <c r="B280" s="57" t="s">
        <v>1189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131358430.5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0" s="18">
        <f>IF(Tabela3[[#This Row],[Lucro Líquido]]&gt;0,Tabela3[[#This Row],[Lucro Líquido]]/Tabela3[[#This Row],[Patrimônio Líquido]],0)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2.312588816579864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0.75</v>
      </c>
      <c r="AO280" s="53">
        <f>[Cotação]/[VPA]</f>
        <v>2.1784150995024874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1200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0.75</v>
      </c>
    </row>
    <row r="281" spans="1:54">
      <c r="A281" s="3" t="s">
        <v>1031</v>
      </c>
      <c r="B281" s="58" t="s">
        <v>1032</v>
      </c>
      <c r="C281" s="16" t="str">
        <f>LEFT([PAPEL],LEN([PAPEL])-(LEN([PAPEL])-4))</f>
        <v>IMCH</v>
      </c>
      <c r="D281" s="16">
        <v>4</v>
      </c>
      <c r="E281" s="5">
        <v>615586000</v>
      </c>
      <c r="F281" s="56">
        <v>84482793</v>
      </c>
      <c r="G281" s="81">
        <v>0.25</v>
      </c>
      <c r="H281" s="87"/>
      <c r="J281" s="18"/>
      <c r="K281" s="16"/>
      <c r="L281" s="87"/>
      <c r="M281" s="54">
        <v>933347000</v>
      </c>
      <c r="N281" s="54">
        <v>5245000</v>
      </c>
      <c r="O281" s="54">
        <v>938000</v>
      </c>
      <c r="P281" s="91">
        <v>921911000</v>
      </c>
      <c r="Q281" s="73">
        <v>4179000</v>
      </c>
      <c r="R281" s="73">
        <f>IF(Tabela3[[#This Row],[Ativo || Passivo]]&gt;0,Tabela3[[#This Row],[Ativo || Passivo]]-Tabela3[[#This Row],[Patrimônio Líquido]],0)</f>
        <v>11436000</v>
      </c>
      <c r="S281" s="73">
        <f>Tabela3[[#This Row],[Cotação]]*Tabela3[[#This Row],[Total Ações]]</f>
        <v>1288362593.25</v>
      </c>
      <c r="T281" s="37">
        <f>IF(Tabela3[[#This Row],[Passivo Circulante]]&gt;0,Tabela3[[#This Row],[Ativo Circulante]]/Tabela3[[#This Row],[Passivo Circulante]],0)</f>
        <v>5.591684434968017</v>
      </c>
      <c r="U28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1" s="18">
        <f>IF(Tabela3[[#This Row],[Lucro Líquido]]&gt;0,Tabela3[[#This Row],[Lucro Líquido]]/Tabela3[[#This Row],[Patrimônio Líquido]],0)</f>
        <v>4.5329755258370925E-3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1" s="18">
        <f>IF(Tabela3[[#This Row],[Dívida]]&gt;0,Tabela3[[#This Row],[Dívida]]/Tabela3[[#This Row],[Patrimônio Líquido]],0)</f>
        <v>1.2404668129569991E-2</v>
      </c>
      <c r="Y281" s="18">
        <f>SUMPRODUCT(N([Dívida / PL]&gt;0),N(RIGHT([PAPEL],LEN([PAPEL])-(LEN([PAPEL])-1))="3"),[Dívida / PL])/SUMPRODUCT(N([Dívida / PL]&gt;0),N(RIGHT([PAPEL],LEN([PAPEL])-(LEN([PAPEL])-1))="3"))</f>
        <v>2.312588816579864</v>
      </c>
      <c r="Z281" s="7">
        <f>Tabela3[[#This Row],[Capital Social]]*20%</f>
        <v>123117200</v>
      </c>
      <c r="AA281" s="47">
        <f>IF(([Lucro Líquido]*5%)&gt;[Teto R. Legal],[Teto R. Legal],[Lucro Líquido]*5%)</f>
        <v>208950</v>
      </c>
      <c r="AB281" s="47">
        <f>IF([Lucro Líquido]&lt;0,0,[Lucro Líquido]-[Reserva Legal])</f>
        <v>3970050</v>
      </c>
      <c r="AC281" s="47">
        <f>Tabela3[[#This Row],[Lucro Distribuir]]*[%Div]</f>
        <v>992512.5</v>
      </c>
      <c r="AD281" s="56">
        <f>SUMPRODUCT(N([Nome]=Tabela3[[#This Row],[Nome]]),[Ações])</f>
        <v>84482793</v>
      </c>
      <c r="AE281" s="85">
        <f>[Capital Social]/[Total Ações]</f>
        <v>7.2865251980956645</v>
      </c>
      <c r="AF281" s="85">
        <f>Tabela3[[#This Row],[Lucro Líquido]]/Tabela3[[#This Row],[Total Ações]]</f>
        <v>4.9465694156205275E-2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1" s="7">
        <f>[Div Base]*[Ações]</f>
        <v>992512.5</v>
      </c>
      <c r="AL281" s="120">
        <f>SUMPRODUCT(N([Nome]=Tabela3[[#This Row],[Nome]]),[Div Base]*[Ações])</f>
        <v>992512.5</v>
      </c>
      <c r="AM281" s="5">
        <f>[Patrimônio Líquido]/[Total Ações]</f>
        <v>10.912411477683982</v>
      </c>
      <c r="AN281" s="52">
        <f>MAX(Tabela3[[#This Row],[Cotação 1]:[Cotação 5]])</f>
        <v>15.25</v>
      </c>
      <c r="AO281" s="53">
        <f>[Cotação]/[VPA]</f>
        <v>1.3974912906451924</v>
      </c>
      <c r="AP281" s="37">
        <f>IF(Tabela3[[#This Row],[Lucro/Ação]]&gt;0,Tabela3[[#This Row],[Cotação]]/(Tabela3[[#This Row],[Lucro/Ação]]/[Ref]*4),0)</f>
        <v>308.29447074659009</v>
      </c>
      <c r="AQ281" s="85">
        <f>[Lucro Distribuir]/[Total Ações]</f>
        <v>4.6992409448395014E-2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7.7036736800647565E-4</v>
      </c>
      <c r="AU281" s="22">
        <f>((1+Tabela3[[#This Row],[% Yield]])^(1/(3*Tabela3[[#This Row],[Ref]])))^(12)-1</f>
        <v>7.7036736800772943E-4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15.25</v>
      </c>
      <c r="BB281" s="7">
        <f>SUMPRODUCT(N(Tabela17683[Código]=Tabela3[[#This Row],[PAPEL]]),Tabela17683[Fechamento])</f>
        <v>0</v>
      </c>
    </row>
    <row r="282" spans="1:54">
      <c r="A282" s="3" t="s">
        <v>1273</v>
      </c>
      <c r="B282" s="57" t="s">
        <v>1261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96846530.559999987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2" s="18">
        <f>IF(Tabela3[[#This Row],[Lucro Líquido]]&gt;0,Tabela3[[#This Row],[Lucro Líquido]]/Tabela3[[#This Row],[Patrimônio Líquido]],0)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2.312588816579864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0.94</v>
      </c>
      <c r="AO282" s="53">
        <f>[Cotação]/[VPA]</f>
        <v>0.24104068235499085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900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0.94</v>
      </c>
    </row>
    <row r="283" spans="1:54">
      <c r="A283" s="3" t="s">
        <v>1273</v>
      </c>
      <c r="B283" s="57" t="s">
        <v>1262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86543708.159999996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3" s="18">
        <f>IF(Tabela3[[#This Row],[Lucro Líquido]]&gt;0,Tabela3[[#This Row],[Lucro Líquido]]/Tabela3[[#This Row],[Patrimônio Líquido]],0)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2.312588816579864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0.84</v>
      </c>
      <c r="AO283" s="53">
        <f>[Cotação]/[VPA]</f>
        <v>0.21539805657254502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1000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0.84</v>
      </c>
    </row>
    <row r="284" spans="1:54">
      <c r="A284" s="4" t="s">
        <v>278</v>
      </c>
      <c r="B284" s="57" t="s">
        <v>515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47022737.100000001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4" s="19">
        <f>IF(Tabela3[[#This Row],[Lucro Líquido]]&gt;0,Tabela3[[#This Row],[Lucro Líquido]]/Tabela3[[#This Row],[Patrimônio Líquido]],0)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2.312588816579864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0.15</v>
      </c>
      <c r="AO284" s="44">
        <f>[Cotação]/[VPA]</f>
        <v>-1.9213343589114977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6000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0.15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>
      <c r="A285" s="4" t="s">
        <v>573</v>
      </c>
      <c r="B285" s="57" t="s">
        <v>575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5" s="19">
        <f>IF(Tabela3[[#This Row],[Lucro Líquido]]&gt;0,Tabela3[[#This Row],[Lucro Líquido]]/Tabela3[[#This Row],[Patrimônio Líquido]],0)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2.312588816579864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>
      <c r="A286" s="4" t="s">
        <v>14</v>
      </c>
      <c r="B286" s="57" t="s">
        <v>224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48714431878.970001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6" s="18">
        <f>IF(Tabela3[[#This Row],[Lucro Líquido]]&gt;0,Tabela3[[#This Row],[Lucro Líquido]]/Tabela3[[#This Row],[Patrimônio Líquido]],0)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2.312588816579864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8.77</v>
      </c>
      <c r="AO286" s="53">
        <f>[Cotação]/[VPA]</f>
        <v>1.4703580296088254</v>
      </c>
      <c r="AP286" s="37">
        <f>IF(Tabela3[[#This Row],[Lucro/Ação]]&gt;0,Tabela3[[#This Row],[Cotação]]/(Tabela3[[#This Row],[Lucro/Ação]]/[Ref]*4),0)</f>
        <v>8.54939134415058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2.7779755357964224E-2</v>
      </c>
      <c r="AU286" s="18">
        <f>((1+Tabela3[[#This Row],[% Yield]])^(1/(3*Tabela3[[#This Row],[Ref]])))^(12)-1</f>
        <v>2.7779755357965952E-2</v>
      </c>
      <c r="AV286" s="10">
        <f>IF([Cotação]&gt;0,($BH$1/Tabela3[[#This Row],[Cotação]]-MOD($BH$1/Tabela3[[#This Row],[Cotação]],100)),)</f>
        <v>100</v>
      </c>
      <c r="AW286" s="7">
        <f>Tabela3[[#This Row],[Ativos]]*[Lucro]</f>
        <v>24.362845448934621</v>
      </c>
      <c r="AX286" s="5">
        <f>SUMPRODUCT(N(Tabela1[Código]=Tabela3[[#This Row],[PAPEL]]),Tabela1[Fechamento])</f>
        <v>8.77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46103738266.300003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7" s="18">
        <f>IF(Tabela3[[#This Row],[Lucro Líquido]]&gt;0,Tabela3[[#This Row],[Lucro Líquido]]/Tabela3[[#This Row],[Patrimônio Líquido]],0)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2.312588816579864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8.3000000000000007</v>
      </c>
      <c r="AO287" s="44">
        <f>[Cotação]/[VPA]</f>
        <v>1.3915589105761976</v>
      </c>
      <c r="AP287" s="40">
        <f>IF(Tabela3[[#This Row],[Lucro/Ação]]&gt;0,Tabela3[[#This Row],[Cotação]]/(Tabela3[[#This Row],[Lucro/Ação]]/[Ref]*4),0)</f>
        <v>8.0912141569498086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2.9352825842089904E-2</v>
      </c>
      <c r="AU287" s="19">
        <f>((1+Tabela3[[#This Row],[% Yield]])^(1/(3*Tabela3[[#This Row],[Ref]])))^(12)-1</f>
        <v>2.9352825842089425E-2</v>
      </c>
      <c r="AV287" s="14">
        <f>IF([Cotação]&gt;0,($BH$1/Tabela3[[#This Row],[Cotação]]-MOD($BH$1/Tabela3[[#This Row],[Cotação]],100)),)</f>
        <v>100</v>
      </c>
      <c r="AW287" s="17">
        <f>Tabela3[[#This Row],[Ativos]]*[Lucro]</f>
        <v>24.362845448934621</v>
      </c>
      <c r="AX287" s="5">
        <f>SUMPRODUCT(N(Tabela1[Código]=Tabela3[[#This Row],[PAPEL]]),Tabela1[Fechamento])</f>
        <v>8.3000000000000007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>
      <c r="A288" s="4" t="s">
        <v>14</v>
      </c>
      <c r="B288" s="60" t="s">
        <v>222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145712300995.79999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8" s="19">
        <f>IF(Tabela3[[#This Row],[Lucro Líquido]]&gt;0,Tabela3[[#This Row],[Lucro Líquido]]/Tabela3[[#This Row],[Patrimônio Líquido]],0)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2.312588816579864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28.98</v>
      </c>
      <c r="AO288" s="44">
        <f>[Cotação]/[VPA]</f>
        <v>1.6330014461971336</v>
      </c>
      <c r="AP288" s="40">
        <f>IF(Tabela3[[#This Row],[Lucro/Ação]]&gt;0,Tabela3[[#This Row],[Cotação]]/(Tabela3[[#This Row],[Lucro/Ação]]/[Ref]*4),0)</f>
        <v>12.495278306537926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1.9007179686084501E-2</v>
      </c>
      <c r="AU288" s="19">
        <f>((1+Tabela3[[#This Row],[% Yield]])^(1/(3*Tabela3[[#This Row],[Ref]])))^(12)-1</f>
        <v>1.9007179686084674E-2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28.98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154511352988.29999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89" s="19">
        <f>IF(Tabela3[[#This Row],[Lucro Líquido]]&gt;0,Tabela3[[#This Row],[Lucro Líquido]]/Tabela3[[#This Row],[Patrimônio Líquido]],0)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2.312588816579864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30.73</v>
      </c>
      <c r="AO289" s="44">
        <f>[Cotação]/[VPA]</f>
        <v>1.7316126446389895</v>
      </c>
      <c r="AP289" s="40">
        <f>IF(Tabela3[[#This Row],[Lucro/Ação]]&gt;0,Tabela3[[#This Row],[Cotação]]/(Tabela3[[#This Row],[Lucro/Ação]]/[Ref]*4),0)</f>
        <v>13.24982409799553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1.7924766264325702E-2</v>
      </c>
      <c r="AU289" s="19">
        <f>((1+Tabela3[[#This Row],[% Yield]])^(1/(3*Tabela3[[#This Row],[Ref]])))^(12)-1</f>
        <v>1.7924766264325154E-2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30.73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>
      <c r="A290" s="4" t="s">
        <v>289</v>
      </c>
      <c r="B290" s="57" t="s">
        <v>705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69684625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0" s="19">
        <f>IF(Tabela3[[#This Row],[Lucro Líquido]]&gt;0,Tabela3[[#This Row],[Lucro Líquido]]/Tabela3[[#This Row],[Patrimônio Líquido]],0)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2.312588816579864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0.25</v>
      </c>
      <c r="AO290" s="44">
        <f>[Cotação]/[VPA]</f>
        <v>1.6419176032609977</v>
      </c>
      <c r="AP290" s="40">
        <f>IF(Tabela3[[#This Row],[Lucro/Ação]]&gt;0,Tabela3[[#This Row],[Cotação]]/(Tabela3[[#This Row],[Lucro/Ação]]/[Ref]*4),0)</f>
        <v>29.61522524436889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8.0195236754162062E-3</v>
      </c>
      <c r="AU290" s="42">
        <f>((1+Tabela3[[#This Row],[% Yield]])^(1/(3*Tabela3[[#This Row],[Ref]])))^(12)-1</f>
        <v>8.019523675414808E-3</v>
      </c>
      <c r="AV290" s="14">
        <f>IF([Cotação]&gt;0,($BH$1/Tabela3[[#This Row],[Cotação]]-MOD($BH$1/Tabela3[[#This Row],[Cotação]],100)),)</f>
        <v>3600</v>
      </c>
      <c r="AW290" s="17">
        <f>Tabela3[[#This Row],[Ativos]]*[Lucro]</f>
        <v>7.2175713078745858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0.25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>
      <c r="A291" s="4" t="s">
        <v>289</v>
      </c>
      <c r="B291" s="57" t="s">
        <v>706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44598160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1" s="19">
        <f>IF(Tabela3[[#This Row],[Lucro Líquido]]&gt;0,Tabela3[[#This Row],[Lucro Líquido]]/Tabela3[[#This Row],[Patrimônio Líquido]],0)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2.312588816579864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0.16</v>
      </c>
      <c r="AO291" s="44">
        <f>[Cotação]/[VPA]</f>
        <v>1.0508272660870386</v>
      </c>
      <c r="AP291" s="40">
        <f>IF(Tabela3[[#This Row],[Lucro/Ação]]&gt;0,Tabela3[[#This Row],[Cotação]]/(Tabela3[[#This Row],[Lucro/Ação]]/[Ref]*4),0)</f>
        <v>18.953744156396091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1.2530505742837822E-2</v>
      </c>
      <c r="AU291" s="42">
        <f>((1+Tabela3[[#This Row],[% Yield]])^(1/(3*Tabela3[[#This Row],[Ref]])))^(12)-1</f>
        <v>1.2530505742839315E-2</v>
      </c>
      <c r="AV291" s="14">
        <f>IF([Cotação]&gt;0,($BH$1/Tabela3[[#This Row],[Cotação]]-MOD($BH$1/Tabela3[[#This Row],[Cotação]],100)),)</f>
        <v>5600</v>
      </c>
      <c r="AW291" s="17">
        <f>Tabela3[[#This Row],[Ativos]]*[Lucro]</f>
        <v>11.227333145582689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0.16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>
      <c r="A292" s="3" t="s">
        <v>270</v>
      </c>
      <c r="B292" s="58" t="s">
        <v>272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22106766500.079998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2" s="18">
        <f>IF(Tabela3[[#This Row],[Lucro Líquido]]&gt;0,Tabela3[[#This Row],[Lucro Líquido]]/Tabela3[[#This Row],[Patrimônio Líquido]],0)</f>
        <v>3.587589644222236E-2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2.312588816579864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7.51</v>
      </c>
      <c r="AO292" s="53">
        <f>[Cotação]/[VPA]</f>
        <v>1.0087970063359983</v>
      </c>
      <c r="AP292" s="37">
        <f>IF(Tabela3[[#This Row],[Lucro/Ação]]&gt;0,Tabela3[[#This Row],[Cotação]]/(Tabela3[[#This Row],[Lucro/Ação]]/[Ref]*4),0)</f>
        <v>21.089305906836056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8.4462239196910274E-3</v>
      </c>
      <c r="AU292" s="18">
        <f>((1+Tabela3[[#This Row],[% Yield]])^(1/(3*Tabela3[[#This Row],[Ref]])))^(12)-1</f>
        <v>1.1277455286089033E-2</v>
      </c>
      <c r="AV292" s="10">
        <f>IF([Cotação]&gt;0,($BH$1/Tabela3[[#This Row],[Cotação]]-MOD($BH$1/Tabela3[[#This Row],[Cotação]],100)),)</f>
        <v>100</v>
      </c>
      <c r="AW292" s="7">
        <f>Tabela3[[#This Row],[Ativos]]*[Lucro]</f>
        <v>6.3431141636879618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7.51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>
      <c r="A293" s="3" t="s">
        <v>1064</v>
      </c>
      <c r="B293" s="58" t="s">
        <v>1089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1029290401.77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3" s="18">
        <f>IF(Tabela3[[#This Row],[Lucro Líquido]]&gt;0,Tabela3[[#This Row],[Lucro Líquido]]/Tabela3[[#This Row],[Patrimônio Líquido]],0)</f>
        <v>2.5260160859015109E-2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2.312588816579864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5.79</v>
      </c>
      <c r="AO293" s="53">
        <f>[Cotação]/[VPA]</f>
        <v>1.179782245183342</v>
      </c>
      <c r="AP293" s="37">
        <f>IF(Tabela3[[#This Row],[Lucro/Ação]]&gt;0,Tabela3[[#This Row],[Cotação]]/(Tabela3[[#This Row],[Lucro/Ação]]/[Ref]*4),0)</f>
        <v>35.028940980465556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5.0850809363415872E-3</v>
      </c>
      <c r="AU293" s="22">
        <f>((1+Tabela3[[#This Row],[% Yield]])^(1/(3*Tabela3[[#This Row],[Ref]])))^(12)-1</f>
        <v>6.7858476684121705E-3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2.9442618621417789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5.79</v>
      </c>
      <c r="BB293" s="7">
        <f>SUMPRODUCT(N(Tabela17683[Código]=Tabela3[[#This Row],[PAPEL]]),Tabela17683[Fechamento])</f>
        <v>0</v>
      </c>
    </row>
    <row r="294" spans="1:54">
      <c r="A294" s="3" t="s">
        <v>1064</v>
      </c>
      <c r="B294" s="58" t="s">
        <v>1080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1797299533.1200001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4" s="18">
        <f>IF(Tabela3[[#This Row],[Lucro Líquido]]&gt;0,Tabela3[[#This Row],[Lucro Líquido]]/Tabela3[[#This Row],[Patrimônio Líquido]],0)</f>
        <v>3.6447706455469853E-2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2.312588816579864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4.16</v>
      </c>
      <c r="AO294" s="53">
        <f>[Cotação]/[VPA]</f>
        <v>1.3652788769661071</v>
      </c>
      <c r="AP294" s="37">
        <f>IF(Tabela3[[#This Row],[Lucro/Ação]]&gt;0,Tabela3[[#This Row],[Cotação]]/(Tabela3[[#This Row],[Lucro/Ação]]/[Ref]*4),0)</f>
        <v>28.093925717263083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6.3403385412436749E-3</v>
      </c>
      <c r="AU294" s="22">
        <f>((1+Tabela3[[#This Row],[% Yield]])^(1/(3*Tabela3[[#This Row],[Ref]])))^(12)-1</f>
        <v>8.462705477598309E-3</v>
      </c>
      <c r="AV294" s="10">
        <f>IF([Cotação]&gt;0,($BH$1/Tabela3[[#This Row],[Cotação]]-MOD($BH$1/Tabela3[[#This Row],[Cotação]],100)),)</f>
        <v>200</v>
      </c>
      <c r="AW294" s="7">
        <f>Tabela3[[#This Row],[Ativos]]*[Lucro]</f>
        <v>5.2751616663147383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4.16</v>
      </c>
      <c r="BB294" s="7">
        <f>SUMPRODUCT(N(Tabela17683[Código]=Tabela3[[#This Row],[PAPEL]]),Tabela17683[Fechamento])</f>
        <v>0</v>
      </c>
    </row>
    <row r="295" spans="1:54">
      <c r="A295" s="4" t="s">
        <v>251</v>
      </c>
      <c r="B295" s="60" t="s">
        <v>246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5" s="18">
        <f>IF(Tabela3[[#This Row],[Lucro Líquido]]&gt;0,Tabela3[[#This Row],[Lucro Líquido]]/Tabela3[[#This Row],[Patrimônio Líquido]],0)</f>
        <v>3.6761964125710277E-2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2.312588816579864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>
      <c r="A296" s="4" t="s">
        <v>251</v>
      </c>
      <c r="B296" s="60" t="s">
        <v>247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211647220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6" s="18">
        <f>IF(Tabela3[[#This Row],[Lucro Líquido]]&gt;0,Tabela3[[#This Row],[Lucro Líquido]]/Tabela3[[#This Row],[Patrimônio Líquido]],0)</f>
        <v>3.6761964125710277E-2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2.312588816579864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20</v>
      </c>
      <c r="AO296" s="53">
        <f>[Cotação]/[VPA]</f>
        <v>0.58894614404256374</v>
      </c>
      <c r="AP296" s="37">
        <f>IF(Tabela3[[#This Row],[Lucro/Ação]]&gt;0,Tabela3[[#This Row],[Cotação]]/(Tabela3[[#This Row],[Lucro/Ação]]/[Ref]*4),0)</f>
        <v>12.015397396109302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1.7789673778847652E-2</v>
      </c>
      <c r="AU296" s="22">
        <f>((1+Tabela3[[#This Row],[% Yield]])^(1/(3*Tabela3[[#This Row],[Ref]])))^(12)-1</f>
        <v>2.3789616278773851E-2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20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20</v>
      </c>
      <c r="BB296" s="7">
        <f>SUMPRODUCT(N(Tabela17683[Código]=Tabela3[[#This Row],[PAPEL]]),Tabela17683[Fechamento])</f>
        <v>0</v>
      </c>
    </row>
    <row r="297" spans="1:54">
      <c r="A297" s="3" t="s">
        <v>1220</v>
      </c>
      <c r="B297" s="58" t="s">
        <v>1221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3102395607.54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7" s="18">
        <f>IF(Tabela3[[#This Row],[Lucro Líquido]]&gt;0,Tabela3[[#This Row],[Lucro Líquido]]/Tabela3[[#This Row],[Patrimônio Líquido]],0)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2.312588816579864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14.31</v>
      </c>
      <c r="AO297" s="53">
        <f>[Cotação]/[VPA]</f>
        <v>3.0576409174315544</v>
      </c>
      <c r="AP297" s="37">
        <f>IF(Tabela3[[#This Row],[Lucro/Ação]]&gt;0,Tabela3[[#This Row],[Cotação]]/(Tabela3[[#This Row],[Lucro/Ação]]/[Ref]*4),0)</f>
        <v>33.150564807821766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7.1642821585942524E-3</v>
      </c>
      <c r="AU297" s="22">
        <f>((1+Tabela3[[#This Row],[% Yield]])^(1/(3*Tabela3[[#This Row],[Ref]])))^(12)-1</f>
        <v>7.1642821585946592E-3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14.31</v>
      </c>
    </row>
    <row r="298" spans="1:54">
      <c r="A298" s="3" t="s">
        <v>1273</v>
      </c>
      <c r="B298" s="57" t="s">
        <v>1263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945806028.71999991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8" s="18">
        <f>IF(Tabela3[[#This Row],[Lucro Líquido]]&gt;0,Tabela3[[#This Row],[Lucro Líquido]]/Tabela3[[#This Row],[Patrimônio Líquido]],0)</f>
        <v>0.10533647968612288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2.312588816579864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36.119999999999997</v>
      </c>
      <c r="AO298" s="53">
        <f>[Cotação]/[VPA]</f>
        <v>2.6890115393057172</v>
      </c>
      <c r="AP298" s="37">
        <f>IF(Tabela3[[#This Row],[Lucro/Ação]]&gt;0,Tabela3[[#This Row],[Cotação]]/(Tabela3[[#This Row],[Lucro/Ação]]/[Ref]*4),0)</f>
        <v>19.145871026720645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9.3035725432080128E-3</v>
      </c>
      <c r="AU298" s="22">
        <f>((1+Tabela3[[#This Row],[% Yield]])^(1/(3*Tabela3[[#This Row],[Ref]])))^(12)-1</f>
        <v>1.2423958546560643E-2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36.119999999999997</v>
      </c>
    </row>
    <row r="299" spans="1:54">
      <c r="A299" s="4" t="s">
        <v>19</v>
      </c>
      <c r="B299" s="58" t="s">
        <v>671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54061494385.049995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299" s="19">
        <f>IF(Tabela3[[#This Row],[Lucro Líquido]]&gt;0,Tabela3[[#This Row],[Lucro Líquido]]/Tabela3[[#This Row],[Patrimônio Líquido]],0)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2.312588816579864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57.15</v>
      </c>
      <c r="AO299" s="53">
        <f>[Cotação]/[VPA]</f>
        <v>10.025001429728555</v>
      </c>
      <c r="AP299" s="37">
        <f>IF(Tabela3[[#This Row],[Lucro/Ação]]&gt;0,Tabela3[[#This Row],[Cotação]]/(Tabela3[[#This Row],[Lucro/Ação]]/[Ref]*4),0)</f>
        <v>186.35661308131418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6.3721913613113924E-3</v>
      </c>
      <c r="AU299" s="18">
        <f>((1+Tabela3[[#This Row],[% Yield]])^(1/(3*Tabela3[[#This Row],[Ref]])))^(12)-1</f>
        <v>6.3721913613110637E-3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57.15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>
      <c r="A300" s="4" t="s">
        <v>19</v>
      </c>
      <c r="B300" s="58" t="s">
        <v>182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0" s="19">
        <f>IF(Tabela3[[#This Row],[Lucro Líquido]]&gt;0,Tabela3[[#This Row],[Lucro Líquido]]/Tabela3[[#This Row],[Patrimônio Líquido]],0)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2.312588816579864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10765000981.66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1" s="19">
        <f>IF(Tabela3[[#This Row],[Lucro Líquido]]&gt;0,Tabela3[[#This Row],[Lucro Líquido]]/Tabela3[[#This Row],[Patrimônio Líquido]],0)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2.312588816579864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11.38</v>
      </c>
      <c r="AO301" s="44">
        <f>[Cotação]/[VPA]</f>
        <v>1.9962295060421866</v>
      </c>
      <c r="AP301" s="40">
        <f>IF(Tabela3[[#This Row],[Lucro/Ação]]&gt;0,Tabela3[[#This Row],[Cotação]]/(Tabela3[[#This Row],[Lucro/Ação]]/[Ref]*4),0)</f>
        <v>37.10828096002372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6.4001886871519519E-3</v>
      </c>
      <c r="AU301" s="19">
        <f>((1+Tabela3[[#This Row],[% Yield]])^(1/(3*Tabela3[[#This Row],[Ref]])))^(12)-1</f>
        <v>6.4001886871511982E-3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11.38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>
      <c r="A302" s="3" t="s">
        <v>783</v>
      </c>
      <c r="B302" s="58" t="s">
        <v>784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12173208890.5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2" s="18">
        <f>IF(Tabela3[[#This Row],[Lucro Líquido]]&gt;0,Tabela3[[#This Row],[Lucro Líquido]]/Tabela3[[#This Row],[Patrimônio Líquido]],0)</f>
        <v>0.19247819044642095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2.312588816579864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12.25</v>
      </c>
      <c r="AO302" s="53">
        <f>[Cotação]/[VPA]</f>
        <v>12.354222965388878</v>
      </c>
      <c r="AP302" s="37">
        <f>IF(Tabela3[[#This Row],[Lucro/Ação]]&gt;0,Tabela3[[#This Row],[Cotação]]/(Tabela3[[#This Row],[Lucro/Ação]]/[Ref]*4),0)</f>
        <v>48.138790179560047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3.7002384009981351E-3</v>
      </c>
      <c r="AU302" s="22">
        <f>((1+Tabela3[[#This Row],[% Yield]])^(1/(3*Tabela3[[#This Row],[Ref]])))^(12)-1</f>
        <v>4.9366913175870053E-3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12.25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>
      <c r="A303" s="3" t="s">
        <v>783</v>
      </c>
      <c r="B303" s="58" t="s">
        <v>785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14279919327.059999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3" s="18">
        <f>IF(Tabela3[[#This Row],[Lucro Líquido]]&gt;0,Tabela3[[#This Row],[Lucro Líquido]]/Tabela3[[#This Row],[Patrimônio Líquido]],0)</f>
        <v>0.19247819044642095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2.312588816579864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14.37</v>
      </c>
      <c r="AO303" s="53">
        <f>[Cotação]/[VPA]</f>
        <v>14.492259919399034</v>
      </c>
      <c r="AP303" s="37">
        <f>IF(Tabela3[[#This Row],[Lucro/Ação]]&gt;0,Tabela3[[#This Row],[Cotação]]/(Tabela3[[#This Row],[Lucro/Ação]]/[Ref]*4),0)</f>
        <v>56.46974815349207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3.1543438004333442E-3</v>
      </c>
      <c r="AU303" s="22">
        <f>((1+Tabela3[[#This Row],[% Yield]])^(1/(3*Tabela3[[#This Row],[Ref]])))^(12)-1</f>
        <v>4.2080012715641768E-3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14.37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>
      <c r="A304" s="3" t="s">
        <v>305</v>
      </c>
      <c r="B304" s="58" t="s">
        <v>306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221906848.02000001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4" s="18">
        <f>IF(Tabela3[[#This Row],[Lucro Líquido]]&gt;0,Tabela3[[#This Row],[Lucro Líquido]]/Tabela3[[#This Row],[Patrimônio Líquido]],0)</f>
        <v>7.1749235863474273E-2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2.312588816579864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3.41</v>
      </c>
      <c r="AO304" s="53">
        <f>[Cotação]/[VPA]</f>
        <v>0.70652969950331135</v>
      </c>
      <c r="AP304" s="37">
        <f>IF(Tabela3[[#This Row],[Lucro/Ação]]&gt;0,Tabela3[[#This Row],[Cotação]]/(Tabela3[[#This Row],[Lucro/Ação]]/[Ref]*4),0)</f>
        <v>7.3854065238517865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2.4118509851113877E-2</v>
      </c>
      <c r="AU304" s="18">
        <f>((1+Tabela3[[#This Row],[% Yield]])^(1/(3*Tabela3[[#This Row],[Ref]])))^(12)-1</f>
        <v>3.2286594405636304E-2</v>
      </c>
      <c r="AV304" s="10">
        <f>IF([Cotação]&gt;0,($BH$1/Tabela3[[#This Row],[Cotação]]-MOD($BH$1/Tabela3[[#This Row],[Cotação]],100)),)</f>
        <v>200</v>
      </c>
      <c r="AW304" s="7">
        <f>Tabela3[[#This Row],[Ativos]]*[Lucro]</f>
        <v>16.448823718459664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3.41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>
      <c r="A305" s="3" t="s">
        <v>1325</v>
      </c>
      <c r="B305" s="57" t="s">
        <v>1294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3035779110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5" s="18">
        <f>IF(Tabela3[[#This Row],[Lucro Líquido]]&gt;0,Tabela3[[#This Row],[Lucro Líquido]]/Tabela3[[#This Row],[Patrimônio Líquido]],0)</f>
        <v>0.11839604527949066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2.312588816579864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23.66</v>
      </c>
      <c r="AO305" s="53">
        <f>[Cotação]/[VPA]</f>
        <v>2.1118874732864361</v>
      </c>
      <c r="AP305" s="37">
        <f>IF(Tabela3[[#This Row],[Lucro/Ação]]&gt;0,Tabela3[[#This Row],[Cotação]]/(Tabela3[[#This Row],[Lucro/Ação]]/[Ref]*4),0)</f>
        <v>13.37811242956443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1.3314658621522696E-2</v>
      </c>
      <c r="AU305" s="22">
        <f>((1+Tabela3[[#This Row],[% Yield]])^(1/(3*Tabela3[[#This Row],[Ref]])))^(12)-1</f>
        <v>1.7792157825353927E-2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23.66</v>
      </c>
    </row>
    <row r="306" spans="1:54">
      <c r="A306" s="4" t="s">
        <v>284</v>
      </c>
      <c r="B306" s="57" t="s">
        <v>526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6" s="18">
        <f>IF(Tabela3[[#This Row],[Lucro Líquido]]&gt;0,Tabela3[[#This Row],[Lucro Líquido]]/Tabela3[[#This Row],[Patrimônio Líquido]],0)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2.312588816579864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500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>
      <c r="A307" s="4" t="s">
        <v>284</v>
      </c>
      <c r="B307" s="57" t="s">
        <v>527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2006627339.4300001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7" s="18">
        <f>IF(Tabela3[[#This Row],[Lucro Líquido]]&gt;0,Tabela3[[#This Row],[Lucro Líquido]]/Tabela3[[#This Row],[Patrimônio Líquido]],0)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2.312588816579864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3.69</v>
      </c>
      <c r="AO307" s="44">
        <f>[Cotação]/[VPA]</f>
        <v>2.8314319651839925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200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3.69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>
      <c r="A308" s="3" t="s">
        <v>1038</v>
      </c>
      <c r="B308" s="58" t="s">
        <v>1049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8" s="18">
        <f>IF(Tabela3[[#This Row],[Lucro Líquido]]&gt;0,Tabela3[[#This Row],[Lucro Líquido]]/Tabela3[[#This Row],[Patrimônio Líquido]],0)</f>
        <v>3.2467532467532464E-2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2.312588816579864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>
      <c r="A309" s="3" t="s">
        <v>1038</v>
      </c>
      <c r="B309" s="58" t="s">
        <v>1050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09" s="18">
        <f>IF(Tabela3[[#This Row],[Lucro Líquido]]&gt;0,Tabela3[[#This Row],[Lucro Líquido]]/Tabela3[[#This Row],[Patrimônio Líquido]],0)</f>
        <v>3.2467532467532464E-2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2.312588816579864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3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3488751000</v>
      </c>
      <c r="N310" s="54">
        <v>17106000</v>
      </c>
      <c r="O310" s="54">
        <v>95470000</v>
      </c>
      <c r="P310" s="89">
        <v>3392238000</v>
      </c>
      <c r="Q310" s="89">
        <v>458325000</v>
      </c>
      <c r="R310" s="89">
        <f>IF(Tabela3[[#This Row],[Ativo || Passivo]]&gt;0,Tabela3[[#This Row],[Ativo || Passivo]]-Tabela3[[#This Row],[Patrimônio Líquido]],0)</f>
        <v>96513000</v>
      </c>
      <c r="S310" s="89">
        <f>Tabela3[[#This Row],[Cotação]]*Tabela3[[#This Row],[Total Ações]]</f>
        <v>3399580780.2000003</v>
      </c>
      <c r="T310" s="132">
        <f>IF(Tabela3[[#This Row],[Passivo Circulante]]&gt;0,Tabela3[[#This Row],[Ativo Circulante]]/Tabela3[[#This Row],[Passivo Circulante]],0)</f>
        <v>0.17917670472399708</v>
      </c>
      <c r="U31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0" s="19">
        <f>IF(Tabela3[[#This Row],[Lucro Líquido]]&gt;0,Tabela3[[#This Row],[Lucro Líquido]]/Tabela3[[#This Row],[Patrimônio Líquido]],0)</f>
        <v>0.13510991858472193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0" s="19">
        <f>IF(Tabela3[[#This Row],[Dívida]]&gt;0,Tabela3[[#This Row],[Dívida]]/Tabela3[[#This Row],[Patrimônio Líquido]],0)</f>
        <v>2.8451128723869019E-2</v>
      </c>
      <c r="Y310" s="19">
        <f>SUMPRODUCT(N([Dívida / PL]&gt;0),N(RIGHT([PAPEL],LEN([PAPEL])-(LEN([PAPEL])-1))="3"),[Dívida / PL])/SUMPRODUCT(N([Dívida / PL]&gt;0),N(RIGHT([PAPEL],LEN([PAPEL])-(LEN([PAPEL])-1))="3"))</f>
        <v>2.312588816579864</v>
      </c>
      <c r="Z310" s="6">
        <f>Tabela3[[#This Row],[Capital Social]]*20%</f>
        <v>445164439.57800001</v>
      </c>
      <c r="AA310" s="6">
        <f>IF(([Lucro Líquido]*5%)&gt;[Teto R. Legal],[Teto R. Legal],[Lucro Líquido]*5%)</f>
        <v>22916250</v>
      </c>
      <c r="AB310" s="89">
        <f>IF([Lucro Líquido]&lt;0,0,[Lucro Líquido]-[Reserva Legal])</f>
        <v>435408750</v>
      </c>
      <c r="AC310" s="89">
        <f>Tabela3[[#This Row],[Lucro Distribuir]]*[%Div]</f>
        <v>108852187.5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2.2474176211663712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310" s="6">
        <f>[Div Base]*[Ações]</f>
        <v>108852187.5</v>
      </c>
      <c r="AL310" s="6">
        <f>SUMPRODUCT(N([Nome]=Tabela3[[#This Row],[Nome]]),[Div Base]*[Ações])</f>
        <v>108852187.5</v>
      </c>
      <c r="AM310" s="6">
        <f>[Patrimônio Líquido]/[Total Ações]</f>
        <v>16.633994341112025</v>
      </c>
      <c r="AN310" s="39">
        <f>MAX(Tabela3[[#This Row],[Cotação 1]:[Cotação 5]])</f>
        <v>16.670000000000002</v>
      </c>
      <c r="AO310" s="44">
        <f>[Cotação]/[VPA]</f>
        <v>1.0021645828506136</v>
      </c>
      <c r="AP310" s="40">
        <f>IF(Tabela3[[#This Row],[Lucro/Ação]]&gt;0,Tabela3[[#This Row],[Cotação]]/(Tabela3[[#This Row],[Lucro/Ação]]/[Ref]*4),0)</f>
        <v>5.5630515139911632</v>
      </c>
      <c r="AQ310" s="78">
        <f>[Lucro Distribuir]/[Total Ações]</f>
        <v>2.1350467401080526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3.2019297242172354E-2</v>
      </c>
      <c r="AU310" s="19">
        <f>((1+Tabela3[[#This Row],[% Yield]])^(1/(3*Tabela3[[#This Row],[Ref]])))^(12)-1</f>
        <v>4.291862657427159E-2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16.670000000000002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>
      <c r="A311" s="4" t="s">
        <v>562</v>
      </c>
      <c r="B311" s="57" t="s">
        <v>563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2013567024.75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1" s="19">
        <f>IF(Tabela3[[#This Row],[Lucro Líquido]]&gt;0,Tabela3[[#This Row],[Lucro Líquido]]/Tabela3[[#This Row],[Patrimônio Líquido]],0)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2.312588816579864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43.25</v>
      </c>
      <c r="AO311" s="44">
        <f>[Cotação]/[VPA]</f>
        <v>3.4339530070603885</v>
      </c>
      <c r="AP311" s="40">
        <f>IF(Tabela3[[#This Row],[Lucro/Ação]]&gt;0,Tabela3[[#This Row],[Cotação]]/(Tabela3[[#This Row],[Lucro/Ação]]/[Ref]*4),0)</f>
        <v>32.263531881909948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7.3612523535641003E-3</v>
      </c>
      <c r="AU311" s="42">
        <f>((1+Tabela3[[#This Row],[% Yield]])^(1/(3*Tabela3[[#This Row],[Ref]])))^(12)-1</f>
        <v>7.3612523535648844E-3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43.25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>
      <c r="A312" s="4" t="s">
        <v>12</v>
      </c>
      <c r="B312" s="60" t="s">
        <v>161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2" s="19">
        <f>IF(Tabela3[[#This Row],[Lucro Líquido]]&gt;0,Tabela3[[#This Row],[Lucro Líquido]]/Tabela3[[#This Row],[Patrimônio Líquido]],0)</f>
        <v>3.4961123230967166E-2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2.312588816579864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>
      <c r="A313" s="3" t="s">
        <v>1130</v>
      </c>
      <c r="B313" s="57" t="s">
        <v>1111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32981869.25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3" s="18">
        <f>IF(Tabela3[[#This Row],[Lucro Líquido]]&gt;0,Tabela3[[#This Row],[Lucro Líquido]]/Tabela3[[#This Row],[Patrimônio Líquido]],0)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2.312588816579864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2.75</v>
      </c>
      <c r="AO313" s="53">
        <f>[Cotação]/[VPA]</f>
        <v>0.80602823260587997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300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2.75</v>
      </c>
    </row>
    <row r="314" spans="1:54">
      <c r="A314" s="3" t="s">
        <v>1130</v>
      </c>
      <c r="B314" s="57" t="s">
        <v>1112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37539363.909999996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4" s="18">
        <f>IF(Tabela3[[#This Row],[Lucro Líquido]]&gt;0,Tabela3[[#This Row],[Lucro Líquido]]/Tabela3[[#This Row],[Patrimônio Líquido]],0)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2.312588816579864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3.13</v>
      </c>
      <c r="AO314" s="53">
        <f>[Cotação]/[VPA]</f>
        <v>0.91740667929323783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3.13</v>
      </c>
    </row>
    <row r="315" spans="1:54">
      <c r="A315" s="3" t="s">
        <v>1038</v>
      </c>
      <c r="B315" s="58" t="s">
        <v>1036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1097207738.1400001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5" s="18">
        <f>IF(Tabela3[[#This Row],[Lucro Líquido]]&gt;0,Tabela3[[#This Row],[Lucro Líquido]]/Tabela3[[#This Row],[Patrimônio Líquido]],0)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2.312588816579864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6.41</v>
      </c>
      <c r="AO315" s="53">
        <f>[Cotação]/[VPA]</f>
        <v>7.0279317845773468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100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6.41</v>
      </c>
      <c r="BB315" s="7">
        <f>SUMPRODUCT(N(Tabela17683[Código]=Tabela3[[#This Row],[PAPEL]]),Tabela17683[Fechamento])</f>
        <v>0</v>
      </c>
    </row>
    <row r="316" spans="1:54">
      <c r="A316" s="3" t="s">
        <v>1187</v>
      </c>
      <c r="B316" s="57" t="s">
        <v>1190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1617501987.01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6" s="18">
        <f>IF(Tabela3[[#This Row],[Lucro Líquido]]&gt;0,Tabela3[[#This Row],[Lucro Líquido]]/Tabela3[[#This Row],[Patrimônio Líquido]],0)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2.312588816579864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0.91</v>
      </c>
      <c r="AO316" s="53">
        <f>[Cotação]/[VPA]</f>
        <v>2.0902306384273732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900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0.91</v>
      </c>
    </row>
    <row r="317" spans="1:54">
      <c r="A317" s="3" t="s">
        <v>1212</v>
      </c>
      <c r="B317" s="57" t="s">
        <v>1213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802476675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7" s="18">
        <f>IF(Tabela3[[#This Row],[Lucro Líquido]]&gt;0,Tabela3[[#This Row],[Lucro Líquido]]/Tabela3[[#This Row],[Patrimônio Líquido]],0)</f>
        <v>4.7533117489711165E-3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2.312588816579864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8.75</v>
      </c>
      <c r="AO317" s="53">
        <f>[Cotação]/[VPA]</f>
        <v>1.5052966880634475</v>
      </c>
      <c r="AP317" s="37">
        <f>IF(Tabela3[[#This Row],[Lucro/Ação]]&gt;0,Tabela3[[#This Row],[Cotação]]/(Tabela3[[#This Row],[Lucro/Ação]]/[Ref]*4),0)</f>
        <v>237.51282803867403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7.4995949259210558E-4</v>
      </c>
      <c r="AU317" s="22">
        <f>((1+Tabela3[[#This Row],[% Yield]])^(1/(3*Tabela3[[#This Row],[Ref]])))^(12)-1</f>
        <v>1.0000709557975718E-3</v>
      </c>
      <c r="AV317" s="10">
        <f>IF([Cotação]&gt;0,($BH$1/Tabela3[[#This Row],[Cotação]]-MOD($BH$1/Tabela3[[#This Row],[Cotação]],100)),)</f>
        <v>100</v>
      </c>
      <c r="AW317" s="7">
        <f>Tabela3[[#This Row],[Ativos]]*[Lucro]</f>
        <v>0.65621455601809231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8.75</v>
      </c>
    </row>
    <row r="318" spans="1:54">
      <c r="A318" s="3" t="s">
        <v>1149</v>
      </c>
      <c r="B318" s="57" t="s">
        <v>1146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1429771450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8" s="18">
        <f>IF(Tabela3[[#This Row],[Lucro Líquido]]&gt;0,Tabela3[[#This Row],[Lucro Líquido]]/Tabela3[[#This Row],[Patrimônio Líquido]],0)</f>
        <v>0.16302684016922978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2.312588816579864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12.5</v>
      </c>
      <c r="AO318" s="53">
        <f>[Cotação]/[VPA]</f>
        <v>2.4371464294358893</v>
      </c>
      <c r="AP318" s="37">
        <f>IF(Tabela3[[#This Row],[Lucro/Ação]]&gt;0,Tabela3[[#This Row],[Cotação]]/(Tabela3[[#This Row],[Lucro/Ação]]/[Ref]*4),0)</f>
        <v>11.212017727752741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1.588697095609232E-2</v>
      </c>
      <c r="AU318" s="22">
        <f>((1+Tabela3[[#This Row],[% Yield]])^(1/(3*Tabela3[[#This Row],[Ref]])))^(12)-1</f>
        <v>2.1238519191958627E-2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12.5</v>
      </c>
    </row>
    <row r="319" spans="1:54">
      <c r="A319" s="3" t="s">
        <v>1038</v>
      </c>
      <c r="B319" s="58" t="s">
        <v>1053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7271687402.3999996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19" s="18">
        <f>IF(Tabela3[[#This Row],[Lucro Líquido]]&gt;0,Tabela3[[#This Row],[Lucro Líquido]]/Tabela3[[#This Row],[Patrimônio Líquido]],0)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2.312588816579864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57.76</v>
      </c>
      <c r="AO319" s="53">
        <f>[Cotação]/[VPA]</f>
        <v>4.869695491922668</v>
      </c>
      <c r="AP319" s="37">
        <f>IF(Tabela3[[#This Row],[Lucro/Ação]]&gt;0,Tabela3[[#This Row],[Cotação]]/(Tabela3[[#This Row],[Lucro/Ação]]/[Ref]*4),0)</f>
        <v>17.848836541614709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1.330618942283811E-2</v>
      </c>
      <c r="AU319" s="22">
        <f>((1+Tabela3[[#This Row],[% Yield]])^(1/(3*Tabela3[[#This Row],[Ref]])))^(12)-1</f>
        <v>1.3306189422838566E-2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57.76</v>
      </c>
      <c r="BB319" s="7">
        <f>SUMPRODUCT(N(Tabela17683[Código]=Tabela3[[#This Row],[PAPEL]]),Tabela17683[Fechamento])</f>
        <v>0</v>
      </c>
    </row>
    <row r="320" spans="1:54">
      <c r="A320" s="3" t="s">
        <v>1212</v>
      </c>
      <c r="B320" s="57" t="s">
        <v>1214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0" s="18">
        <f>IF(Tabela3[[#This Row],[Lucro Líquido]]&gt;0,Tabela3[[#This Row],[Lucro Líquido]]/Tabela3[[#This Row],[Patrimônio Líquido]],0)</f>
        <v>6.2482223511610181E-2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2.312588816579864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>
      <c r="A321" s="3" t="s">
        <v>1212</v>
      </c>
      <c r="B321" s="57" t="s">
        <v>1215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54232150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1" s="18">
        <f>IF(Tabela3[[#This Row],[Lucro Líquido]]&gt;0,Tabela3[[#This Row],[Lucro Líquido]]/Tabela3[[#This Row],[Patrimônio Líquido]],0)</f>
        <v>6.2482223511610181E-2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2.312588816579864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31.15</v>
      </c>
      <c r="AO321" s="53">
        <f>[Cotação]/[VPA]</f>
        <v>0.6169965982911817</v>
      </c>
      <c r="AP321" s="37">
        <f>IF(Tabela3[[#This Row],[Lucro/Ação]]&gt;0,Tabela3[[#This Row],[Cotação]]/(Tabela3[[#This Row],[Lucro/Ação]]/[Ref]*4),0)</f>
        <v>7.4060656409322636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2.563319699921375E-2</v>
      </c>
      <c r="AU321" s="22">
        <f>((1+Tabela3[[#This Row],[% Yield]])^(1/(3*Tabela3[[#This Row],[Ref]])))^(12)-1</f>
        <v>3.4322786539436878E-2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31.15</v>
      </c>
    </row>
    <row r="322" spans="1:54">
      <c r="A322" s="4" t="s">
        <v>315</v>
      </c>
      <c r="B322" s="57" t="s">
        <v>318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1614660095.02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2" s="19">
        <f>IF(Tabela3[[#This Row],[Lucro Líquido]]&gt;0,Tabela3[[#This Row],[Lucro Líquido]]/Tabela3[[#This Row],[Patrimônio Líquido]],0)</f>
        <v>8.6301138963134193E-3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2.312588816579864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5.53</v>
      </c>
      <c r="AO322" s="44">
        <f>[Cotação]/[VPA]</f>
        <v>0.55543289715620403</v>
      </c>
      <c r="AP322" s="40">
        <f>IF(Tabela3[[#This Row],[Lucro/Ação]]&gt;0,Tabela3[[#This Row],[Cotação]]/(Tabela3[[#This Row],[Lucro/Ação]]/[Ref]*4),0)</f>
        <v>48.269892827845986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3.6901884293648788E-3</v>
      </c>
      <c r="AU322" s="19">
        <f>((1+Tabela3[[#This Row],[% Yield]])^(1/(3*Tabela3[[#This Row],[Ref]])))^(12)-1</f>
        <v>4.9232748704570728E-3</v>
      </c>
      <c r="AV322" s="14">
        <f>IF([Cotação]&gt;0,($BH$1/Tabela3[[#This Row],[Cotação]]-MOD($BH$1/Tabela3[[#This Row],[Cotação]],100)),)</f>
        <v>100</v>
      </c>
      <c r="AW322" s="17">
        <f>Tabela3[[#This Row],[Ativos]]*[Lucro]</f>
        <v>2.0406742014387782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5.53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>
      <c r="A323" s="4" t="s">
        <v>251</v>
      </c>
      <c r="B323" s="58" t="s">
        <v>840</v>
      </c>
      <c r="C323" s="16" t="str">
        <f>LEFT([PAPEL],LEN([PAPEL])-(LEN([PAPEL])-4))</f>
        <v>MDIA</v>
      </c>
      <c r="D323" s="16">
        <v>3</v>
      </c>
      <c r="E323" s="5">
        <v>725607830.69000006</v>
      </c>
      <c r="F323" s="56">
        <v>113450000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2754410000</v>
      </c>
      <c r="Q323" s="73">
        <v>392611000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0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3" s="18">
        <f>IF(Tabela3[[#This Row],[Lucro Líquido]]&gt;0,Tabela3[[#This Row],[Lucro Líquido]]/Tabela3[[#This Row],[Patrimônio Líquido]],0)</f>
        <v>0.14253905555091653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2.312588816579864</v>
      </c>
      <c r="Z323" s="7">
        <f>Tabela3[[#This Row],[Capital Social]]*20%</f>
        <v>145121566.13800001</v>
      </c>
      <c r="AA323" s="47">
        <f>IF(([Lucro Líquido]*5%)&gt;[Teto R. Legal],[Teto R. Legal],[Lucro Líquido]*5%)</f>
        <v>19630550</v>
      </c>
      <c r="AB323" s="47">
        <f>IF([Lucro Líquido]&lt;0,0,[Lucro Líquido]-[Reserva Legal])</f>
        <v>372980450</v>
      </c>
      <c r="AC323" s="47">
        <f>Tabela3[[#This Row],[Lucro Distribuir]]*[%Div]</f>
        <v>93245112.5</v>
      </c>
      <c r="AD323" s="56">
        <f>SUMPRODUCT(N([Nome]=Tabela3[[#This Row],[Nome]]),[Ações])</f>
        <v>113450000</v>
      </c>
      <c r="AE323" s="85">
        <f>[Capital Social]/[Total Ações]</f>
        <v>6.3958380845306309</v>
      </c>
      <c r="AF323" s="85">
        <f>Tabela3[[#This Row],[Lucro Líquido]]/Tabela3[[#This Row],[Total Ações]]</f>
        <v>3.4606522697223445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323" s="7">
        <f>[Div Base]*[Ações]</f>
        <v>93245112.5</v>
      </c>
      <c r="AL323" s="7">
        <f>SUMPRODUCT(N([Nome]=Tabela3[[#This Row],[Nome]]),[Div Base]*[Ações])</f>
        <v>93245112.5</v>
      </c>
      <c r="AM323" s="5">
        <f>[Patrimônio Líquido]/[Total Ações]</f>
        <v>24.278624944909652</v>
      </c>
      <c r="AN323" s="52">
        <f>MAX(Tabela3[[#This Row],[Cotação 1]:[Cotação 5]])</f>
        <v>0</v>
      </c>
      <c r="AO323" s="53">
        <f>[Cotação]/[VPA]</f>
        <v>0</v>
      </c>
      <c r="AP323" s="37">
        <f>IF(Tabela3[[#This Row],[Lucro/Ação]]&gt;0,Tabela3[[#This Row],[Cotação]]/(Tabela3[[#This Row],[Lucro/Ação]]/[Ref]*4),0)</f>
        <v>0</v>
      </c>
      <c r="AQ323" s="85">
        <f>[Lucro Distribuir]/[Total Ações]</f>
        <v>3.2876196562362274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0</v>
      </c>
      <c r="AU323" s="22">
        <f>((1+Tabela3[[#This Row],[% Yield]])^(1/(3*Tabela3[[#This Row],[Ref]])))^(12)-1</f>
        <v>0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>
      <c r="A324" s="3" t="s">
        <v>1130</v>
      </c>
      <c r="B324" s="57" t="s">
        <v>1115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4" s="18">
        <f>IF(Tabela3[[#This Row],[Lucro Líquido]]&gt;0,Tabela3[[#This Row],[Lucro Líquido]]/Tabela3[[#This Row],[Patrimônio Líquido]],0)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2.312588816579864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>
      <c r="A325" s="3" t="s">
        <v>1130</v>
      </c>
      <c r="B325" s="57" t="s">
        <v>1116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106186696.40000001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5" s="18">
        <f>IF(Tabela3[[#This Row],[Lucro Líquido]]&gt;0,Tabela3[[#This Row],[Lucro Líquido]]/Tabela3[[#This Row],[Patrimônio Líquido]],0)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2.312588816579864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10.3</v>
      </c>
      <c r="AO325" s="53">
        <f>[Cotação]/[VPA]</f>
        <v>2.9962191667492002E-2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10.3</v>
      </c>
    </row>
    <row r="326" spans="1:54">
      <c r="A326" s="3" t="s">
        <v>1130</v>
      </c>
      <c r="B326" s="57" t="s">
        <v>1117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6" s="18">
        <f>IF(Tabela3[[#This Row],[Lucro Líquido]]&gt;0,Tabela3[[#This Row],[Lucro Líquido]]/Tabela3[[#This Row],[Patrimônio Líquido]],0)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2.312588816579864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>
      <c r="A327" s="4" t="s">
        <v>355</v>
      </c>
      <c r="B327" s="57" t="s">
        <v>353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7" s="18">
        <f>IF(Tabela3[[#This Row],[Lucro Líquido]]&gt;0,Tabela3[[#This Row],[Lucro Líquido]]/Tabela3[[#This Row],[Patrimônio Líquido]],0)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2.312588816579864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>
      <c r="A328" s="4" t="s">
        <v>355</v>
      </c>
      <c r="B328" s="57" t="s">
        <v>354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8" s="18">
        <f>IF(Tabela3[[#This Row],[Lucro Líquido]]&gt;0,Tabela3[[#This Row],[Lucro Líquido]]/Tabela3[[#This Row],[Patrimônio Líquido]],0)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2.312588816579864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100</v>
      </c>
      <c r="AW328" s="17">
        <f>Tabela3[[#This Row],[Ativos]]*[Lucro]</f>
        <v>44.154211657080879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>
      <c r="A329" s="4" t="s">
        <v>326</v>
      </c>
      <c r="B329" s="126" t="s">
        <v>609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29" s="19">
        <f>IF(Tabela3[[#This Row],[Lucro Líquido]]&gt;0,Tabela3[[#This Row],[Lucro Líquido]]/Tabela3[[#This Row],[Patrimônio Líquido]],0)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2.312588816579864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>
      <c r="A330" s="4" t="s">
        <v>326</v>
      </c>
      <c r="B330" s="126" t="s">
        <v>610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10062790.039999999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0" s="19">
        <f>IF(Tabela3[[#This Row],[Lucro Líquido]]&gt;0,Tabela3[[#This Row],[Lucro Líquido]]/Tabela3[[#This Row],[Patrimônio Líquido]],0)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2.312588816579864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0.57999999999999996</v>
      </c>
      <c r="AO330" s="44">
        <f>[Cotação]/[VPA]</f>
        <v>-0.15508653833705788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1500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0.57999999999999996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>
      <c r="A331" s="3" t="s">
        <v>870</v>
      </c>
      <c r="B331" s="58" t="s">
        <v>879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1270027320.27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1" s="18">
        <f>IF(Tabela3[[#This Row],[Lucro Líquido]]&gt;0,Tabela3[[#This Row],[Lucro Líquido]]/Tabela3[[#This Row],[Patrimônio Líquido]],0)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2.312588816579864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6.81</v>
      </c>
      <c r="AO331" s="53">
        <f>[Cotação]/[VPA]</f>
        <v>1.8284008175367219</v>
      </c>
      <c r="AP331" s="37">
        <f>IF(Tabela3[[#This Row],[Lucro/Ação]]&gt;0,Tabela3[[#This Row],[Cotação]]/(Tabela3[[#This Row],[Lucro/Ação]]/[Ref]*4),0)</f>
        <v>11.159581395269141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1.2769296172740828E-2</v>
      </c>
      <c r="AU331" s="22">
        <f>((1+Tabela3[[#This Row],[% Yield]])^(1/(3*Tabela3[[#This Row],[Ref]])))^(12)-1</f>
        <v>1.2769296172742139E-2</v>
      </c>
      <c r="AV331" s="10">
        <f>IF([Cotação]&gt;0,($BH$1/Tabela3[[#This Row],[Cotação]]-MOD($BH$1/Tabela3[[#This Row],[Cotação]],100)),)</f>
        <v>100</v>
      </c>
      <c r="AW331" s="7">
        <f>Tabela3[[#This Row],[Ativos]]*[Lucro]</f>
        <v>8.6958906936365032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6.81</v>
      </c>
      <c r="BB331" s="7">
        <f>SUMPRODUCT(N(Tabela17683[Código]=Tabela3[[#This Row],[PAPEL]]),Tabela17683[Fechamento])</f>
        <v>0</v>
      </c>
    </row>
    <row r="332" spans="1:54">
      <c r="A332" s="3" t="s">
        <v>1177</v>
      </c>
      <c r="B332" s="57" t="s">
        <v>1167</v>
      </c>
      <c r="C332" s="16" t="str">
        <f>LEFT([PAPEL],LEN([PAPEL])-(LEN([PAPEL])-4))</f>
        <v>MILS</v>
      </c>
      <c r="D332" s="16">
        <v>3</v>
      </c>
      <c r="E332" s="5">
        <v>527989915.31</v>
      </c>
      <c r="F332" s="56">
        <v>127490508</v>
      </c>
      <c r="G332" s="81">
        <v>0.25</v>
      </c>
      <c r="H332" s="18"/>
      <c r="J332" s="18"/>
      <c r="K332" s="16"/>
      <c r="L332" s="87"/>
      <c r="M332" s="54"/>
      <c r="N332" s="54"/>
      <c r="O332" s="54"/>
      <c r="P332" s="91">
        <v>984909000</v>
      </c>
      <c r="Q332" s="73">
        <v>126979000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3239533808.2800002</v>
      </c>
      <c r="T332" s="37">
        <f>IF(Tabela3[[#This Row],[Passivo Circulante]]&gt;0,Tabela3[[#This Row],[Ativo Circulante]]/Tabela3[[#This Row],[Passivo Circulante]],0)</f>
        <v>0</v>
      </c>
      <c r="U3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2" s="18">
        <f>IF(Tabela3[[#This Row],[Lucro Líquido]]&gt;0,Tabela3[[#This Row],[Lucro Líquido]]/Tabela3[[#This Row],[Patrimônio Líquido]],0)</f>
        <v>0.1289246011560459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2" s="18">
        <f>IF(Tabela3[[#This Row],[Dívida]]&gt;0,Tabela3[[#This Row],[Dívida]]/Tabela3[[#This Row],[Patrimônio Líquido]],0)</f>
        <v>0</v>
      </c>
      <c r="Y332" s="18">
        <f>SUMPRODUCT(N([Dívida / PL]&gt;0),N(RIGHT([PAPEL],LEN([PAPEL])-(LEN([PAPEL])-1))="3"),[Dívida / PL])/SUMPRODUCT(N([Dívida / PL]&gt;0),N(RIGHT([PAPEL],LEN([PAPEL])-(LEN([PAPEL])-1))="3"))</f>
        <v>2.312588816579864</v>
      </c>
      <c r="Z332" s="7">
        <f>Tabela3[[#This Row],[Capital Social]]*20%</f>
        <v>105597983.06200001</v>
      </c>
      <c r="AA332" s="47">
        <f>IF(([Lucro Líquido]*5%)&gt;[Teto R. Legal],[Teto R. Legal],[Lucro Líquido]*5%)</f>
        <v>6348950</v>
      </c>
      <c r="AB332" s="47">
        <f>IF([Lucro Líquido]&lt;0,0,[Lucro Líquido]-[Reserva Legal])</f>
        <v>120630050</v>
      </c>
      <c r="AC332" s="47">
        <f>Tabela3[[#This Row],[Lucro Distribuir]]*[%Div]</f>
        <v>30157512.5</v>
      </c>
      <c r="AD332" s="56">
        <f>SUMPRODUCT(N([Nome]=Tabela3[[#This Row],[Nome]]),[Ações])</f>
        <v>127490508</v>
      </c>
      <c r="AE332" s="85">
        <f>[Capital Social]/[Total Ações]</f>
        <v>4.1414056904534418</v>
      </c>
      <c r="AF332" s="85">
        <f>Tabela3[[#This Row],[Lucro Líquido]]/Tabela3[[#This Row],[Total Ações]]</f>
        <v>0.99598787385802867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332" s="7">
        <f>[Div Base]*[Ações]</f>
        <v>30157512.5</v>
      </c>
      <c r="AL332" s="120">
        <f>SUMPRODUCT(N([Nome]=Tabela3[[#This Row],[Nome]]),[Div Base]*[Ações])</f>
        <v>30157512.5</v>
      </c>
      <c r="AM332" s="5">
        <f>[Patrimônio Líquido]/[Total Ações]</f>
        <v>7.725351600293255</v>
      </c>
      <c r="AN332" s="52">
        <f>MAX(Tabela3[[#This Row],[Cotação 1]:[Cotação 5]])</f>
        <v>25.41</v>
      </c>
      <c r="AO332" s="53">
        <f>[Cotação]/[VPA]</f>
        <v>3.2891706830580287</v>
      </c>
      <c r="AP332" s="37">
        <f>IF(Tabela3[[#This Row],[Lucro/Ação]]&gt;0,Tabela3[[#This Row],[Cotação]]/(Tabela3[[#This Row],[Lucro/Ação]]/[Ref]*4),0)</f>
        <v>19.134269101268714</v>
      </c>
      <c r="AQ332" s="85">
        <f>[Lucro Distribuir]/[Total Ações]</f>
        <v>0.94618848016512724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9.3092136970201415E-3</v>
      </c>
      <c r="AU332" s="22">
        <f>((1+Tabela3[[#This Row],[% Yield]])^(1/(3*Tabela3[[#This Row],[Ref]])))^(12)-1</f>
        <v>1.243150334576737E-2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25.41</v>
      </c>
    </row>
    <row r="333" spans="1:54">
      <c r="A333" s="4" t="s">
        <v>284</v>
      </c>
      <c r="B333" s="57" t="s">
        <v>520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3" s="19">
        <f>IF(Tabela3[[#This Row],[Lucro Líquido]]&gt;0,Tabela3[[#This Row],[Lucro Líquido]]/Tabela3[[#This Row],[Patrimônio Líquido]],0)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2.312588816579864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400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>
      <c r="A334" s="4" t="s">
        <v>284</v>
      </c>
      <c r="B334" s="57" t="s">
        <v>521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1484465676.54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4" s="19">
        <f>IF(Tabela3[[#This Row],[Lucro Líquido]]&gt;0,Tabela3[[#This Row],[Lucro Líquido]]/Tabela3[[#This Row],[Patrimônio Líquido]],0)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2.312588816579864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1.54</v>
      </c>
      <c r="AO334" s="44">
        <f>[Cotação]/[VPA]</f>
        <v>0.86382833861224473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500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1.54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>
      <c r="A335" s="4" t="s">
        <v>320</v>
      </c>
      <c r="B335" s="57" t="s">
        <v>653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2948879140.1699996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5" s="19">
        <f>IF(Tabela3[[#This Row],[Lucro Líquido]]&gt;0,Tabela3[[#This Row],[Lucro Líquido]]/Tabela3[[#This Row],[Patrimônio Líquido]],0)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2.312588816579864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3.03</v>
      </c>
      <c r="AO335" s="44">
        <f>[Cotação]/[VPA]</f>
        <v>1.6838354536806359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200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3.03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>
      <c r="A336" s="3" t="s">
        <v>1004</v>
      </c>
      <c r="B336" s="58" t="s">
        <v>1005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24430561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6" s="18">
        <f>IF(Tabela3[[#This Row],[Lucro Líquido]]&gt;0,Tabela3[[#This Row],[Lucro Líquido]]/Tabela3[[#This Row],[Patrimônio Líquido]],0)</f>
        <v>6.7820433980497238E-2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2.312588816579864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9.85</v>
      </c>
      <c r="AO336" s="53">
        <f>[Cotação]/[VPA]</f>
        <v>0.71541072945034989</v>
      </c>
      <c r="AP336" s="37">
        <f>IF(Tabela3[[#This Row],[Lucro/Ação]]&gt;0,Tabela3[[#This Row],[Cotação]]/(Tabela3[[#This Row],[Lucro/Ação]]/[Ref]*4),0)</f>
        <v>7.9114511010362696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2.2514832958604594E-2</v>
      </c>
      <c r="AU336" s="22">
        <f>((1+Tabela3[[#This Row],[% Yield]])^(1/(3*Tabela3[[#This Row],[Ref]])))^(12)-1</f>
        <v>3.0131867268141876E-2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9.85</v>
      </c>
      <c r="BB336" s="7">
        <f>SUMPRODUCT(N(Tabela17683[Código]=Tabela3[[#This Row],[PAPEL]]),Tabela17683[Fechamento])</f>
        <v>0</v>
      </c>
    </row>
    <row r="337" spans="1:54">
      <c r="A337" s="3" t="s">
        <v>270</v>
      </c>
      <c r="B337" s="58" t="s">
        <v>817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56800800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7" s="18">
        <f>IF(Tabela3[[#This Row],[Lucro Líquido]]&gt;0,Tabela3[[#This Row],[Lucro Líquido]]/Tabela3[[#This Row],[Patrimônio Líquido]],0)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2.312588816579864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0.08</v>
      </c>
      <c r="AO337" s="53">
        <f>[Cotação]/[VPA]</f>
        <v>-0.22819264330135469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11200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0.08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>
      <c r="A338" s="3" t="s">
        <v>289</v>
      </c>
      <c r="B338" s="58" t="s">
        <v>295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8" s="18">
        <f>IF(Tabela3[[#This Row],[Lucro Líquido]]&gt;0,Tabela3[[#This Row],[Lucro Líquido]]/Tabela3[[#This Row],[Patrimônio Líquido]],0)</f>
        <v>7.6311814983251625E-2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2.312588816579864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>
      <c r="A339" s="3" t="s">
        <v>270</v>
      </c>
      <c r="B339" s="58" t="s">
        <v>823</v>
      </c>
      <c r="C339" s="16" t="str">
        <f>LEFT([PAPEL],LEN([PAPEL])-(LEN([PAPEL])-4))</f>
        <v>MRFG</v>
      </c>
      <c r="D339" s="16">
        <v>3</v>
      </c>
      <c r="E339" s="5">
        <v>5276678051</v>
      </c>
      <c r="F339" s="56">
        <v>520747405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3143650000</v>
      </c>
      <c r="Q339" s="73">
        <v>-830207000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2093404568.0999997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39" s="18">
        <f>IF(Tabela3[[#This Row],[Lucro Líquido]]&gt;0,Tabela3[[#This Row],[Lucro Líquido]]/Tabela3[[#This Row],[Patrimônio Líquido]],0)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2.312588816579864</v>
      </c>
      <c r="Z339" s="7">
        <f>Tabela3[[#This Row],[Capital Social]]*20%</f>
        <v>1055335610.2</v>
      </c>
      <c r="AA339" s="47">
        <f>IF(([Lucro Líquido]*5%)&gt;[Teto R. Legal],[Teto R. Legal],[Lucro Líquido]*5%)</f>
        <v>-41510350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10.132893607026231</v>
      </c>
      <c r="AF339" s="85">
        <f>Tabela3[[#This Row],[Lucro Líquido]]/Tabela3[[#This Row],[Total Ações]]</f>
        <v>-1.5942604649177272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6.0368039664067075</v>
      </c>
      <c r="AN339" s="52">
        <f>MAX(Tabela3[[#This Row],[Cotação 1]:[Cotação 5]])</f>
        <v>4.0199999999999996</v>
      </c>
      <c r="AO339" s="53">
        <f>[Cotação]/[VPA]</f>
        <v>0.66591527940451378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200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4.0199999999999996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>
      <c r="A340" s="3" t="s">
        <v>1064</v>
      </c>
      <c r="B340" s="57" t="s">
        <v>1090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3808226317.1400003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0" s="18">
        <f>IF(Tabela3[[#This Row],[Lucro Líquido]]&gt;0,Tabela3[[#This Row],[Lucro Líquido]]/Tabela3[[#This Row],[Patrimônio Líquido]],0)</f>
        <v>8.4933217286350768E-2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2.312588816579864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7.98</v>
      </c>
      <c r="AO340" s="53">
        <f>[Cotação]/[VPA]</f>
        <v>0.92223116237811076</v>
      </c>
      <c r="AP340" s="37">
        <f>IF(Tabela3[[#This Row],[Lucro/Ação]]&gt;0,Tabela3[[#This Row],[Cotação]]/(Tabela3[[#This Row],[Lucro/Ação]]/[Ref]*4),0)</f>
        <v>8.143732144887661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2.1872649644035801E-2</v>
      </c>
      <c r="AU340" s="22">
        <f>((1+Tabela3[[#This Row],[% Yield]])^(1/(3*Tabela3[[#This Row],[Ref]])))^(12)-1</f>
        <v>2.9269334721616191E-2</v>
      </c>
      <c r="AV340" s="10">
        <f>IF([Cotação]&gt;0,($BH$1/Tabela3[[#This Row],[Cotação]]-MOD($BH$1/Tabela3[[#This Row],[Cotação]],100)),)</f>
        <v>100</v>
      </c>
      <c r="AW340" s="7">
        <f>Tabela3[[#This Row],[Ativos]]*[Lucro]</f>
        <v>17.45437441594057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7.98</v>
      </c>
      <c r="BB340" s="7">
        <f>SUMPRODUCT(N(Tabela17683[Código]=Tabela3[[#This Row],[PAPEL]]),Tabela17683[Fechamento])</f>
        <v>0</v>
      </c>
    </row>
    <row r="341" spans="1:54">
      <c r="A341" s="4" t="s">
        <v>19</v>
      </c>
      <c r="B341" s="57" t="s">
        <v>665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1" s="19">
        <f>IF(Tabela3[[#This Row],[Lucro Líquido]]&gt;0,Tabela3[[#This Row],[Lucro Líquido]]/Tabela3[[#This Row],[Patrimônio Líquido]],0)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2.312588816579864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>
      <c r="A342" s="4" t="s">
        <v>19</v>
      </c>
      <c r="B342" s="57" t="s">
        <v>666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2" s="19">
        <f>IF(Tabela3[[#This Row],[Lucro Líquido]]&gt;0,Tabela3[[#This Row],[Lucro Líquido]]/Tabela3[[#This Row],[Patrimônio Líquido]],0)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2.312588816579864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>
      <c r="A343" s="4" t="s">
        <v>309</v>
      </c>
      <c r="B343" s="57" t="s">
        <v>679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3" s="19">
        <f>IF(Tabela3[[#This Row],[Lucro Líquido]]&gt;0,Tabela3[[#This Row],[Lucro Líquido]]/Tabela3[[#This Row],[Patrimônio Líquido]],0)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2.312588816579864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1400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>
      <c r="A344" s="4" t="s">
        <v>309</v>
      </c>
      <c r="B344" s="57" t="s">
        <v>680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34376760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4" s="19">
        <f>IF(Tabela3[[#This Row],[Lucro Líquido]]&gt;0,Tabela3[[#This Row],[Lucro Líquido]]/Tabela3[[#This Row],[Patrimônio Líquido]],0)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2.312588816579864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0.11</v>
      </c>
      <c r="AO344" s="44">
        <f>[Cotação]/[VPA]</f>
        <v>1.3050170829853467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8100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>
      <c r="A345" s="3" t="s">
        <v>1247</v>
      </c>
      <c r="B345" s="58" t="s">
        <v>1241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5" s="18">
        <f>IF(Tabela3[[#This Row],[Lucro Líquido]]&gt;0,Tabela3[[#This Row],[Lucro Líquido]]/Tabela3[[#This Row],[Patrimônio Líquido]],0)</f>
        <v>8.2920967785341207E-2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2.312588816579864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>
      <c r="A346" s="3" t="s">
        <v>1247</v>
      </c>
      <c r="B346" s="58" t="s">
        <v>1242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173221928.41999999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6" s="18">
        <f>IF(Tabela3[[#This Row],[Lucro Líquido]]&gt;0,Tabela3[[#This Row],[Lucro Líquido]]/Tabela3[[#This Row],[Patrimônio Líquido]],0)</f>
        <v>8.2920967785341207E-2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2.312588816579864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17.739999999999998</v>
      </c>
      <c r="AO346" s="53">
        <f>[Cotação]/[VPA]</f>
        <v>0.92511806176454581</v>
      </c>
      <c r="AP346" s="37">
        <f>IF(Tabela3[[#This Row],[Lucro/Ação]]&gt;0,Tabela3[[#This Row],[Cotação]]/(Tabela3[[#This Row],[Lucro/Ação]]/[Ref]*4),0)</f>
        <v>8.3674680223168636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2.2688002996462005E-2</v>
      </c>
      <c r="AU346" s="22">
        <f>((1+Tabela3[[#This Row],[% Yield]])^(1/(3*Tabela3[[#This Row],[Ref]])))^(12)-1</f>
        <v>3.0364487214861402E-2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17.739999999999998</v>
      </c>
    </row>
    <row r="347" spans="1:54">
      <c r="A347" s="3" t="s">
        <v>336</v>
      </c>
      <c r="B347" s="58" t="s">
        <v>347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8707572317.6199989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7" s="18">
        <f>IF(Tabela3[[#This Row],[Lucro Líquido]]&gt;0,Tabela3[[#This Row],[Lucro Líquido]]/Tabela3[[#This Row],[Patrimônio Líquido]],0)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2.312588816579864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45.83</v>
      </c>
      <c r="AO347" s="53">
        <f>[Cotação]/[VPA]</f>
        <v>2.2794763537529437</v>
      </c>
      <c r="AP347" s="37">
        <f>IF(Tabela3[[#This Row],[Lucro/Ação]]&gt;0,Tabela3[[#This Row],[Cotação]]/(Tabela3[[#This Row],[Lucro/Ação]]/[Ref]*4),0)</f>
        <v>30.66672883060625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7.7445495185312491E-3</v>
      </c>
      <c r="AU347" s="18">
        <f>((1+Tabela3[[#This Row],[% Yield]])^(1/(3*Tabela3[[#This Row],[Ref]])))^(12)-1</f>
        <v>7.7445495185310964E-3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45.83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>
      <c r="A348" s="3" t="s">
        <v>336</v>
      </c>
      <c r="B348" s="58" t="s">
        <v>723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8" s="18">
        <f>IF(Tabela3[[#This Row],[Lucro Líquido]]&gt;0,Tabela3[[#This Row],[Lucro Líquido]]/Tabela3[[#This Row],[Patrimônio Líquido]],0)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2.312588816579864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>
      <c r="A349" s="3" t="s">
        <v>1325</v>
      </c>
      <c r="B349" s="58" t="s">
        <v>1305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49" s="18">
        <f>IF(Tabela3[[#This Row],[Lucro Líquido]]&gt;0,Tabela3[[#This Row],[Lucro Líquido]]/Tabela3[[#This Row],[Patrimônio Líquido]],0)</f>
        <v>-0.41376590079873782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2.312588816579864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200</v>
      </c>
      <c r="AW349" s="7">
        <f>Tabela3[[#This Row],[Ativos]]*[Lucro]</f>
        <v>9.383302731044493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>
      <c r="A350" s="3" t="s">
        <v>1325</v>
      </c>
      <c r="B350" s="58" t="s">
        <v>1306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32722257.240000002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0" s="18">
        <f>IF(Tabela3[[#This Row],[Lucro Líquido]]&gt;0,Tabela3[[#This Row],[Lucro Líquido]]/Tabela3[[#This Row],[Patrimônio Líquido]],0)</f>
        <v>-0.41376590079873782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2.312588816579864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1.59</v>
      </c>
      <c r="AO350" s="53">
        <f>[Cotação]/[VPA]</f>
        <v>-3.2267288472537228</v>
      </c>
      <c r="AP350" s="37">
        <f>IF(Tabela3[[#This Row],[Lucro/Ação]]&gt;0,Tabela3[[#This Row],[Cotação]]/(Tabela3[[#This Row],[Lucro/Ação]]/[Ref]*4),0)</f>
        <v>5.848830536224976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3.2457965466316033E-2</v>
      </c>
      <c r="AU350" s="22">
        <f>((1+Tabela3[[#This Row],[% Yield]])^(1/(3*Tabela3[[#This Row],[Ref]])))^(12)-1</f>
        <v>4.3509736540729316E-2</v>
      </c>
      <c r="AV350" s="10">
        <f>IF([Cotação]&gt;0,($BH$1/Tabela3[[#This Row],[Cotação]]-MOD($BH$1/Tabela3[[#This Row],[Cotação]],100)),)</f>
        <v>500</v>
      </c>
      <c r="AW350" s="7">
        <f>Tabela3[[#This Row],[Ativos]]*[Lucro]</f>
        <v>25.804082545721247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1.59</v>
      </c>
    </row>
    <row r="351" spans="1:54">
      <c r="A351" s="3" t="s">
        <v>1325</v>
      </c>
      <c r="B351" s="57" t="s">
        <v>1323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2229289242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1" s="18">
        <f>IF(Tabela3[[#This Row],[Lucro Líquido]]&gt;0,Tabela3[[#This Row],[Lucro Líquido]]/Tabela3[[#This Row],[Patrimônio Líquido]],0)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2.312588816579864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23.5</v>
      </c>
      <c r="AO351" s="53">
        <f>[Cotação]/[VPA]</f>
        <v>1.8256686018372246</v>
      </c>
      <c r="AP351" s="37">
        <f>IF(Tabela3[[#This Row],[Lucro/Ação]]&gt;0,Tabela3[[#This Row],[Cotação]]/(Tabela3[[#This Row],[Lucro/Ação]]/[Ref]*4),0)</f>
        <v>13.088136735376828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2.6856382012720444E-2</v>
      </c>
      <c r="AU351" s="22">
        <f>((1+Tabela3[[#This Row],[% Yield]])^(1/(3*Tabela3[[#This Row],[Ref]])))^(12)-1</f>
        <v>2.6856382012721447E-2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23.5</v>
      </c>
    </row>
    <row r="352" spans="1:54">
      <c r="A352" s="3" t="s">
        <v>943</v>
      </c>
      <c r="B352" s="58" t="s">
        <v>939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2" s="18">
        <f>IF(Tabela3[[#This Row],[Lucro Líquido]]&gt;0,Tabela3[[#This Row],[Lucro Líquido]]/Tabela3[[#This Row],[Patrimônio Líquido]],0)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2.312588816579864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>
      <c r="A353" s="3" t="s">
        <v>943</v>
      </c>
      <c r="B353" s="58" t="s">
        <v>940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3" s="18">
        <f>IF(Tabela3[[#This Row],[Lucro Líquido]]&gt;0,Tabela3[[#This Row],[Lucro Líquido]]/Tabela3[[#This Row],[Patrimônio Líquido]],0)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2.312588816579864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>
      <c r="A354" s="3" t="s">
        <v>771</v>
      </c>
      <c r="B354" s="58" t="s">
        <v>772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15218433626.559999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4" s="18">
        <f>IF(Tabela3[[#This Row],[Lucro Líquido]]&gt;0,Tabela3[[#This Row],[Lucro Líquido]]/Tabela3[[#This Row],[Patrimônio Líquido]],0)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2.312588816579864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35.29</v>
      </c>
      <c r="AO354" s="53">
        <f>[Cotação]/[VPA]</f>
        <v>13.283818195955611</v>
      </c>
      <c r="AP354" s="37">
        <f>IF(Tabela3[[#This Row],[Lucro/Ação]]&gt;0,Tabela3[[#This Row],[Cotação]]/(Tabela3[[#This Row],[Lucro/Ação]]/[Ref]*4),0)</f>
        <v>18.061107450392115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1.5779763272147109E-2</v>
      </c>
      <c r="AU354" s="22">
        <f>((1+Tabela3[[#This Row],[% Yield]])^(1/(3*Tabela3[[#This Row],[Ref]])))^(12)-1</f>
        <v>1.5779763272147473E-2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35.29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>
      <c r="A355" s="3" t="s">
        <v>1009</v>
      </c>
      <c r="B355" s="58" t="s">
        <v>1010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5" s="18">
        <f>IF(Tabela3[[#This Row],[Lucro Líquido]]&gt;0,Tabela3[[#This Row],[Lucro Líquido]]/Tabela3[[#This Row],[Patrimônio Líquido]],0)</f>
        <v>3.513448748893018E-2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2.312588816579864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>
      <c r="A356" s="3" t="s">
        <v>1009</v>
      </c>
      <c r="B356" s="58" t="s">
        <v>1011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9637277188.1000004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6" s="18">
        <f>IF(Tabela3[[#This Row],[Lucro Líquido]]&gt;0,Tabela3[[#This Row],[Lucro Líquido]]/Tabela3[[#This Row],[Patrimônio Líquido]],0)</f>
        <v>3.513448748893018E-2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2.312588816579864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28.1</v>
      </c>
      <c r="AO356" s="53">
        <f>[Cotação]/[VPA]</f>
        <v>1.6734579847019395</v>
      </c>
      <c r="AP356" s="37">
        <f>IF(Tabela3[[#This Row],[Lucro/Ação]]&gt;0,Tabela3[[#This Row],[Cotação]]/(Tabela3[[#This Row],[Lucro/Ação]]/[Ref]*4),0)</f>
        <v>35.722550070550966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5.3143221631208985E-3</v>
      </c>
      <c r="AU356" s="22">
        <f>((1+Tabela3[[#This Row],[% Yield]])^(1/(3*Tabela3[[#This Row],[Ref]])))^(12)-1</f>
        <v>7.092031493269868E-3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28.1</v>
      </c>
      <c r="BB356" s="7">
        <f>SUMPRODUCT(N(Tabela17683[Código]=Tabela3[[#This Row],[PAPEL]]),Tabela17683[Fechamento])</f>
        <v>0</v>
      </c>
    </row>
    <row r="357" spans="1:54">
      <c r="A357" s="4" t="s">
        <v>647</v>
      </c>
      <c r="B357" s="57" t="s">
        <v>323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30416000</v>
      </c>
      <c r="Q357" s="93">
        <v>-2203000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</v>
      </c>
      <c r="U357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7" s="19">
        <f>IF(Tabela3[[#This Row],[Lucro Líquido]]&gt;0,Tabela3[[#This Row],[Lucro Líquido]]/Tabela3[[#This Row],[Patrimônio Líquido]],0)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7" s="19">
        <f>IF(Tabela3[[#This Row],[Dívida]]&gt;0,Tabela3[[#This Row],[Dívida]]/Tabela3[[#This Row],[Patrimônio Líquido]],0)</f>
        <v>0</v>
      </c>
      <c r="Y357" s="19">
        <f>SUMPRODUCT(N([Dívida / PL]&gt;0),N(RIGHT([PAPEL],LEN([PAPEL])-(LEN([PAPEL])-1))="3"),[Dívida / PL])/SUMPRODUCT(N([Dívida / PL]&gt;0),N(RIGHT([PAPEL],LEN([PAPEL])-(LEN([PAPEL])-1))="3"))</f>
        <v>2.312588816579864</v>
      </c>
      <c r="Z357" s="13">
        <f>Tabela3[[#This Row],[Capital Social]]*20%</f>
        <v>4575592.2</v>
      </c>
      <c r="AA357" s="13">
        <f>IF(([Lucro Líquido]*5%)&gt;[Teto R. Legal],[Teto R. Legal],[Lucro Líquido]*5%)</f>
        <v>-110150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-0.177451239573028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2.450003133387753</v>
      </c>
      <c r="AN357" s="48">
        <f>MAX(Tabela3[[#This Row],[Cotação 1]:[Cotação 5]])</f>
        <v>1.51</v>
      </c>
      <c r="AO357" s="44">
        <f>[Cotação]/[VPA]</f>
        <v>0.61632574237243554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500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>
      <c r="A358" s="4" t="s">
        <v>726</v>
      </c>
      <c r="B358" s="57" t="s">
        <v>732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4595699950.8000002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8" s="19">
        <f>IF(Tabela3[[#This Row],[Lucro Líquido]]&gt;0,Tabela3[[#This Row],[Lucro Líquido]]/Tabela3[[#This Row],[Patrimônio Líquido]],0)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2.312588816579864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8.65</v>
      </c>
      <c r="AO358" s="44">
        <f>[Cotação]/[VPA]</f>
        <v>6.6059120028173268</v>
      </c>
      <c r="AP358" s="40">
        <f>IF(Tabela3[[#This Row],[Lucro/Ação]]&gt;0,Tabela3[[#This Row],[Cotação]]/(Tabela3[[#This Row],[Lucro/Ação]]/[Ref]*4),0)</f>
        <v>24.433385705855144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1.9440613172417295E-2</v>
      </c>
      <c r="AU358" s="42">
        <f>((1+Tabela3[[#This Row],[% Yield]])^(1/(3*Tabela3[[#This Row],[Ref]])))^(12)-1</f>
        <v>1.9440613172415855E-2</v>
      </c>
      <c r="AV358" s="14">
        <f>IF([Cotação]&gt;0,($BH$1/Tabela3[[#This Row],[Cotação]]-MOD($BH$1/Tabela3[[#This Row],[Cotação]],100)),)</f>
        <v>100</v>
      </c>
      <c r="AW358" s="17">
        <f>Tabela3[[#This Row],[Ativos]]*[Lucro]</f>
        <v>16.816130394140959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8.65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>
      <c r="A359" s="4" t="s">
        <v>237</v>
      </c>
      <c r="B359" s="127" t="s">
        <v>580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59" s="19">
        <f>IF(Tabela3[[#This Row],[Lucro Líquido]]&gt;0,Tabela3[[#This Row],[Lucro Líquido]]/Tabela3[[#This Row],[Patrimônio Líquido]],0)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2.312588816579864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>
      <c r="A360" s="3" t="s">
        <v>284</v>
      </c>
      <c r="B360" s="57" t="s">
        <v>280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6973005647.5199995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0" s="18">
        <f>IF(Tabela3[[#This Row],[Lucro Líquido]]&gt;0,Tabela3[[#This Row],[Lucro Líquido]]/Tabela3[[#This Row],[Patrimônio Líquido]],0)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2.312588816579864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3.88</v>
      </c>
      <c r="AO360" s="53">
        <f>[Cotação]/[VPA]</f>
        <v>0.60507828416494136</v>
      </c>
      <c r="AP360" s="37">
        <f>IF(Tabela3[[#This Row],[Lucro/Ação]]&gt;0,Tabela3[[#This Row],[Cotação]]/(Tabela3[[#This Row],[Lucro/Ação]]/[Ref]*4),0)</f>
        <v>4.6704190162322545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2.398444688614048E-2</v>
      </c>
      <c r="AU360" s="18">
        <f>((1+Tabela3[[#This Row],[% Yield]])^(1/(3*Tabela3[[#This Row],[Ref]])))^(12)-1</f>
        <v>2.3984446886138988E-2</v>
      </c>
      <c r="AV360" s="10">
        <f>IF([Cotação]&gt;0,($BH$1/Tabela3[[#This Row],[Cotação]]-MOD($BH$1/Tabela3[[#This Row],[Cotação]],100)),)</f>
        <v>200</v>
      </c>
      <c r="AW360" s="7">
        <f>Tabela3[[#This Row],[Ativos]]*[Lucro]</f>
        <v>18.611930783645011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3.88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>
      <c r="A361" s="3" t="s">
        <v>284</v>
      </c>
      <c r="B361" s="58" t="s">
        <v>281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6361969070.1599998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1" s="18">
        <f>IF(Tabela3[[#This Row],[Lucro Líquido]]&gt;0,Tabela3[[#This Row],[Lucro Líquido]]/Tabela3[[#This Row],[Patrimônio Líquido]],0)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2.312588816579864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3.54</v>
      </c>
      <c r="AO361" s="53">
        <f>[Cotação]/[VPA]</f>
        <v>0.55205596029481774</v>
      </c>
      <c r="AP361" s="37">
        <f>IF(Tabela3[[#This Row],[Lucro/Ação]]&gt;0,Tabela3[[#This Row],[Cotação]]/(Tabela3[[#This Row],[Lucro/Ação]]/[Ref]*4),0)</f>
        <v>4.2611554941912839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7.0461287260946429E-2</v>
      </c>
      <c r="AU361" s="18">
        <f>((1+Tabela3[[#This Row],[% Yield]])^(1/(3*Tabela3[[#This Row],[Ref]])))^(12)-1</f>
        <v>7.0461287260945138E-2</v>
      </c>
      <c r="AV361" s="14">
        <f>IF([Cotação]&gt;0,($BH$1/Tabela3[[#This Row],[Cotação]]-MOD($BH$1/Tabela3[[#This Row],[Cotação]],100)),)</f>
        <v>200</v>
      </c>
      <c r="AW361" s="7">
        <f>Tabela3[[#This Row],[Ativos]]*[Lucro]</f>
        <v>49.886591380750069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3.54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>
      <c r="A362" s="4" t="s">
        <v>585</v>
      </c>
      <c r="B362" s="126" t="s">
        <v>586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2" s="19">
        <f>IF(Tabela3[[#This Row],[Lucro Líquido]]&gt;0,Tabela3[[#This Row],[Lucro Líquido]]/Tabela3[[#This Row],[Patrimônio Líquido]],0)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2.312588816579864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326</v>
      </c>
      <c r="B363" s="57" t="s">
        <v>405</v>
      </c>
      <c r="C363" s="82" t="str">
        <f>LEFT([PAPEL],LEN([PAPEL])-(LEN([PAPEL])-4))</f>
        <v>PATI</v>
      </c>
      <c r="D363" s="16">
        <v>3</v>
      </c>
      <c r="E363" s="5">
        <v>140000000</v>
      </c>
      <c r="F363" s="8">
        <v>11841369</v>
      </c>
      <c r="G363" s="86">
        <v>0.25</v>
      </c>
      <c r="J363" s="18"/>
      <c r="K363" s="87"/>
      <c r="L363" s="87"/>
      <c r="M363" s="13">
        <v>510692000</v>
      </c>
      <c r="N363" s="13">
        <v>218703000</v>
      </c>
      <c r="O363" s="13">
        <v>135960000</v>
      </c>
      <c r="P363" s="6">
        <v>241884000</v>
      </c>
      <c r="Q363" s="6">
        <v>56208000</v>
      </c>
      <c r="R363" s="6">
        <f>IF(Tabela3[[#This Row],[Ativo || Passivo]]&gt;0,Tabela3[[#This Row],[Ativo || Passivo]]-Tabela3[[#This Row],[Patrimônio Líquido]],0)</f>
        <v>268808000</v>
      </c>
      <c r="S363" s="13">
        <f>Tabela3[[#This Row],[Cotação]]*Tabela3[[#This Row],[Total Ações]]</f>
        <v>251745240</v>
      </c>
      <c r="T363" s="132">
        <f>IF(Tabela3[[#This Row],[Passivo Circulante]]&gt;0,Tabela3[[#This Row],[Ativo Circulante]]/Tabela3[[#This Row],[Passivo Circulante]],0)</f>
        <v>1.6085834068843778</v>
      </c>
      <c r="U36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3" s="19">
        <f>IF(Tabela3[[#This Row],[Lucro Líquido]]&gt;0,Tabela3[[#This Row],[Lucro Líquido]]/Tabela3[[#This Row],[Patrimônio Líquido]],0)</f>
        <v>0.2323758495807908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3" s="19">
        <f>IF(Tabela3[[#This Row],[Dívida]]&gt;0,Tabela3[[#This Row],[Dívida]]/Tabela3[[#This Row],[Patrimônio Líquido]],0)</f>
        <v>1.1113095533396173</v>
      </c>
      <c r="Y363" s="19">
        <f>SUMPRODUCT(N([Dívida / PL]&gt;0),N(RIGHT([PAPEL],LEN([PAPEL])-(LEN([PAPEL])-1))="3"),[Dívida / PL])/SUMPRODUCT(N([Dívida / PL]&gt;0),N(RIGHT([PAPEL],LEN([PAPEL])-(LEN([PAPEL])-1))="3"))</f>
        <v>2.312588816579864</v>
      </c>
      <c r="Z363" s="6">
        <f>Tabela3[[#This Row],[Capital Social]]*20%</f>
        <v>28000000</v>
      </c>
      <c r="AA363" s="6">
        <f>IF(([Lucro Líquido]*5%)&gt;[Teto R. Legal],[Teto R. Legal],[Lucro Líquido]*5%)</f>
        <v>2810400</v>
      </c>
      <c r="AB363" s="6">
        <f>IF([Lucro Líquido]&lt;0,0,[Lucro Líquido]-[Reserva Legal])</f>
        <v>53397600</v>
      </c>
      <c r="AC363" s="6">
        <f>Tabela3[[#This Row],[Lucro Distribuir]]*[%Div]</f>
        <v>13349400</v>
      </c>
      <c r="AD363" s="21">
        <f>SUMPRODUCT(N([Nome]=Tabela3[[#This Row],[Nome]]),[Ações])</f>
        <v>12587262</v>
      </c>
      <c r="AE363" s="5">
        <f>[Capital Social]/[Total Ações]</f>
        <v>11.12235528266592</v>
      </c>
      <c r="AF363" s="77">
        <f>Tabela3[[#This Row],[Lucro Líquido]]/Tabela3[[#This Row],[Total Ações]]</f>
        <v>4.4654667552006151</v>
      </c>
      <c r="AG3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63" s="5">
        <f>[Div Base]*[Ações]</f>
        <v>12489389.701912936</v>
      </c>
      <c r="AL363" s="5">
        <f>SUMPRODUCT(N([Nome]=Tabela3[[#This Row],[Nome]]),[Div Base]*[Ações])</f>
        <v>13349400.000000002</v>
      </c>
      <c r="AM363" s="5">
        <f>[Patrimônio Líquido]/[Total Ações]</f>
        <v>19.216569894231167</v>
      </c>
      <c r="AN363" s="80">
        <f>MAX(Tabela3[[#This Row],[Cotação 1]:[Cotação 5]])</f>
        <v>20</v>
      </c>
      <c r="AO363" s="81">
        <f>[Cotação]/[VPA]</f>
        <v>1.0407684675298905</v>
      </c>
      <c r="AP363" s="34">
        <f>IF(Tabela3[[#This Row],[Lucro/Ação]]&gt;0,Tabela3[[#This Row],[Cotação]]/(Tabela3[[#This Row],[Lucro/Ação]]/[Ref]*4),0)</f>
        <v>3.3591113364645597</v>
      </c>
      <c r="AQ363" s="77">
        <f>[Lucro Distribuir]/[Total Ações]</f>
        <v>4.2421934174405838</v>
      </c>
      <c r="AR363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63" s="10" t="str">
        <f>IF(AND([% A.A.]&gt;=5%,SUMPRODUCT(N([Nome]=Tabela3[[#This Row],[Nome]]),[PL])&gt;0,[Rentabilidade s/ PL]&gt;=[Rentabilidade s/ PL Média]),"Sim","Não")</f>
        <v>Sim</v>
      </c>
      <c r="AT363" s="22">
        <f>IF([Cotação]&gt;0,Tabela3[[#This Row],[Lucro]]/Tabela3[[#This Row],[Cotação]],0)</f>
        <v>5.2736257530328359E-2</v>
      </c>
      <c r="AU363" s="18">
        <f>((1+Tabela3[[#This Row],[% Yield]])^(1/(3*Tabela3[[#This Row],[Ref]])))^(12)-1</f>
        <v>7.0925947191203154E-2</v>
      </c>
      <c r="AV363" s="14">
        <f>IF([Cotação]&gt;0,($BH$1/Tabela3[[#This Row],[Cotação]]-MOD($BH$1/Tabela3[[#This Row],[Cotação]],100)),)</f>
        <v>0</v>
      </c>
      <c r="AW363" s="47">
        <f>Tabela3[[#This Row],[Ativos]]*[Lucro]</f>
        <v>0</v>
      </c>
      <c r="AX363" s="47">
        <f>SUMPRODUCT(N(Tabela1[Código]=Tabela3[[#This Row],[PAPEL]]),Tabela1[Fechamento])</f>
        <v>20</v>
      </c>
      <c r="AY363" s="47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4" t="s">
        <v>326</v>
      </c>
      <c r="B364" s="57" t="s">
        <v>325</v>
      </c>
      <c r="C364" s="82" t="str">
        <f>LEFT([PAPEL],LEN([PAPEL])-(LEN([PAPEL])-4))</f>
        <v>PATI</v>
      </c>
      <c r="D364" s="15">
        <v>3</v>
      </c>
      <c r="E364" s="6">
        <v>140000000</v>
      </c>
      <c r="F364" s="8">
        <v>745893</v>
      </c>
      <c r="G364" s="81">
        <v>0.25</v>
      </c>
      <c r="H364" s="9">
        <v>0.06</v>
      </c>
      <c r="I364" s="19">
        <v>0.08</v>
      </c>
      <c r="J364" s="19"/>
      <c r="K364" s="88"/>
      <c r="L364" s="88"/>
      <c r="M364" s="13">
        <v>510692000</v>
      </c>
      <c r="N364" s="13">
        <v>218703000</v>
      </c>
      <c r="O364" s="13">
        <v>135960000</v>
      </c>
      <c r="P364" s="6">
        <v>241884000</v>
      </c>
      <c r="Q364" s="6">
        <v>56208000</v>
      </c>
      <c r="R364" s="6">
        <f>IF(Tabela3[[#This Row],[Ativo || Passivo]]&gt;0,Tabela3[[#This Row],[Ativo || Passivo]]-Tabela3[[#This Row],[Patrimônio Líquido]],0)</f>
        <v>268808000</v>
      </c>
      <c r="S364" s="13">
        <f>Tabela3[[#This Row],[Cotação]]*Tabela3[[#This Row],[Total Ações]]</f>
        <v>233619582.71999997</v>
      </c>
      <c r="T364" s="132">
        <f>IF(Tabela3[[#This Row],[Passivo Circulante]]&gt;0,Tabela3[[#This Row],[Ativo Circulante]]/Tabela3[[#This Row],[Passivo Circulante]],0)</f>
        <v>1.6085834068843778</v>
      </c>
      <c r="U36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4" s="19">
        <f>IF(Tabela3[[#This Row],[Lucro Líquido]]&gt;0,Tabela3[[#This Row],[Lucro Líquido]]/Tabela3[[#This Row],[Patrimônio Líquido]],0)</f>
        <v>0.2323758495807908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4" s="19">
        <f>IF(Tabela3[[#This Row],[Dívida]]&gt;0,Tabela3[[#This Row],[Dívida]]/Tabela3[[#This Row],[Patrimônio Líquido]],0)</f>
        <v>1.1113095533396173</v>
      </c>
      <c r="Y364" s="19">
        <f>SUMPRODUCT(N([Dívida / PL]&gt;0),N(RIGHT([PAPEL],LEN([PAPEL])-(LEN([PAPEL])-1))="3"),[Dívida / PL])/SUMPRODUCT(N([Dívida / PL]&gt;0),N(RIGHT([PAPEL],LEN([PAPEL])-(LEN([PAPEL])-1))="3"))</f>
        <v>2.312588816579864</v>
      </c>
      <c r="Z364" s="6">
        <f>Tabela3[[#This Row],[Capital Social]]*20%</f>
        <v>28000000</v>
      </c>
      <c r="AA364" s="6">
        <f>IF(([Lucro Líquido]*5%)&gt;[Teto R. Legal],[Teto R. Legal],[Lucro Líquido]*5%)</f>
        <v>2810400</v>
      </c>
      <c r="AB364" s="6">
        <f>IF([Lucro Líquido]&lt;0,0,[Lucro Líquido]-[Reserva Legal])</f>
        <v>53397600</v>
      </c>
      <c r="AC364" s="6">
        <f>Tabela3[[#This Row],[Lucro Distribuir]]*[%Div]</f>
        <v>13349400</v>
      </c>
      <c r="AD364" s="21">
        <f>SUMPRODUCT(N([Nome]=Tabela3[[#This Row],[Nome]]),[Ações])</f>
        <v>12587262</v>
      </c>
      <c r="AE364" s="5">
        <f>[Capital Social]/[Total Ações]</f>
        <v>11.12235528266592</v>
      </c>
      <c r="AF364" s="78">
        <f>Tabela3[[#This Row],[Lucro Líquido]]/Tabela3[[#This Row],[Total Ações]]</f>
        <v>4.4654667552006151</v>
      </c>
      <c r="AG3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4" s="6">
        <f>[Div Base]*[Ações]</f>
        <v>860010.29808706616</v>
      </c>
      <c r="AL364" s="6">
        <f>SUMPRODUCT(N([Nome]=Tabela3[[#This Row],[Nome]]),[Div Base]*[Ações])</f>
        <v>13349400.000000002</v>
      </c>
      <c r="AM364" s="6">
        <f>[Patrimônio Líquido]/[Total Ações]</f>
        <v>19.216569894231167</v>
      </c>
      <c r="AN364" s="48">
        <f>MAX(Tabela3[[#This Row],[Cotação 1]:[Cotação 5]])</f>
        <v>18.559999999999999</v>
      </c>
      <c r="AO364" s="44">
        <f>[Cotação]/[VPA]</f>
        <v>0.96583313786773828</v>
      </c>
      <c r="AP364" s="40">
        <f>IF(Tabela3[[#This Row],[Lucro/Ação]]&gt;0,Tabela3[[#This Row],[Cotação]]/(Tabela3[[#This Row],[Lucro/Ação]]/[Ref]*4),0)</f>
        <v>3.1172553202391113</v>
      </c>
      <c r="AQ364" s="78">
        <f>[Lucro Distribuir]/[Total Ações]</f>
        <v>4.2421934174405838</v>
      </c>
      <c r="AR364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4" s="15" t="str">
        <f>IF(AND([% A.A.]&gt;=5%,SUMPRODUCT(N([Nome]=Tabela3[[#This Row],[Nome]]),[PL])&gt;0,[Rentabilidade s/ PL]&gt;=[Rentabilidade s/ PL Média]),"Sim","Não")</f>
        <v>Sim</v>
      </c>
      <c r="AT364" s="42">
        <f>IF([Cotação]&gt;0,Tabela3[[#This Row],[Lucro]]/Tabela3[[#This Row],[Cotação]],0)</f>
        <v>6.212253198566111E-2</v>
      </c>
      <c r="AU364" s="19">
        <f>((1+Tabela3[[#This Row],[% Yield]])^(1/(3*Tabela3[[#This Row],[Ref]])))^(12)-1</f>
        <v>8.3676102108862782E-2</v>
      </c>
      <c r="AV364" s="14">
        <f>IF([Cotação]&gt;0,($BH$1/Tabela3[[#This Row],[Cotação]]-MOD($BH$1/Tabela3[[#This Row],[Cotação]],100)),)</f>
        <v>0</v>
      </c>
      <c r="AW364" s="17">
        <f>Tabela3[[#This Row],[Ativos]]*[Lucro]</f>
        <v>0</v>
      </c>
      <c r="AX364" s="13">
        <f>SUMPRODUCT(N(Tabela1[Código]=Tabela3[[#This Row],[PAPEL]]),Tabela1[Fechamento])</f>
        <v>0</v>
      </c>
      <c r="AY364" s="55">
        <f>SUMPRODUCT(N(Tabela17[Código]=Tabela3[[#This Row],[PAPEL]]),Tabela17[Fechamento])</f>
        <v>18.559999999999999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>
      <c r="A365" s="3" t="s">
        <v>803</v>
      </c>
      <c r="B365" s="58" t="s">
        <v>804</v>
      </c>
      <c r="C365" s="16" t="str">
        <f>LEFT([PAPEL],LEN([PAPEL])-(LEN([PAPEL])-4))</f>
        <v>PCAR</v>
      </c>
      <c r="D365" s="16">
        <v>4</v>
      </c>
      <c r="E365" s="5">
        <v>6764300000</v>
      </c>
      <c r="F365" s="56">
        <v>99679851</v>
      </c>
      <c r="G365" s="81">
        <v>0.25</v>
      </c>
      <c r="H365" s="87"/>
      <c r="J365" s="18"/>
      <c r="K365" s="16"/>
      <c r="L365" s="87"/>
      <c r="M365" s="54">
        <v>22214075000</v>
      </c>
      <c r="N365" s="54">
        <v>5623474000</v>
      </c>
      <c r="O365" s="54">
        <v>8022610000</v>
      </c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12730885000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0.70095318107199522</v>
      </c>
      <c r="U36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5" s="18">
        <f>IF(Tabela3[[#This Row],[Lucro Líquido]]&gt;0,Tabela3[[#This Row],[Lucro Líquido]]/Tabela3[[#This Row],[Patrimônio Líquido]],0)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5" s="18">
        <f>IF(Tabela3[[#This Row],[Dívida]]&gt;0,Tabela3[[#This Row],[Dívida]]/Tabela3[[#This Row],[Patrimônio Líquido]],0)</f>
        <v>1.3424686207911052</v>
      </c>
      <c r="Y365" s="18">
        <f>SUMPRODUCT(N([Dívida / PL]&gt;0),N(RIGHT([PAPEL],LEN([PAPEL])-(LEN([PAPEL])-1))="3"),[Dívida / PL])/SUMPRODUCT(N([Dívida / PL]&gt;0),N(RIGHT([PAPEL],LEN([PAPEL])-(LEN([PAPEL])-1))="3"))</f>
        <v>2.312588816579864</v>
      </c>
      <c r="Z365" s="7">
        <f>Tabela3[[#This Row],[Capital Social]]*20%</f>
        <v>1352860000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25.53303865472099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>
      <c r="A366" s="3" t="s">
        <v>803</v>
      </c>
      <c r="B366" s="58" t="s">
        <v>805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>
        <v>22214075000</v>
      </c>
      <c r="N366" s="54">
        <v>5623474000</v>
      </c>
      <c r="O366" s="54">
        <v>8022610000</v>
      </c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25721415139.07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6" s="18">
        <f>IF(Tabela3[[#This Row],[Lucro Líquido]]&gt;0,Tabela3[[#This Row],[Lucro Líquido]]/Tabela3[[#This Row],[Patrimônio Líquido]],0)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2.312588816579864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25.53303865472099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97.09</v>
      </c>
      <c r="AO366" s="53">
        <f>[Cotação]/[VPA]</f>
        <v>2.7123167561833097</v>
      </c>
      <c r="AP366" s="37">
        <f>IF(Tabela3[[#This Row],[Lucro/Ação]]&gt;0,Tabela3[[#This Row],[Cotação]]/(Tabela3[[#This Row],[Lucro/Ação]]/[Ref]*4),0)</f>
        <v>24.438515279474014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1.0357483526427546E-2</v>
      </c>
      <c r="AU366" s="22">
        <f>((1+Tabela3[[#This Row],[% Yield]])^(1/(3*Tabela3[[#This Row],[Ref]])))^(12)-1</f>
        <v>1.0357483526427513E-2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97.09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>
      <c r="A367" s="3" t="s">
        <v>1064</v>
      </c>
      <c r="B367" s="57" t="s">
        <v>1091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1955739967.5799999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7" s="18">
        <f>IF(Tabela3[[#This Row],[Lucro Líquido]]&gt;0,Tabela3[[#This Row],[Lucro Líquido]]/Tabela3[[#This Row],[Patrimônio Líquido]],0)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2.312588816579864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1.46</v>
      </c>
      <c r="AO367" s="53">
        <f>[Cotação]/[VPA]</f>
        <v>0.41579384079399118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600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1.46</v>
      </c>
      <c r="BB367" s="7">
        <f>SUMPRODUCT(N(Tabela17683[Código]=Tabela3[[#This Row],[PAPEL]]),Tabela17683[Fechamento])</f>
        <v>0</v>
      </c>
    </row>
    <row r="368" spans="1:54">
      <c r="A368" s="4" t="s">
        <v>26</v>
      </c>
      <c r="B368" s="57" t="s">
        <v>683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8" s="19">
        <f>IF(Tabela3[[#This Row],[Lucro Líquido]]&gt;0,Tabela3[[#This Row],[Lucro Líquido]]/Tabela3[[#This Row],[Patrimônio Líquido]],0)</f>
        <v>1.59739548469543E-4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2.312588816579864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>
      <c r="A369" s="4" t="s">
        <v>26</v>
      </c>
      <c r="B369" s="57" t="s">
        <v>684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69" s="19">
        <f>IF(Tabela3[[#This Row],[Lucro Líquido]]&gt;0,Tabela3[[#This Row],[Lucro Líquido]]/Tabela3[[#This Row],[Patrimônio Líquido]],0)</f>
        <v>1.59739548469543E-4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2.312588816579864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5.5153690400238815E-5</v>
      </c>
      <c r="AU369" s="42">
        <f>((1+Tabela3[[#This Row],[% Yield]])^(1/(3*Tabela3[[#This Row],[Ref]])))^(12)-1</f>
        <v>7.3538929842520417E-5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>
      <c r="A370" s="4" t="s">
        <v>237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165795555980.30002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0" s="19">
        <f>IF(Tabela3[[#This Row],[Lucro Líquido]]&gt;0,Tabela3[[#This Row],[Lucro Líquido]]/Tabela3[[#This Row],[Patrimônio Líquido]],0)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2.312588816579864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12.71</v>
      </c>
      <c r="AO370" s="44">
        <f>[Cotação]/[VPA]</f>
        <v>0.47623268222059212</v>
      </c>
      <c r="AP370" s="40">
        <f>IF(Tabela3[[#This Row],[Lucro/Ação]]&gt;0,Tabela3[[#This Row],[Cotação]]/(Tabela3[[#This Row],[Lucro/Ação]]/[Ref]*4),0)</f>
        <v>7.0829900033305471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1.1353525386000443E-2</v>
      </c>
      <c r="AU370" s="19">
        <f>((1+Tabela3[[#This Row],[% Yield]])^(1/(3*Tabela3[[#This Row],[Ref]])))^(12)-1</f>
        <v>1.1353525386000429E-2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12.71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>
      <c r="A371" s="4" t="s">
        <v>237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173361364199.69998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1" s="19">
        <f>IF(Tabela3[[#This Row],[Lucro Líquido]]&gt;0,Tabela3[[#This Row],[Lucro Líquido]]/Tabela3[[#This Row],[Patrimônio Líquido]],0)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2.312588816579864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13.29</v>
      </c>
      <c r="AO371" s="44">
        <f>[Cotação]/[VPA]</f>
        <v>0.49796477944230283</v>
      </c>
      <c r="AP371" s="40">
        <f>IF(Tabela3[[#This Row],[Lucro/Ação]]&gt;0,Tabela3[[#This Row],[Cotação]]/(Tabela3[[#This Row],[Lucro/Ação]]/[Ref]*4),0)</f>
        <v>7.4062106329081798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6.02452246393783E-2</v>
      </c>
      <c r="AU371" s="19">
        <f>((1+Tabela3[[#This Row],[% Yield]])^(1/(3*Tabela3[[#This Row],[Ref]])))^(12)-1</f>
        <v>6.024522463937787E-2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13.29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>
      <c r="A372" s="3" t="s">
        <v>793</v>
      </c>
      <c r="B372" s="58" t="s">
        <v>801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594761387.31000006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2" s="18">
        <f>IF(Tabela3[[#This Row],[Lucro Líquido]]&gt;0,Tabela3[[#This Row],[Lucro Líquido]]/Tabela3[[#This Row],[Patrimônio Líquido]],0)</f>
        <v>4.3160341464089542E-2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2.312588816579864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17.91</v>
      </c>
      <c r="AO372" s="53">
        <f>[Cotação]/[VPA]</f>
        <v>1.0286145442360641</v>
      </c>
      <c r="AP372" s="37">
        <f>IF(Tabela3[[#This Row],[Lucro/Ação]]&gt;0,Tabela3[[#This Row],[Cotação]]/(Tabela3[[#This Row],[Lucro/Ação]]/[Ref]*4),0)</f>
        <v>17.874300387982849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9.9654250031378025E-3</v>
      </c>
      <c r="AU372" s="22">
        <f>((1+Tabela3[[#This Row],[% Yield]])^(1/(3*Tabela3[[#This Row],[Ref]])))^(12)-1</f>
        <v>1.330925348833123E-2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17.91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>
      <c r="A373" s="4" t="s">
        <v>14</v>
      </c>
      <c r="B373" s="57" t="s">
        <v>419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>
        <v>10593056000</v>
      </c>
      <c r="N373" s="55">
        <v>6775528000</v>
      </c>
      <c r="O373" s="55">
        <v>6029282000</v>
      </c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9320648000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1.1237702930465021</v>
      </c>
      <c r="U37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3" s="19">
        <f>IF(Tabela3[[#This Row],[Lucro Líquido]]&gt;0,Tabela3[[#This Row],[Lucro Líquido]]/Tabela3[[#This Row],[Patrimônio Líquido]],0)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3" s="19">
        <f>IF(Tabela3[[#This Row],[Dívida]]&gt;0,Tabela3[[#This Row],[Dívida]]/Tabela3[[#This Row],[Patrimônio Líquido]],0)</f>
        <v>7.325203865426813</v>
      </c>
      <c r="Y373" s="19">
        <f>SUMPRODUCT(N([Dívida / PL]&gt;0),N(RIGHT([PAPEL],LEN([PAPEL])-(LEN([PAPEL])-1))="3"),[Dívida / PL])/SUMPRODUCT(N([Dívida / PL]&gt;0),N(RIGHT([PAPEL],LEN([PAPEL])-(LEN([PAPEL])-1))="3"))</f>
        <v>2.312588816579864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896192481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4" s="19">
        <f>IF(Tabela3[[#This Row],[Lucro Líquido]]&gt;0,Tabela3[[#This Row],[Lucro Líquido]]/Tabela3[[#This Row],[Patrimônio Líquido]],0)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2.312588816579864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7.25</v>
      </c>
      <c r="AO374" s="44">
        <f>[Cotação]/[VPA]</f>
        <v>0.70432792076126527</v>
      </c>
      <c r="AP374" s="40">
        <f>IF(Tabela3[[#This Row],[Lucro/Ação]]&gt;0,Tabela3[[#This Row],[Cotação]]/(Tabela3[[#This Row],[Lucro/Ação]]/[Ref]*4),0)</f>
        <v>5.5458828250699277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4.2824561479444051E-2</v>
      </c>
      <c r="AU374" s="19">
        <f>((1+Tabela3[[#This Row],[% Yield]])^(1/(3*Tabela3[[#This Row],[Ref]])))^(12)-1</f>
        <v>4.2824561479442025E-2</v>
      </c>
      <c r="AV374" s="14">
        <f>IF([Cotação]&gt;0,($BH$1/Tabela3[[#This Row],[Cotação]]-MOD($BH$1/Tabela3[[#This Row],[Cotação]],100)),)</f>
        <v>100</v>
      </c>
      <c r="AW374" s="17">
        <f>Tabela3[[#This Row],[Ativos]]*[Lucro]</f>
        <v>31.047807072596939</v>
      </c>
      <c r="AX374" s="5">
        <f>SUMPRODUCT(N(Tabela1[Código]=Tabela3[[#This Row],[PAPEL]]),Tabela1[Fechamento])</f>
        <v>7.25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>
      <c r="A375" s="3" t="s">
        <v>1325</v>
      </c>
      <c r="B375" s="57" t="s">
        <v>1299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104067556.81999999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5" s="18">
        <f>IF(Tabela3[[#This Row],[Lucro Líquido]]&gt;0,Tabela3[[#This Row],[Lucro Líquido]]/Tabela3[[#This Row],[Patrimônio Líquido]],0)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2.312588816579864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0.43</v>
      </c>
      <c r="AO375" s="53">
        <f>[Cotação]/[VPA]</f>
        <v>0.28278766329896793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2000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0.43</v>
      </c>
    </row>
    <row r="376" spans="1:54">
      <c r="A376" s="4" t="s">
        <v>622</v>
      </c>
      <c r="B376" s="57" t="s">
        <v>620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1101160449.9000001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6" s="19">
        <f>IF(Tabela3[[#This Row],[Lucro Líquido]]&gt;0,Tabela3[[#This Row],[Lucro Líquido]]/Tabela3[[#This Row],[Patrimônio Líquido]],0)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2.312588816579864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3.45</v>
      </c>
      <c r="AO376" s="44">
        <f>[Cotação]/[VPA]</f>
        <v>0.79942476657802408</v>
      </c>
      <c r="AP376" s="40">
        <f>IF(Tabela3[[#This Row],[Lucro/Ação]]&gt;0,Tabela3[[#This Row],[Cotação]]/(Tabela3[[#This Row],[Lucro/Ação]]/[Ref]*4),0)</f>
        <v>186.47933105842509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1.273599592255025E-3</v>
      </c>
      <c r="AU376" s="42">
        <f>((1+Tabela3[[#This Row],[% Yield]])^(1/(3*Tabela3[[#This Row],[Ref]])))^(12)-1</f>
        <v>1.2735995922565913E-3</v>
      </c>
      <c r="AV376" s="14">
        <f>IF([Cotação]&gt;0,($BH$1/Tabela3[[#This Row],[Cotação]]-MOD($BH$1/Tabela3[[#This Row],[Cotação]],100)),)</f>
        <v>200</v>
      </c>
      <c r="AW376" s="17">
        <f>Tabela3[[#This Row],[Ativos]]*[Lucro]</f>
        <v>0.87878371865596738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3.45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>
      <c r="A377" s="3" t="s">
        <v>793</v>
      </c>
      <c r="B377" s="58" t="s">
        <v>797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822343500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7" s="18">
        <f>IF(Tabela3[[#This Row],[Lucro Líquido]]&gt;0,Tabela3[[#This Row],[Lucro Líquido]]/Tabela3[[#This Row],[Patrimônio Líquido]],0)</f>
        <v>0.15810294264856908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2.312588816579864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180</v>
      </c>
      <c r="AO377" s="53">
        <f>[Cotação]/[VPA]</f>
        <v>3.048844555340108</v>
      </c>
      <c r="AP377" s="37">
        <f>IF(Tabela3[[#This Row],[Lucro/Ação]]&gt;0,Tabela3[[#This Row],[Cotação]]/(Tabela3[[#This Row],[Lucro/Ação]]/[Ref]*4),0)</f>
        <v>14.462940272957507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1.1932764061438231E-2</v>
      </c>
      <c r="AU377" s="22">
        <f>((1+Tabela3[[#This Row],[% Yield]])^(1/(3*Tabela3[[#This Row],[Ref]])))^(12)-1</f>
        <v>1.5941911002398612E-2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180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>
      <c r="A378" s="3" t="s">
        <v>793</v>
      </c>
      <c r="B378" s="58" t="s">
        <v>798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753814875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8" s="18">
        <f>IF(Tabela3[[#This Row],[Lucro Líquido]]&gt;0,Tabela3[[#This Row],[Lucro Líquido]]/Tabela3[[#This Row],[Patrimônio Líquido]],0)</f>
        <v>0.15810294264856908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2.312588816579864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165</v>
      </c>
      <c r="AO378" s="53">
        <f>[Cotação]/[VPA]</f>
        <v>2.7947741757284326</v>
      </c>
      <c r="AP378" s="37">
        <f>IF(Tabela3[[#This Row],[Lucro/Ação]]&gt;0,Tabela3[[#This Row],[Cotação]]/(Tabela3[[#This Row],[Lucro/Ação]]/[Ref]*4),0)</f>
        <v>13.257695250211048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1.4319316893341844E-2</v>
      </c>
      <c r="AU378" s="22">
        <f>((1+Tabela3[[#This Row],[% Yield]])^(1/(3*Tabela3[[#This Row],[Ref]])))^(12)-1</f>
        <v>1.9137843466433102E-2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165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>
      <c r="A379" s="3" t="s">
        <v>1325</v>
      </c>
      <c r="B379" s="57" t="s">
        <v>1295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4125740386.3999996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79" s="18">
        <f>IF(Tabela3[[#This Row],[Lucro Líquido]]&gt;0,Tabela3[[#This Row],[Lucro Líquido]]/Tabela3[[#This Row],[Patrimônio Líquido]],0)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2.312588816579864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4.5999999999999996</v>
      </c>
      <c r="AO379" s="53">
        <f>[Cotação]/[VPA]</f>
        <v>2.7216513444194059</v>
      </c>
      <c r="AP379" s="37">
        <f>IF(Tabela3[[#This Row],[Lucro/Ação]]&gt;0,Tabela3[[#This Row],[Cotação]]/(Tabela3[[#This Row],[Lucro/Ação]]/[Ref]*4),0)</f>
        <v>14.290307494397471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1.6619656371502999E-2</v>
      </c>
      <c r="AU379" s="22">
        <f>((1+Tabela3[[#This Row],[% Yield]])^(1/(3*Tabela3[[#This Row],[Ref]])))^(12)-1</f>
        <v>1.6619656371503311E-2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7.6450419308913791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4.5999999999999996</v>
      </c>
    </row>
    <row r="380" spans="1:54">
      <c r="A380" s="3" t="s">
        <v>1325</v>
      </c>
      <c r="B380" s="57" t="s">
        <v>1296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4188523392.2799997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0" s="18">
        <f>IF(Tabela3[[#This Row],[Lucro Líquido]]&gt;0,Tabela3[[#This Row],[Lucro Líquido]]/Tabela3[[#This Row],[Patrimônio Líquido]],0)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2.312588816579864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4.67</v>
      </c>
      <c r="AO380" s="53">
        <f>[Cotação]/[VPA]</f>
        <v>2.7630677779214405</v>
      </c>
      <c r="AP380" s="37">
        <f>IF(Tabela3[[#This Row],[Lucro/Ação]]&gt;0,Tabela3[[#This Row],[Cotação]]/(Tabela3[[#This Row],[Lucro/Ação]]/[Ref]*4),0)</f>
        <v>14.507768695399173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1.6370539466576829E-2</v>
      </c>
      <c r="AU380" s="22">
        <f>((1+Tabela3[[#This Row],[% Yield]])^(1/(3*Tabela3[[#This Row],[Ref]])))^(12)-1</f>
        <v>1.6370539466577627E-2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4.67</v>
      </c>
    </row>
    <row r="381" spans="1:54">
      <c r="A381" s="4" t="s">
        <v>573</v>
      </c>
      <c r="B381" s="57" t="s">
        <v>576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206330000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1" s="19">
        <f>IF(Tabela3[[#This Row],[Lucro Líquido]]&gt;0,Tabela3[[#This Row],[Lucro Líquido]]/Tabela3[[#This Row],[Patrimônio Líquido]],0)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2.312588816579864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2.35</v>
      </c>
      <c r="AO381" s="44">
        <f>[Cotação]/[VPA]</f>
        <v>0.3195308241240894</v>
      </c>
      <c r="AP381" s="40">
        <f>IF(Tabela3[[#This Row],[Lucro/Ação]]&gt;0,Tabela3[[#This Row],[Cotação]]/(Tabela3[[#This Row],[Lucro/Ação]]/[Ref]*4),0)</f>
        <v>13.234765875561258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1.7945160664954198E-2</v>
      </c>
      <c r="AU381" s="42">
        <f>((1+Tabela3[[#This Row],[% Yield]])^(1/(3*Tabela3[[#This Row],[Ref]])))^(12)-1</f>
        <v>1.7945160664953219E-2</v>
      </c>
      <c r="AV381" s="14">
        <f>IF([Cotação]&gt;0,($BH$1/Tabela3[[#This Row],[Cotação]]-MOD($BH$1/Tabela3[[#This Row],[Cotação]],100)),)</f>
        <v>300</v>
      </c>
      <c r="AW381" s="17">
        <f>Tabela3[[#This Row],[Ativos]]*[Lucro]</f>
        <v>12.65133826879271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2.35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>
      <c r="A382" s="4" t="s">
        <v>14</v>
      </c>
      <c r="B382" s="57" t="s">
        <v>559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2" s="19">
        <f>IF(Tabela3[[#This Row],[Lucro Líquido]]&gt;0,Tabela3[[#This Row],[Lucro Líquido]]/Tabela3[[#This Row],[Patrimônio Líquido]],0)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2.312588816579864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947095762.19999993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3" s="19">
        <f>IF(Tabela3[[#This Row],[Lucro Líquido]]&gt;0,Tabela3[[#This Row],[Lucro Líquido]]/Tabela3[[#This Row],[Patrimônio Líquido]],0)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2.312588816579864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10.85</v>
      </c>
      <c r="AO383" s="44">
        <f>[Cotação]/[VPA]</f>
        <v>0.74007409541536462</v>
      </c>
      <c r="AP383" s="40">
        <f>IF(Tabela3[[#This Row],[Lucro/Ação]]&gt;0,Tabela3[[#This Row],[Cotação]]/(Tabela3[[#This Row],[Lucro/Ação]]/[Ref]*4),0)</f>
        <v>9.1828903516681688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2.5863316549005252E-2</v>
      </c>
      <c r="AU383" s="19">
        <f>((1+Tabela3[[#This Row],[% Yield]])^(1/(3*Tabela3[[#This Row],[Ref]])))^(12)-1</f>
        <v>2.5863316549004534E-2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10.85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>
      <c r="A384" s="4" t="s">
        <v>315</v>
      </c>
      <c r="B384" s="57" t="s">
        <v>316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628322886.19999993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4" s="19">
        <f>IF(Tabela3[[#This Row],[Lucro Líquido]]&gt;0,Tabela3[[#This Row],[Lucro Líquido]]/Tabela3[[#This Row],[Patrimônio Líquido]],0)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2.312588816579864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7.85</v>
      </c>
      <c r="AO384" s="44">
        <f>[Cotação]/[VPA]</f>
        <v>0.94406563924573661</v>
      </c>
      <c r="AP384" s="40">
        <f>IF(Tabela3[[#This Row],[Lucro/Ação]]&gt;0,Tabela3[[#This Row],[Cotação]]/(Tabela3[[#This Row],[Lucro/Ação]]/[Ref]*4),0)</f>
        <v>23.340374673105494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1.0175500750365633E-2</v>
      </c>
      <c r="AU384" s="19">
        <f>((1+Tabela3[[#This Row],[% Yield]])^(1/(3*Tabela3[[#This Row],[Ref]])))^(12)-1</f>
        <v>1.0175500750366773E-2</v>
      </c>
      <c r="AV384" s="14">
        <f>IF([Cotação]&gt;0,($BH$1/Tabela3[[#This Row],[Cotação]]-MOD($BH$1/Tabela3[[#This Row],[Cotação]],100)),)</f>
        <v>100</v>
      </c>
      <c r="AW384" s="17">
        <f>Tabela3[[#This Row],[Ativos]]*[Lucro]</f>
        <v>7.9877680890370213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7.85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>
      <c r="A385" s="4" t="s">
        <v>26</v>
      </c>
      <c r="B385" s="57" t="s">
        <v>226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10797987202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5" s="19">
        <f>IF(Tabela3[[#This Row],[Lucro Líquido]]&gt;0,Tabela3[[#This Row],[Lucro Líquido]]/Tabela3[[#This Row],[Patrimônio Líquido]],0)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2.312588816579864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33.4</v>
      </c>
      <c r="AO385" s="44">
        <f>[Cotação]/[VPA]</f>
        <v>1.833535122393454</v>
      </c>
      <c r="AP385" s="40">
        <f>IF(Tabela3[[#This Row],[Lucro/Ação]]&gt;0,Tabela3[[#This Row],[Cotação]]/(Tabela3[[#This Row],[Lucro/Ação]]/[Ref]*4),0)</f>
        <v>7.6842680131823995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3.0907303023862208E-2</v>
      </c>
      <c r="AU385" s="19">
        <f>((1+Tabela3[[#This Row],[% Yield]])^(1/(3*Tabela3[[#This Row],[Ref]])))^(12)-1</f>
        <v>3.0907303023861132E-2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33.4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>
      <c r="A386" s="4" t="s">
        <v>331</v>
      </c>
      <c r="B386" s="57" t="s">
        <v>1154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701229354.84000003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6" s="18">
        <f>IF(Tabela3[[#This Row],[Lucro Líquido]]&gt;0,Tabela3[[#This Row],[Lucro Líquido]]/Tabela3[[#This Row],[Patrimônio Líquido]],0)</f>
        <v>0.29954931226221831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2.312588816579864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4.41</v>
      </c>
      <c r="AO386" s="53">
        <f>[Cotação]/[VPA]</f>
        <v>4.1043567740122917</v>
      </c>
      <c r="AP386" s="37">
        <f>IF(Tabela3[[#This Row],[Lucro/Ação]]&gt;0,Tabela3[[#This Row],[Cotação]]/(Tabela3[[#This Row],[Lucro/Ação]]/[Ref]*4),0)</f>
        <v>10.276329988080816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1.7333522785527657E-2</v>
      </c>
      <c r="AU386" s="22">
        <f>((1+Tabela3[[#This Row],[% Yield]])^(1/(3*Tabela3[[#This Row],[Ref]])))^(12)-1</f>
        <v>2.3177875267073711E-2</v>
      </c>
      <c r="AV386" s="10">
        <f>IF([Cotação]&gt;0,($BH$1/Tabela3[[#This Row],[Cotação]]-MOD($BH$1/Tabela3[[#This Row],[Cotação]],100)),)</f>
        <v>200</v>
      </c>
      <c r="AW386" s="7">
        <f>Tabela3[[#This Row],[Ativos]]*[Lucro]</f>
        <v>15.288167096835394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4.41</v>
      </c>
    </row>
    <row r="387" spans="1:54">
      <c r="A387" s="3" t="s">
        <v>891</v>
      </c>
      <c r="B387" s="58" t="s">
        <v>974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7" s="18">
        <f>IF(Tabela3[[#This Row],[Lucro Líquido]]&gt;0,Tabela3[[#This Row],[Lucro Líquido]]/Tabela3[[#This Row],[Patrimônio Líquido]],0)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2.312588816579864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400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>
      <c r="A388" s="3" t="s">
        <v>891</v>
      </c>
      <c r="B388" s="58" t="s">
        <v>975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58136250.479999997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8" s="18">
        <f>IF(Tabela3[[#This Row],[Lucro Líquido]]&gt;0,Tabela3[[#This Row],[Lucro Líquido]]/Tabela3[[#This Row],[Patrimônio Líquido]],0)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2.312588816579864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1.21</v>
      </c>
      <c r="AO388" s="53">
        <f>[Cotação]/[VPA]</f>
        <v>0.48947482102138462</v>
      </c>
      <c r="AP388" s="37">
        <f>IF(Tabela3[[#This Row],[Lucro/Ação]]&gt;0,Tabela3[[#This Row],[Cotação]]/(Tabela3[[#This Row],[Lucro/Ação]]/[Ref]*4),0)</f>
        <v>36.795141816635208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3.8729665427873483E-2</v>
      </c>
      <c r="AU388" s="22">
        <f>((1+Tabela3[[#This Row],[% Yield]])^(1/(3*Tabela3[[#This Row],[Ref]])))^(12)-1</f>
        <v>3.8729665427874149E-2</v>
      </c>
      <c r="AV388" s="10">
        <f>IF([Cotação]&gt;0,($BH$1/Tabela3[[#This Row],[Cotação]]-MOD($BH$1/Tabela3[[#This Row],[Cotação]],100)),)</f>
        <v>700</v>
      </c>
      <c r="AW388" s="7">
        <f>Tabela3[[#This Row],[Ativos]]*[Lucro]</f>
        <v>32.804026617408844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1.21</v>
      </c>
      <c r="BB388" s="7">
        <f>SUMPRODUCT(N(Tabela17683[Código]=Tabela3[[#This Row],[PAPEL]]),Tabela17683[Fechamento])</f>
        <v>0</v>
      </c>
    </row>
    <row r="389" spans="1:54">
      <c r="A389" s="4" t="s">
        <v>309</v>
      </c>
      <c r="B389" s="57" t="s">
        <v>678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89" s="19">
        <f>IF(Tabela3[[#This Row],[Lucro Líquido]]&gt;0,Tabela3[[#This Row],[Lucro Líquido]]/Tabela3[[#This Row],[Patrimônio Líquido]],0)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2.312588816579864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>
      <c r="A390" s="4" t="s">
        <v>309</v>
      </c>
      <c r="B390" s="57" t="s">
        <v>308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0" s="19">
        <f>IF(Tabela3[[#This Row],[Lucro Líquido]]&gt;0,Tabela3[[#This Row],[Lucro Líquido]]/Tabela3[[#This Row],[Patrimônio Líquido]],0)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2.312588816579864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>
      <c r="A391" s="4" t="s">
        <v>237</v>
      </c>
      <c r="B391" s="57" t="s">
        <v>238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2174300482.9000001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1" s="19">
        <f>IF(Tabela3[[#This Row],[Lucro Líquido]]&gt;0,Tabela3[[#This Row],[Lucro Líquido]]/Tabela3[[#This Row],[Patrimônio Líquido]],0)</f>
        <v>7.1746793097316033E-2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2.312588816579864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8.18</v>
      </c>
      <c r="AO391" s="44">
        <f>[Cotação]/[VPA]</f>
        <v>0.91195004634616095</v>
      </c>
      <c r="AP391" s="40">
        <f>IF(Tabela3[[#This Row],[Lucro/Ação]]&gt;0,Tabela3[[#This Row],[Cotação]]/(Tabela3[[#This Row],[Lucro/Ação]]/[Ref]*4),0)</f>
        <v>9.5330049641648298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7.4740336617712122E-7</v>
      </c>
      <c r="AU391" s="19">
        <f>((1+Tabela3[[#This Row],[% Yield]])^(1/(3*Tabela3[[#This Row],[Ref]])))^(12)-1</f>
        <v>9.965379448306777E-7</v>
      </c>
      <c r="AV391" s="14">
        <f>IF([Cotação]&gt;0,($BH$1/Tabela3[[#This Row],[Cotação]]-MOD($BH$1/Tabela3[[#This Row],[Cotação]],100)),)</f>
        <v>100</v>
      </c>
      <c r="AW391" s="17">
        <f>Tabela3[[#This Row],[Ativos]]*[Lucro]</f>
        <v>6.1137595353288519E-4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8.18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>
      <c r="A392" s="4" t="s">
        <v>726</v>
      </c>
      <c r="B392" s="57" t="s">
        <v>734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5516008559.5300007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2" s="19">
        <f>IF(Tabela3[[#This Row],[Lucro Líquido]]&gt;0,Tabela3[[#This Row],[Lucro Líquido]]/Tabela3[[#This Row],[Patrimônio Líquido]],0)</f>
        <v>9.7007729305074644E-3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2.312588816579864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20.69</v>
      </c>
      <c r="AO392" s="44">
        <f>[Cotação]/[VPA]</f>
        <v>2.6904090964219471</v>
      </c>
      <c r="AP392" s="40">
        <f>IF(Tabela3[[#This Row],[Lucro/Ação]]&gt;0,Tabela3[[#This Row],[Cotação]]/(Tabela3[[#This Row],[Lucro/Ação]]/[Ref]*4),0)</f>
        <v>208.00474733005686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8.5635064721554469E-4</v>
      </c>
      <c r="AU392" s="42">
        <f>((1+Tabela3[[#This Row],[% Yield]])^(1/(3*Tabela3[[#This Row],[Ref]])))^(12)-1</f>
        <v>1.1419637956031625E-3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20.69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>
      <c r="A393" s="3" t="s">
        <v>793</v>
      </c>
      <c r="B393" s="58" t="s">
        <v>792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5451369000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3" s="18">
        <f>IF(Tabela3[[#This Row],[Lucro Líquido]]&gt;0,Tabela3[[#This Row],[Lucro Líquido]]/Tabela3[[#This Row],[Patrimônio Líquido]],0)</f>
        <v>3.1744564870771284E-2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2.312588816579864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16.5</v>
      </c>
      <c r="AO393" s="53">
        <f>[Cotação]/[VPA]</f>
        <v>2.3651555599520493</v>
      </c>
      <c r="AP393" s="37">
        <f>IF(Tabela3[[#This Row],[Lucro/Ação]]&gt;0,Tabela3[[#This Row],[Cotação]]/(Tabela3[[#This Row],[Lucro/Ação]]/[Ref]*4),0)</f>
        <v>55.879382098487021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3.1876694643125426E-3</v>
      </c>
      <c r="AU393" s="22">
        <f>((1+Tabela3[[#This Row],[% Yield]])^(1/(3*Tabela3[[#This Row],[Ref]])))^(12)-1</f>
        <v>4.252482407579361E-3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16.5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>
      <c r="A394" s="4" t="s">
        <v>19</v>
      </c>
      <c r="B394" s="57" t="s">
        <v>180</v>
      </c>
      <c r="C394" s="14" t="str">
        <f>LEFT([PAPEL],LEN([PAPEL])-(LEN([PAPEL])-4))</f>
        <v>RANI</v>
      </c>
      <c r="D394" s="15">
        <v>4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>
        <v>1422053000</v>
      </c>
      <c r="N394" s="55">
        <v>325535000</v>
      </c>
      <c r="O394" s="55">
        <v>335580000</v>
      </c>
      <c r="P394" s="6">
        <v>488229000</v>
      </c>
      <c r="Q394" s="6">
        <v>67408000</v>
      </c>
      <c r="R394" s="6">
        <f>IF(Tabela3[[#This Row],[Ativo || Passivo]]&gt;0,Tabela3[[#This Row],[Ativo || Passivo]]-Tabela3[[#This Row],[Patrimônio Líquido]],0)</f>
        <v>933824000</v>
      </c>
      <c r="S394" s="6">
        <f>Tabela3[[#This Row],[Cotação]]*Tabela3[[#This Row],[Total Ações]]</f>
        <v>531837549.64999998</v>
      </c>
      <c r="T394" s="132">
        <f>IF(Tabela3[[#This Row],[Passivo Circulante]]&gt;0,Tabela3[[#This Row],[Ativo Circulante]]/Tabela3[[#This Row],[Passivo Circulante]],0)</f>
        <v>0.97006675010429699</v>
      </c>
      <c r="U39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4" s="19">
        <f>IF(Tabela3[[#This Row],[Lucro Líquido]]&gt;0,Tabela3[[#This Row],[Lucro Líquido]]/Tabela3[[#This Row],[Patrimônio Líquido]],0)</f>
        <v>0.1380663582048588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4" s="19">
        <f>IF(Tabela3[[#This Row],[Dívida]]&gt;0,Tabela3[[#This Row],[Dívida]]/Tabela3[[#This Row],[Patrimônio Líquido]],0)</f>
        <v>1.9126762236573411</v>
      </c>
      <c r="Y394" s="19">
        <f>SUMPRODUCT(N([Dívida / PL]&gt;0),N(RIGHT([PAPEL],LEN([PAPEL])-(LEN([PAPEL])-1))="3"),[Dívida / PL])/SUMPRODUCT(N([Dívida / PL]&gt;0),N(RIGHT([PAPEL],LEN([PAPEL])-(LEN([PAPEL])-1))="3"))</f>
        <v>2.312588816579864</v>
      </c>
      <c r="Z394" s="6">
        <f>Tabela3[[#This Row],[Capital Social]]*20%</f>
        <v>23378969.562000003</v>
      </c>
      <c r="AA394" s="6">
        <f>IF(([Lucro Líquido]*5%)&gt;[Teto R. Legal],[Teto R. Legal],[Lucro Líquido]*5%)</f>
        <v>3370400</v>
      </c>
      <c r="AB394" s="6">
        <f>IF([Lucro Líquido]&lt;0,0,[Lucro Líquido]-[Reserva Legal])</f>
        <v>64037600</v>
      </c>
      <c r="AC394" s="6">
        <f>Tabela3[[#This Row],[Lucro Distribuir]]*[%Div]</f>
        <v>16009400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0.40431804813614858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4" s="6">
        <f>[Div Base]*[Ações]</f>
        <v>14779287.911662314</v>
      </c>
      <c r="AL394" s="6">
        <f>SUMPRODUCT(N([Nome]=Tabela3[[#This Row],[Nome]]),[Div Base]*[Ações])</f>
        <v>16009400.000000002</v>
      </c>
      <c r="AM394" s="6">
        <f>[Patrimônio Líquido]/[Total Ações]</f>
        <v>2.9284327724226156</v>
      </c>
      <c r="AN394" s="48">
        <f>MAX(Tabela3[[#This Row],[Cotação 1]:[Cotação 5]])</f>
        <v>3.19</v>
      </c>
      <c r="AO394" s="44">
        <f>[Cotação]/[VPA]</f>
        <v>1.0893198676235947</v>
      </c>
      <c r="AP394" s="40">
        <f>IF(Tabela3[[#This Row],[Lucro/Ação]]&gt;0,Tabela3[[#This Row],[Cotação]]/(Tabela3[[#This Row],[Lucro/Ação]]/[Ref]*4),0)</f>
        <v>7.8898283534595297</v>
      </c>
      <c r="AQ394" s="78">
        <f>[Lucro Distribuir]/[Total Ações]</f>
        <v>0.38410214572934115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3.0102049038349621E-2</v>
      </c>
      <c r="AU394" s="19">
        <f>((1+Tabela3[[#This Row],[% Yield]])^(1/(3*Tabela3[[#This Row],[Ref]])))^(12)-1</f>
        <v>3.0102049038348788E-2</v>
      </c>
      <c r="AV394" s="14">
        <f>IF([Cotação]&gt;0,($BH$1/Tabela3[[#This Row],[Cotação]]-MOD($BH$1/Tabela3[[#This Row],[Cotação]],100)),)</f>
        <v>200</v>
      </c>
      <c r="AW394" s="17">
        <f>Tabela3[[#This Row],[Ativos]]*[Lucro]</f>
        <v>19.205107286467058</v>
      </c>
      <c r="AX394" s="5">
        <f>SUMPRODUCT(N(Tabela1[Código]=Tabela3[[#This Row],[PAPEL]]),Tabela1[Fechamento])</f>
        <v>3.19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>
      <c r="A395" s="4" t="s">
        <v>19</v>
      </c>
      <c r="B395" s="57" t="s">
        <v>181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596858441.29999995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5" s="19">
        <f>IF(Tabela3[[#This Row],[Lucro Líquido]]&gt;0,Tabela3[[#This Row],[Lucro Líquido]]/Tabela3[[#This Row],[Patrimônio Líquido]],0)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2.312588816579864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1230112.0883376875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3.58</v>
      </c>
      <c r="AO395" s="44">
        <f>[Cotação]/[VPA]</f>
        <v>1.2224969047311816</v>
      </c>
      <c r="AP395" s="40">
        <f>IF(Tabela3[[#This Row],[Lucro/Ação]]&gt;0,Tabela3[[#This Row],[Cotação]]/(Tabela3[[#This Row],[Lucro/Ação]]/[Ref]*4),0)</f>
        <v>8.8544155189295033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2.682277553975846E-2</v>
      </c>
      <c r="AU395" s="19">
        <f>((1+Tabela3[[#This Row],[% Yield]])^(1/(3*Tabela3[[#This Row],[Ref]])))^(12)-1</f>
        <v>2.6822775539759647E-2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3.58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>
      <c r="A396" s="3" t="s">
        <v>1325</v>
      </c>
      <c r="B396" s="58" t="s">
        <v>1300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1779633799.5999999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6" s="18">
        <f>IF(Tabela3[[#This Row],[Lucro Líquido]]&gt;0,Tabela3[[#This Row],[Lucro Líquido]]/Tabela3[[#This Row],[Patrimônio Líquido]],0)</f>
        <v>0.15238086712521851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2.312588816579864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7.3</v>
      </c>
      <c r="AO396" s="53">
        <f>[Cotação]/[VPA]</f>
        <v>1.4482744081198182</v>
      </c>
      <c r="AP396" s="37">
        <f>IF(Tabela3[[#This Row],[Lucro/Ação]]&gt;0,Tabela3[[#This Row],[Cotação]]/(Tabela3[[#This Row],[Lucro/Ação]]/[Ref]*4),0)</f>
        <v>7.1282295906432749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2.9986407884585335E-2</v>
      </c>
      <c r="AU396" s="22">
        <f>((1+Tabela3[[#This Row],[% Yield]])^(1/(3*Tabela3[[#This Row],[Ref]])))^(12)-1</f>
        <v>4.0180380845623809E-2</v>
      </c>
      <c r="AV396" s="10">
        <f>IF([Cotação]&gt;0,($BH$1/Tabela3[[#This Row],[Cotação]]-MOD($BH$1/Tabela3[[#This Row],[Cotação]],100)),)</f>
        <v>100</v>
      </c>
      <c r="AW396" s="7">
        <f>Tabela3[[#This Row],[Ativos]]*[Lucro]</f>
        <v>21.890077755747296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7.3</v>
      </c>
    </row>
    <row r="397" spans="1:54">
      <c r="A397" s="3" t="s">
        <v>1325</v>
      </c>
      <c r="B397" s="58" t="s">
        <v>1301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1994164997.3599999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7" s="18">
        <f>IF(Tabela3[[#This Row],[Lucro Líquido]]&gt;0,Tabela3[[#This Row],[Lucro Líquido]]/Tabela3[[#This Row],[Patrimônio Líquido]],0)</f>
        <v>0.15238086712521851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2.312588816579864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8.18</v>
      </c>
      <c r="AO397" s="53">
        <f>[Cotação]/[VPA]</f>
        <v>1.6228609121123441</v>
      </c>
      <c r="AP397" s="37">
        <f>IF(Tabela3[[#This Row],[Lucro/Ação]]&gt;0,Tabela3[[#This Row],[Cotação]]/(Tabela3[[#This Row],[Lucro/Ação]]/[Ref]*4),0)</f>
        <v>7.9875230207482177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2.67604862539698E-2</v>
      </c>
      <c r="AU397" s="22">
        <f>((1+Tabela3[[#This Row],[% Yield]])^(1/(3*Tabela3[[#This Row],[Ref]])))^(12)-1</f>
        <v>3.583885096449313E-2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21.890077755747296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8.18</v>
      </c>
    </row>
    <row r="398" spans="1:54">
      <c r="A398" s="3" t="s">
        <v>1325</v>
      </c>
      <c r="B398" s="58" t="s">
        <v>1302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8" s="18">
        <f>IF(Tabela3[[#This Row],[Lucro Líquido]]&gt;0,Tabela3[[#This Row],[Lucro Líquido]]/Tabela3[[#This Row],[Patrimônio Líquido]],0)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2.312588816579864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12800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>
      <c r="A399" s="3" t="s">
        <v>1325</v>
      </c>
      <c r="B399" s="58" t="s">
        <v>1303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399" s="18">
        <f>IF(Tabela3[[#This Row],[Lucro Líquido]]&gt;0,Tabela3[[#This Row],[Lucro Líquido]]/Tabela3[[#This Row],[Patrimônio Líquido]],0)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2.312588816579864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12800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>
      <c r="A400" s="3" t="s">
        <v>1064</v>
      </c>
      <c r="B400" s="57" t="s">
        <v>1092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532384192.00000006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0" s="18">
        <f>IF(Tabela3[[#This Row],[Lucro Líquido]]&gt;0,Tabela3[[#This Row],[Lucro Líquido]]/Tabela3[[#This Row],[Patrimônio Líquido]],0)</f>
        <v>6.2130631244072615E-2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2.312588816579864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10.96</v>
      </c>
      <c r="AO400" s="53">
        <f>[Cotação]/[VPA]</f>
        <v>0.6531736323004198</v>
      </c>
      <c r="AP400" s="37">
        <f>IF(Tabela3[[#This Row],[Lucro/Ação]]&gt;0,Tabela3[[#This Row],[Cotação]]/(Tabela3[[#This Row],[Lucro/Ação]]/[Ref]*4),0)</f>
        <v>7.884681266167731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2.2591274648515482E-2</v>
      </c>
      <c r="AU400" s="22">
        <f>((1+Tabela3[[#This Row],[% Yield]])^(1/(3*Tabela3[[#This Row],[Ref]])))^(12)-1</f>
        <v>3.0234550051612574E-2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10.96</v>
      </c>
      <c r="BB400" s="7">
        <f>SUMPRODUCT(N(Tabela17683[Código]=Tabela3[[#This Row],[PAPEL]]),Tabela17683[Fechamento])</f>
        <v>0</v>
      </c>
    </row>
    <row r="401" spans="1:54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569524347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1" s="19">
        <f>IF(Tabela3[[#This Row],[Lucro Líquido]]&gt;0,Tabela3[[#This Row],[Lucro Líquido]]/Tabela3[[#This Row],[Patrimônio Líquido]],0)</f>
        <v>0.12943088307971867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2.312588816579864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5.25</v>
      </c>
      <c r="AO401" s="44">
        <f>[Cotação]/[VPA]</f>
        <v>1.2290999294295883</v>
      </c>
      <c r="AP401" s="40">
        <f>IF(Tabela3[[#This Row],[Lucro/Ação]]&gt;0,Tabela3[[#This Row],[Cotação]]/(Tabela3[[#This Row],[Lucro/Ação]]/[Ref]*4),0)</f>
        <v>7.1221405984259842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2.5010037016029447E-2</v>
      </c>
      <c r="AU401" s="19">
        <f>((1+Tabela3[[#This Row],[% Yield]])^(1/(3*Tabela3[[#This Row],[Ref]])))^(12)-1</f>
        <v>3.348495186508349E-2</v>
      </c>
      <c r="AV401" s="14">
        <f>IF([Cotação]&gt;0,($BH$1/Tabela3[[#This Row],[Cotação]]-MOD($BH$1/Tabela3[[#This Row],[Cotação]],100)),)</f>
        <v>100</v>
      </c>
      <c r="AW401" s="17">
        <f>Tabela3[[#This Row],[Ativos]]*[Lucro]</f>
        <v>13.130269433415458</v>
      </c>
      <c r="AX401" s="5">
        <f>SUMPRODUCT(N(Tabela1[Código]=Tabela3[[#This Row],[PAPEL]]),Tabela1[Fechamento])</f>
        <v>5.25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>
      <c r="A402" s="4" t="s">
        <v>12</v>
      </c>
      <c r="B402" s="126" t="s">
        <v>491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422325767.15999997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2" s="19">
        <f>IF(Tabela3[[#This Row],[Lucro Líquido]]&gt;0,Tabela3[[#This Row],[Lucro Líquido]]/Tabela3[[#This Row],[Patrimônio Líquido]],0)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2.312588816579864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0.99</v>
      </c>
      <c r="AO402" s="44">
        <f>[Cotação]/[VPA]</f>
        <v>-2.49036328403623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900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0.99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>
      <c r="A403" s="4" t="s">
        <v>12</v>
      </c>
      <c r="B403" s="126" t="s">
        <v>492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375400681.92000002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3" s="19">
        <f>IF(Tabela3[[#This Row],[Lucro Líquido]]&gt;0,Tabela3[[#This Row],[Lucro Líquido]]/Tabela3[[#This Row],[Patrimônio Líquido]],0)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2.312588816579864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0.88</v>
      </c>
      <c r="AO403" s="44">
        <f>[Cotação]/[VPA]</f>
        <v>-2.2136562524766488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1000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0.88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>
      <c r="A404" s="3" t="s">
        <v>305</v>
      </c>
      <c r="B404" s="58" t="s">
        <v>1033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6497821512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4" s="18">
        <f>IF(Tabela3[[#This Row],[Lucro Líquido]]&gt;0,Tabela3[[#This Row],[Lucro Líquido]]/Tabela3[[#This Row],[Patrimônio Líquido]],0)</f>
        <v>0.18939804868193053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2.312588816579864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30.68</v>
      </c>
      <c r="AO404" s="53">
        <f>[Cotação]/[VPA]</f>
        <v>4.1810052524597383</v>
      </c>
      <c r="AP404" s="37">
        <f>IF(Tabela3[[#This Row],[Lucro/Ação]]&gt;0,Tabela3[[#This Row],[Cotação]]/(Tabela3[[#This Row],[Lucro/Ação]]/[Ref]*4),0)</f>
        <v>16.556421574389582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1.0758665403611967E-2</v>
      </c>
      <c r="AU404" s="22">
        <f>((1+Tabela3[[#This Row],[% Yield]])^(1/(3*Tabela3[[#This Row],[Ref]])))^(12)-1</f>
        <v>1.4370547956065405E-2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30.68</v>
      </c>
      <c r="BB404" s="7">
        <f>SUMPRODUCT(N(Tabela17683[Código]=Tabela3[[#This Row],[PAPEL]]),Tabela17683[Fechamento])</f>
        <v>0</v>
      </c>
    </row>
    <row r="405" spans="1:54">
      <c r="A405" s="4" t="s">
        <v>40</v>
      </c>
      <c r="B405" s="57" t="s">
        <v>645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561747233.3900001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5" s="19">
        <f>IF(Tabela3[[#This Row],[Lucro Líquido]]&gt;0,Tabela3[[#This Row],[Lucro Líquido]]/Tabela3[[#This Row],[Patrimônio Líquido]],0)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2.312588816579864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7.0000000000000007E-2</v>
      </c>
      <c r="AO405" s="44">
        <f>[Cotação]/[VPA]</f>
        <v>2.1053021020893845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12800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7.0000000000000007E-2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>
      <c r="A406" s="3" t="s">
        <v>844</v>
      </c>
      <c r="B406" s="58" t="s">
        <v>846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6" s="18">
        <f>IF(Tabela3[[#This Row],[Lucro Líquido]]&gt;0,Tabela3[[#This Row],[Lucro Líquido]]/Tabela3[[#This Row],[Patrimônio Líquido]],0)</f>
        <v>0.10447416308021143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2.312588816579864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5600</v>
      </c>
      <c r="AW406" s="7">
        <f>Tabela3[[#This Row],[Ativos]]*[Lucro]</f>
        <v>38.484879999999997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>
      <c r="A407" s="4" t="s">
        <v>12</v>
      </c>
      <c r="B407" s="58" t="s">
        <v>495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/>
      <c r="Q407" s="73"/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9661338330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7" s="18">
        <f>IF(Tabela3[[#This Row],[Lucro Líquido]]&gt;0,Tabela3[[#This Row],[Lucro Líquido]]/Tabela3[[#This Row],[Patrimônio Líquido]],0)</f>
        <v>0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2.312588816579864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0</v>
      </c>
      <c r="AC407" s="47">
        <f>Tabela3[[#This Row],[Lucro Distribuir]]*[%Div]</f>
        <v>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0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0</v>
      </c>
      <c r="AN407" s="52">
        <f>MAX(Tabela3[[#This Row],[Cotação 1]:[Cotação 5]])</f>
        <v>42</v>
      </c>
      <c r="AO407" s="53" t="e">
        <f>[Cotação]/[VPA]</f>
        <v>#DIV/0!</v>
      </c>
      <c r="AP407" s="37">
        <f>IF(Tabela3[[#This Row],[Lucro/Ação]]&gt;0,Tabela3[[#This Row],[Cotação]]/(Tabela3[[#This Row],[Lucro/Ação]]/[Ref]*4),0)</f>
        <v>0</v>
      </c>
      <c r="AQ407" s="77">
        <f>[Lucro Distribuir]/[Total Ações]</f>
        <v>0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4.0767643834288531E-4</v>
      </c>
      <c r="AU407" s="22">
        <f>((1+Tabela3[[#This Row],[% Yield]])^(1/(3*Tabela3[[#This Row],[Ref]])))^(12)-1</f>
        <v>4.0767643834249689E-4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42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>
      <c r="A408" s="4" t="s">
        <v>12</v>
      </c>
      <c r="B408" s="57" t="s">
        <v>496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8" s="18">
        <f>IF(Tabela3[[#This Row],[Lucro Líquido]]&gt;0,Tabela3[[#This Row],[Lucro Líquido]]/Tabela3[[#This Row],[Patrimônio Líquido]],0)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2.312588816579864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>
      <c r="A409" s="4" t="s">
        <v>12</v>
      </c>
      <c r="B409" s="57" t="s">
        <v>497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09" s="18">
        <f>IF(Tabela3[[#This Row],[Lucro Líquido]]&gt;0,Tabela3[[#This Row],[Lucro Líquido]]/Tabela3[[#This Row],[Patrimônio Líquido]],0)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2.312588816579864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>
      <c r="A410" s="3" t="s">
        <v>1273</v>
      </c>
      <c r="B410" s="57" t="s">
        <v>1260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387491293.80000001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0" s="18">
        <f>IF(Tabela3[[#This Row],[Lucro Líquido]]&gt;0,Tabela3[[#This Row],[Lucro Líquido]]/Tabela3[[#This Row],[Patrimônio Líquido]],0)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2.312588816579864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5.4</v>
      </c>
      <c r="AO410" s="53">
        <f>[Cotação]/[VPA]</f>
        <v>0.59776361011053092</v>
      </c>
      <c r="AP410" s="37">
        <f>IF(Tabela3[[#This Row],[Lucro/Ação]]&gt;0,Tabela3[[#This Row],[Cotação]]/(Tabela3[[#This Row],[Lucro/Ação]]/[Ref]*4),0)</f>
        <v>283.87640571428574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8.3663170034299226E-4</v>
      </c>
      <c r="AU410" s="22">
        <f>((1+Tabela3[[#This Row],[% Yield]])^(1/(3*Tabela3[[#This Row],[Ref]])))^(12)-1</f>
        <v>8.3663170034387058E-4</v>
      </c>
      <c r="AV410" s="10">
        <f>IF([Cotação]&gt;0,($BH$1/Tabela3[[#This Row],[Cotação]]-MOD($BH$1/Tabela3[[#This Row],[Cotação]],100)),)</f>
        <v>100</v>
      </c>
      <c r="AW410" s="7">
        <f>Tabela3[[#This Row],[Ativos]]*[Lucro]</f>
        <v>0.45178111818521582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5.4</v>
      </c>
    </row>
    <row r="411" spans="1:54">
      <c r="A411" s="4" t="s">
        <v>14</v>
      </c>
      <c r="B411" s="57" t="s">
        <v>187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257434097.75999999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1" s="19">
        <f>IF(Tabela3[[#This Row],[Lucro Líquido]]&gt;0,Tabela3[[#This Row],[Lucro Líquido]]/Tabela3[[#This Row],[Patrimônio Líquido]],0)</f>
        <v>4.2773179866881422E-2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2.312588816579864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3.04</v>
      </c>
      <c r="AO411" s="44">
        <f>[Cotação]/[VPA]</f>
        <v>0.35409444535990015</v>
      </c>
      <c r="AP411" s="40">
        <f>IF(Tabela3[[#This Row],[Lucro/Ação]]&gt;0,Tabela3[[#This Row],[Cotação]]/(Tabela3[[#This Row],[Lucro/Ação]]/[Ref]*4),0)</f>
        <v>6.2088167128661933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9.1467832494762334E-3</v>
      </c>
      <c r="AU411" s="19">
        <f>((1+Tabela3[[#This Row],[% Yield]])^(1/(3*Tabela3[[#This Row],[Ref]])))^(12)-1</f>
        <v>1.2214265273191804E-2</v>
      </c>
      <c r="AV411" s="14">
        <f>IF([Cotação]&gt;0,($BH$1/Tabela3[[#This Row],[Cotação]]-MOD($BH$1/Tabela3[[#This Row],[Cotação]],100)),)</f>
        <v>200</v>
      </c>
      <c r="AW411" s="17">
        <f>Tabela3[[#This Row],[Ativos]]*[Lucro]</f>
        <v>5.5612442156815503</v>
      </c>
      <c r="AX411" s="5">
        <f>SUMPRODUCT(N(Tabela1[Código]=Tabela3[[#This Row],[PAPEL]]),Tabela1[Fechamento])</f>
        <v>3.04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2" s="19">
        <f>IF(Tabela3[[#This Row],[Lucro Líquido]]&gt;0,Tabela3[[#This Row],[Lucro Líquido]]/Tabela3[[#This Row],[Patrimônio Líquido]],0)</f>
        <v>4.2773179866881422E-2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2.312588816579864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100</v>
      </c>
      <c r="AW412" s="17">
        <f>Tabela3[[#This Row],[Ativos]]*[Lucro]</f>
        <v>37.92722984312099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>
      <c r="A413" s="4" t="s">
        <v>14</v>
      </c>
      <c r="B413" s="57" t="s">
        <v>188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197309686.77000001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3" s="19">
        <f>IF(Tabela3[[#This Row],[Lucro Líquido]]&gt;0,Tabela3[[#This Row],[Lucro Líquido]]/Tabela3[[#This Row],[Patrimônio Líquido]],0)</f>
        <v>4.2773179866881422E-2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2.312588816579864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2.33</v>
      </c>
      <c r="AO413" s="44">
        <f>[Cotação]/[VPA]</f>
        <v>0.27139475581860772</v>
      </c>
      <c r="AP413" s="40">
        <f>IF(Tabela3[[#This Row],[Lucro/Ação]]&gt;0,Tabela3[[#This Row],[Cotação]]/(Tabela3[[#This Row],[Lucro/Ação]]/[Ref]*4),0)</f>
        <v>4.7587312305849441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1.1934000462835945E-2</v>
      </c>
      <c r="AU413" s="19">
        <f>((1+Tabela3[[#This Row],[% Yield]])^(1/(3*Tabela3[[#This Row],[Ref]])))^(12)-1</f>
        <v>1.5943566069217097E-2</v>
      </c>
      <c r="AV413" s="14">
        <f>IF([Cotação]&gt;0,($BH$1/Tabela3[[#This Row],[Cotação]]-MOD($BH$1/Tabela3[[#This Row],[Cotação]],100)),)</f>
        <v>300</v>
      </c>
      <c r="AW413" s="17">
        <f>Tabela3[[#This Row],[Ativos]]*[Lucro]</f>
        <v>8.3418663235223249</v>
      </c>
      <c r="AX413" s="5">
        <f>SUMPRODUCT(N(Tabela1[Código]=Tabela3[[#This Row],[PAPEL]]),Tabela1[Fechamento])</f>
        <v>2.33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>
      <c r="A414" s="4" t="s">
        <v>237</v>
      </c>
      <c r="B414" s="126" t="s">
        <v>581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354060251.01999998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4" s="19">
        <f>IF(Tabela3[[#This Row],[Lucro Líquido]]&gt;0,Tabela3[[#This Row],[Lucro Líquido]]/Tabela3[[#This Row],[Patrimônio Líquido]],0)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2.312588816579864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0.31</v>
      </c>
      <c r="AO414" s="44">
        <f>[Cotação]/[VPA]</f>
        <v>-0.6160387290534628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2900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0.31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>
      <c r="A415" s="4" t="s">
        <v>237</v>
      </c>
      <c r="B415" s="126" t="s">
        <v>582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376902847.86000001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5" s="19">
        <f>IF(Tabela3[[#This Row],[Lucro Líquido]]&gt;0,Tabela3[[#This Row],[Lucro Líquido]]/Tabela3[[#This Row],[Patrimônio Líquido]],0)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2.312588816579864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0.33</v>
      </c>
      <c r="AO415" s="44">
        <f>[Cotação]/[VPA]</f>
        <v>-0.65578316318594432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2700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0.33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>
      <c r="A416" s="3" t="s">
        <v>1064</v>
      </c>
      <c r="B416" s="57" t="s">
        <v>1093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698998474.5999999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6" s="18">
        <f>IF(Tabela3[[#This Row],[Lucro Líquido]]&gt;0,Tabela3[[#This Row],[Lucro Líquido]]/Tabela3[[#This Row],[Patrimônio Líquido]],0)</f>
        <v>1.6145825259233592E-2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2.312588816579864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1.63</v>
      </c>
      <c r="AO416" s="53">
        <f>[Cotação]/[VPA]</f>
        <v>0.29286659817735183</v>
      </c>
      <c r="AP416" s="37">
        <f>IF(Tabela3[[#This Row],[Lucro/Ação]]&gt;0,Tabela3[[#This Row],[Cotação]]/(Tabela3[[#This Row],[Lucro/Ação]]/[Ref]*4),0)</f>
        <v>13.604132653882083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1.3093447743555349E-2</v>
      </c>
      <c r="AU416" s="22">
        <f>((1+Tabela3[[#This Row],[% Yield]])^(1/(3*Tabela3[[#This Row],[Ref]])))^(12)-1</f>
        <v>1.7495917491368251E-2</v>
      </c>
      <c r="AV416" s="10">
        <f>IF([Cotação]&gt;0,($BH$1/Tabela3[[#This Row],[Cotação]]-MOD($BH$1/Tabela3[[#This Row],[Cotação]],100)),)</f>
        <v>500</v>
      </c>
      <c r="AW416" s="7">
        <f>Tabela3[[#This Row],[Ativos]]*[Lucro]</f>
        <v>10.671159910997609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1.63</v>
      </c>
      <c r="BB416" s="7">
        <f>SUMPRODUCT(N(Tabela17683[Código]=Tabela3[[#This Row],[PAPEL]]),Tabela17683[Fechamento])</f>
        <v>0</v>
      </c>
    </row>
    <row r="417" spans="1:54">
      <c r="A417" s="3" t="s">
        <v>1325</v>
      </c>
      <c r="B417" s="57" t="s">
        <v>1297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7" s="18">
        <f>IF(Tabela3[[#This Row],[Lucro Líquido]]&gt;0,Tabela3[[#This Row],[Lucro Líquido]]/Tabela3[[#This Row],[Patrimônio Líquido]],0)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2.312588816579864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>
      <c r="A418" s="3" t="s">
        <v>1325</v>
      </c>
      <c r="B418" s="57" t="s">
        <v>1298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8" s="18">
        <f>IF(Tabela3[[#This Row],[Lucro Líquido]]&gt;0,Tabela3[[#This Row],[Lucro Líquido]]/Tabela3[[#This Row],[Patrimônio Líquido]],0)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2.312588816579864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>
      <c r="A419" s="4" t="s">
        <v>14</v>
      </c>
      <c r="B419" s="57" t="s">
        <v>550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4533141168040.7998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19" s="19">
        <f>IF(Tabela3[[#This Row],[Lucro Líquido]]&gt;0,Tabela3[[#This Row],[Lucro Líquido]]/Tabela3[[#This Row],[Patrimônio Líquido]],0)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2.312588816579864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11.36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9.0767901401419149E-3</v>
      </c>
      <c r="AU419" s="42">
        <f>((1+Tabela3[[#This Row],[% Yield]])^(1/(3*Tabela3[[#This Row],[Ref]])))^(12)-1</f>
        <v>9.0767901401422879E-3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11.36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>
      <c r="A420" s="4" t="s">
        <v>14</v>
      </c>
      <c r="B420" s="57" t="s">
        <v>551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0" s="19">
        <f>IF(Tabela3[[#This Row],[Lucro Líquido]]&gt;0,Tabela3[[#This Row],[Lucro Líquido]]/Tabela3[[#This Row],[Patrimônio Líquido]],0)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2.312588816579864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8100</v>
      </c>
      <c r="AW420" s="17">
        <f>Tabela3[[#This Row],[Ativos]]*[Lucro]</f>
        <v>7.5928174633020307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>
      <c r="A421" s="4" t="s">
        <v>14</v>
      </c>
      <c r="B421" s="57" t="s">
        <v>552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47885294028.599998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1" s="19">
        <f>IF(Tabela3[[#This Row],[Lucro Líquido]]&gt;0,Tabela3[[#This Row],[Lucro Líquido]]/Tabela3[[#This Row],[Patrimônio Líquido]],0)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2.312588816579864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0.12</v>
      </c>
      <c r="AO421" s="44">
        <f>[Cotação]/[VPA]</f>
        <v>0.76219697529753638</v>
      </c>
      <c r="AP421" s="40">
        <f>IF(Tabela3[[#This Row],[Lucro/Ação]]&gt;0,Tabela3[[#This Row],[Cotação]]/(Tabela3[[#This Row],[Lucro/Ação]]/[Ref]*4),0)</f>
        <v>29.457757907500071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8.59269467188656E-3</v>
      </c>
      <c r="AU421" s="42">
        <f>((1+Tabela3[[#This Row],[% Yield]])^(1/(3*Tabela3[[#This Row],[Ref]])))^(12)-1</f>
        <v>8.5926946718861696E-3</v>
      </c>
      <c r="AV421" s="14">
        <f>IF([Cotação]&gt;0,($BH$1/Tabela3[[#This Row],[Cotação]]-MOD($BH$1/Tabela3[[#This Row],[Cotação]],100)),)</f>
        <v>7500</v>
      </c>
      <c r="AW421" s="17">
        <f>Tabela3[[#This Row],[Ativos]]*[Lucro]</f>
        <v>7.7334252046979035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0.12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>
      <c r="A422" s="4" t="s">
        <v>37</v>
      </c>
      <c r="B422" s="57" t="s">
        <v>178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2" s="19">
        <f>IF(Tabela3[[#This Row],[Lucro Líquido]]&gt;0,Tabela3[[#This Row],[Lucro Líquido]]/Tabela3[[#This Row],[Patrimônio Líquido]],0)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2.312588816579864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100</v>
      </c>
      <c r="AW422" s="17">
        <f>Tabela3[[#This Row],[Ativos]]*[Lucro]</f>
        <v>19.452056038796389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2669073153.5999999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3" s="19">
        <f>IF(Tabela3[[#This Row],[Lucro Líquido]]&gt;0,Tabela3[[#This Row],[Lucro Líquido]]/Tabela3[[#This Row],[Patrimônio Líquido]],0)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2.312588816579864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5.6</v>
      </c>
      <c r="AO423" s="44">
        <f>[Cotação]/[VPA]</f>
        <v>0.74830148170286204</v>
      </c>
      <c r="AP423" s="40">
        <f>IF(Tabela3[[#This Row],[Lucro/Ação]]&gt;0,Tabela3[[#This Row],[Cotação]]/(Tabela3[[#This Row],[Lucro/Ação]]/[Ref]*4),0)</f>
        <v>6.6245883724162571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3.820939584283578E-2</v>
      </c>
      <c r="AU423" s="19">
        <f>((1+Tabela3[[#This Row],[% Yield]])^(1/(3*Tabela3[[#This Row],[Ref]])))^(12)-1</f>
        <v>3.8209395842834004E-2</v>
      </c>
      <c r="AV423" s="14">
        <f>IF([Cotação]&gt;0,($BH$1/Tabela3[[#This Row],[Cotação]]-MOD($BH$1/Tabela3[[#This Row],[Cotação]],100)),)</f>
        <v>100</v>
      </c>
      <c r="AW423" s="17">
        <f>Tabela3[[#This Row],[Ativos]]*[Lucro]</f>
        <v>21.397261671988037</v>
      </c>
      <c r="AX423" s="5">
        <f>SUMPRODUCT(N(Tabela1[Código]=Tabela3[[#This Row],[PAPEL]]),Tabela1[Fechamento])</f>
        <v>5.6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14688627084.809999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4" s="19">
        <f>IF(Tabela3[[#This Row],[Lucro Líquido]]&gt;0,Tabela3[[#This Row],[Lucro Líquido]]/Tabela3[[#This Row],[Patrimônio Líquido]],0)</f>
        <v>0.10654663954571744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2.312588816579864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21.49</v>
      </c>
      <c r="AO424" s="44">
        <f>[Cotação]/[VPA]</f>
        <v>1.1742076323283419</v>
      </c>
      <c r="AP424" s="40">
        <f>IF(Tabela3[[#This Row],[Lucro/Ação]]&gt;0,Tabela3[[#This Row],[Cotação]]/(Tabela3[[#This Row],[Lucro/Ação]]/[Ref]*4),0)</f>
        <v>8.2654481455361282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2.1550555621862914E-2</v>
      </c>
      <c r="AU424" s="19">
        <f>((1+Tabela3[[#This Row],[% Yield]])^(1/(3*Tabela3[[#This Row],[Ref]])))^(12)-1</f>
        <v>2.8836790173268012E-2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21.49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>
      <c r="A425" s="3" t="s">
        <v>336</v>
      </c>
      <c r="B425" s="57" t="s">
        <v>350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2099906219.29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5" s="18">
        <f>IF(Tabela3[[#This Row],[Lucro Líquido]]&gt;0,Tabela3[[#This Row],[Lucro Líquido]]/Tabela3[[#This Row],[Patrimônio Líquido]],0)</f>
        <v>9.6063145664829111E-2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2.312588816579864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36.369999999999997</v>
      </c>
      <c r="AO425" s="53">
        <f>[Cotação]/[VPA]</f>
        <v>2.1326552736725151</v>
      </c>
      <c r="AP425" s="37">
        <f>IF(Tabela3[[#This Row],[Lucro/Ação]]&gt;0,Tabela3[[#This Row],[Cotação]]/(Tabela3[[#This Row],[Lucro/Ação]]/[Ref]*4),0)</f>
        <v>16.650417224885821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1.0697930123563106E-2</v>
      </c>
      <c r="AU425" s="18">
        <f>((1+Tabela3[[#This Row],[% Yield]])^(1/(3*Tabela3[[#This Row],[Ref]])))^(12)-1</f>
        <v>1.4289279018305345E-2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36.369999999999997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>
      <c r="A426" s="4" t="s">
        <v>14</v>
      </c>
      <c r="B426" s="57" t="s">
        <v>557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6" s="19">
        <f>IF(Tabela3[[#This Row],[Lucro Líquido]]&gt;0,Tabela3[[#This Row],[Lucro Líquido]]/Tabela3[[#This Row],[Patrimônio Líquido]],0)</f>
        <v>9.638368306827582E-3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2.312588816579864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406354891.95000005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7" s="19">
        <f>IF(Tabela3[[#This Row],[Lucro Líquido]]&gt;0,Tabela3[[#This Row],[Lucro Líquido]]/Tabela3[[#This Row],[Patrimônio Líquido]],0)</f>
        <v>9.638368306827582E-3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2.312588816579864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2.95</v>
      </c>
      <c r="AO427" s="44">
        <f>[Cotação]/[VPA]</f>
        <v>0.58058080520237576</v>
      </c>
      <c r="AP427" s="40">
        <f>IF(Tabela3[[#This Row],[Lucro/Ação]]&gt;0,Tabela3[[#This Row],[Cotação]]/(Tabela3[[#This Row],[Lucro/Ação]]/[Ref]*4),0)</f>
        <v>45.177315292395498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3.9427973718036101E-3</v>
      </c>
      <c r="AU427" s="19">
        <f>((1+Tabela3[[#This Row],[% Yield]])^(1/(3*Tabela3[[#This Row],[Ref]])))^(12)-1</f>
        <v>5.2605147296718169E-3</v>
      </c>
      <c r="AV427" s="14">
        <f>IF([Cotação]&gt;0,($BH$1/Tabela3[[#This Row],[Cotação]]-MOD($BH$1/Tabela3[[#This Row],[Cotação]],100)),)</f>
        <v>300</v>
      </c>
      <c r="AW427" s="17">
        <f>Tabela3[[#This Row],[Ativos]]*[Lucro]</f>
        <v>3.4893756740461952</v>
      </c>
      <c r="AX427" s="5">
        <f>SUMPRODUCT(N(Tabela1[Código]=Tabela3[[#This Row],[PAPEL]]),Tabela1[Fechamento])</f>
        <v>2.95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>
      <c r="A428" s="3" t="s">
        <v>1230</v>
      </c>
      <c r="B428" s="57" t="s">
        <v>1225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538937116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8" s="18">
        <f>IF(Tabela3[[#This Row],[Lucro Líquido]]&gt;0,Tabela3[[#This Row],[Lucro Líquido]]/Tabela3[[#This Row],[Patrimônio Líquido]],0)</f>
        <v>3.109577116945687E-2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2.312588816579864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74</v>
      </c>
      <c r="AO428" s="53">
        <f>[Cotação]/[VPA]</f>
        <v>1.0909879066377861</v>
      </c>
      <c r="AP428" s="37">
        <f>IF(Tabela3[[#This Row],[Lucro/Ação]]&gt;0,Tabela3[[#This Row],[Cotação]]/(Tabela3[[#This Row],[Lucro/Ação]]/[Ref]*4),0)</f>
        <v>26.313575743766684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6.5587001779017998E-3</v>
      </c>
      <c r="AU428" s="22">
        <f>((1+Tabela3[[#This Row],[% Yield]])^(1/(3*Tabela3[[#This Row],[Ref]])))^(12)-1</f>
        <v>8.754478908896024E-3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74</v>
      </c>
    </row>
    <row r="429" spans="1:54">
      <c r="A429" s="3" t="s">
        <v>1230</v>
      </c>
      <c r="B429" s="57" t="s">
        <v>1226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611693626.65999997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29" s="18">
        <f>IF(Tabela3[[#This Row],[Lucro Líquido]]&gt;0,Tabela3[[#This Row],[Lucro Líquido]]/Tabela3[[#This Row],[Patrimônio Líquido]],0)</f>
        <v>3.109577116945687E-2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2.312588816579864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83.99</v>
      </c>
      <c r="AO429" s="53">
        <f>[Cotação]/[VPA]</f>
        <v>1.2382712740338873</v>
      </c>
      <c r="AP429" s="37">
        <f>IF(Tabela3[[#This Row],[Lucro/Ação]]&gt;0,Tabela3[[#This Row],[Cotação]]/(Tabela3[[#This Row],[Lucro/Ação]]/[Ref]*4),0)</f>
        <v>29.865908469175181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6.3564495203305609E-3</v>
      </c>
      <c r="AU429" s="22">
        <f>((1+Tabela3[[#This Row],[% Yield]])^(1/(3*Tabela3[[#This Row],[Ref]])))^(12)-1</f>
        <v>8.484232144457815E-3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83.99</v>
      </c>
    </row>
    <row r="430" spans="1:54">
      <c r="A430" s="3" t="s">
        <v>1064</v>
      </c>
      <c r="B430" s="57" t="s">
        <v>1094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0" s="18">
        <f>IF(Tabela3[[#This Row],[Lucro Líquido]]&gt;0,Tabela3[[#This Row],[Lucro Líquido]]/Tabela3[[#This Row],[Patrimônio Líquido]],0)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2.312588816579864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>
      <c r="A431" s="3" t="s">
        <v>1064</v>
      </c>
      <c r="B431" s="57" t="s">
        <v>1095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1" s="19">
        <f>IF(Tabela3[[#This Row],[Lucro Líquido]]&gt;0,Tabela3[[#This Row],[Lucro Líquido]]/Tabela3[[#This Row],[Patrimônio Líquido]],0)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2.312588816579864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1500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>
      <c r="A432" s="3" t="s">
        <v>891</v>
      </c>
      <c r="B432" s="58" t="s">
        <v>982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272000000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2" s="18">
        <f>IF(Tabela3[[#This Row],[Lucro Líquido]]&gt;0,Tabela3[[#This Row],[Lucro Líquido]]/Tabela3[[#This Row],[Patrimônio Líquido]],0)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2.312588816579864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1.36</v>
      </c>
      <c r="AO432" s="53">
        <f>[Cotação]/[VPA]</f>
        <v>0.2370130775451022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600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1.36</v>
      </c>
      <c r="BB432" s="7">
        <f>SUMPRODUCT(N(Tabela17683[Código]=Tabela3[[#This Row],[PAPEL]]),Tabela17683[Fechamento])</f>
        <v>0</v>
      </c>
    </row>
    <row r="433" spans="1:54">
      <c r="A433" s="3" t="s">
        <v>861</v>
      </c>
      <c r="B433" s="58" t="s">
        <v>862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316970736.44999999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3" s="18">
        <f>IF(Tabela3[[#This Row],[Lucro Líquido]]&gt;0,Tabela3[[#This Row],[Lucro Líquido]]/Tabela3[[#This Row],[Patrimônio Líquido]],0)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2.312588816579864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4.53</v>
      </c>
      <c r="AO433" s="53">
        <f>[Cotação]/[VPA]</f>
        <v>0.97496158681188883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4.53</v>
      </c>
      <c r="BB433" s="7">
        <f>SUMPRODUCT(N(Tabela17683[Código]=Tabela3[[#This Row],[PAPEL]]),Tabela17683[Fechamento])</f>
        <v>0</v>
      </c>
    </row>
    <row r="434" spans="1:54">
      <c r="A434" s="3" t="s">
        <v>1274</v>
      </c>
      <c r="B434" s="57" t="s">
        <v>1275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4" s="18">
        <f>IF(Tabela3[[#This Row],[Lucro Líquido]]&gt;0,Tabela3[[#This Row],[Lucro Líquido]]/Tabela3[[#This Row],[Patrimônio Líquido]],0)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2.312588816579864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>
      <c r="A435" s="3" t="s">
        <v>1274</v>
      </c>
      <c r="B435" s="57" t="s">
        <v>1276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660511021.5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5" s="18">
        <f>IF(Tabela3[[#This Row],[Lucro Líquido]]&gt;0,Tabela3[[#This Row],[Lucro Líquido]]/Tabela3[[#This Row],[Patrimônio Líquido]],0)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2.312588816579864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10.35</v>
      </c>
      <c r="AO435" s="53">
        <f>[Cotação]/[VPA]</f>
        <v>1.8412945478519518</v>
      </c>
      <c r="AP435" s="37">
        <f>IF(Tabela3[[#This Row],[Lucro/Ação]]&gt;0,Tabela3[[#This Row],[Cotação]]/(Tabela3[[#This Row],[Lucro/Ação]]/[Ref]*4),0)</f>
        <v>10.740540538562856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2.3566925566612967E-2</v>
      </c>
      <c r="AU435" s="22">
        <f>((1+Tabela3[[#This Row],[% Yield]])^(1/(3*Tabela3[[#This Row],[Ref]])))^(12)-1</f>
        <v>2.3566925566613106E-2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10.35</v>
      </c>
    </row>
    <row r="436" spans="1:54">
      <c r="A436" s="3" t="s">
        <v>844</v>
      </c>
      <c r="B436" s="58" t="s">
        <v>848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1769276275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6" s="18">
        <f>IF(Tabela3[[#This Row],[Lucro Líquido]]&gt;0,Tabela3[[#This Row],[Lucro Líquido]]/Tabela3[[#This Row],[Patrimônio Líquido]],0)</f>
        <v>4.8226417559446039E-2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2.312588816579864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17.89</v>
      </c>
      <c r="AO436" s="53">
        <f>[Cotação]/[VPA]</f>
        <v>0.87559499241830374</v>
      </c>
      <c r="AP436" s="37">
        <f>IF(Tabela3[[#This Row],[Lucro/Ação]]&gt;0,Tabela3[[#This Row],[Cotação]]/(Tabela3[[#This Row],[Lucro/Ação]]/[Ref]*4),0)</f>
        <v>13.616940207185296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1.3081132566478346E-2</v>
      </c>
      <c r="AU436" s="22">
        <f>((1+Tabela3[[#This Row],[% Yield]])^(1/(3*Tabela3[[#This Row],[Ref]])))^(12)-1</f>
        <v>1.747942593337326E-2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17.89</v>
      </c>
      <c r="BB436" s="7">
        <f>SUMPRODUCT(N(Tabela17683[Código]=Tabela3[[#This Row],[PAPEL]]),Tabela17683[Fechamento])</f>
        <v>0</v>
      </c>
    </row>
    <row r="437" spans="1:54">
      <c r="A437" s="3" t="s">
        <v>1014</v>
      </c>
      <c r="B437" s="58" t="s">
        <v>1021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686306952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7" s="18">
        <f>IF(Tabela3[[#This Row],[Lucro Líquido]]&gt;0,Tabela3[[#This Row],[Lucro Líquido]]/Tabela3[[#This Row],[Patrimônio Líquido]],0)</f>
        <v>2.0413931723249896E-3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2.312588816579864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</v>
      </c>
      <c r="AO437" s="53">
        <f>[Cotação]/[VPA]</f>
        <v>1.3471368518576678</v>
      </c>
      <c r="AP437" s="37">
        <f>IF(Tabela3[[#This Row],[Lucro/Ação]]&gt;0,Tabela3[[#This Row],[Cotação]]/(Tabela3[[#This Row],[Lucro/Ação]]/[Ref]*4),0)</f>
        <v>494.9328980769231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3.5989727232137956E-4</v>
      </c>
      <c r="AU437" s="22">
        <f>((1+Tabela3[[#This Row],[% Yield]])^(1/(3*Tabela3[[#This Row],[Ref]])))^(12)-1</f>
        <v>4.7989181102470191E-4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</v>
      </c>
      <c r="BB437" s="7">
        <f>SUMPRODUCT(N(Tabela17683[Código]=Tabela3[[#This Row],[PAPEL]]),Tabela17683[Fechamento])</f>
        <v>0</v>
      </c>
    </row>
    <row r="438" spans="1:54">
      <c r="A438" s="3" t="s">
        <v>1014</v>
      </c>
      <c r="B438" s="58" t="s">
        <v>1022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606237807.60000002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8" s="18">
        <f>IF(Tabela3[[#This Row],[Lucro Líquido]]&gt;0,Tabela3[[#This Row],[Lucro Líquido]]/Tabela3[[#This Row],[Patrimônio Líquido]],0)</f>
        <v>2.0413931723249896E-3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2.312588816579864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21.2</v>
      </c>
      <c r="AO438" s="53">
        <f>[Cotação]/[VPA]</f>
        <v>1.1899708858076066</v>
      </c>
      <c r="AP438" s="37">
        <f>IF(Tabela3[[#This Row],[Lucro/Ação]]&gt;0,Tabela3[[#This Row],[Cotação]]/(Tabela3[[#This Row],[Lucro/Ação]]/[Ref]*4),0)</f>
        <v>437.19072663461537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4.0743087432609012E-4</v>
      </c>
      <c r="AU438" s="22">
        <f>((1+Tabela3[[#This Row],[% Yield]])^(1/(3*Tabela3[[#This Row],[Ref]])))^(12)-1</f>
        <v>5.4327805129839035E-4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21.2</v>
      </c>
      <c r="BB438" s="7">
        <f>SUMPRODUCT(N(Tabela17683[Código]=Tabela3[[#This Row],[PAPEL]]),Tabela17683[Fechamento])</f>
        <v>0</v>
      </c>
    </row>
    <row r="439" spans="1:54">
      <c r="A439" s="3" t="s">
        <v>260</v>
      </c>
      <c r="B439" s="58" t="s">
        <v>263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3412600000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39" s="18">
        <f>IF(Tabela3[[#This Row],[Lucro Líquido]]&gt;0,Tabela3[[#This Row],[Lucro Líquido]]/Tabela3[[#This Row],[Patrimônio Líquido]],0)</f>
        <v>4.6070215219191885E-2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2.312588816579864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30.2</v>
      </c>
      <c r="AO439" s="53">
        <f>[Cotação]/[VPA]</f>
        <v>1.6442944774043216</v>
      </c>
      <c r="AP439" s="37">
        <f>IF(Tabela3[[#This Row],[Lucro/Ação]]&gt;0,Tabela3[[#This Row],[Cotação]]/(Tabela3[[#This Row],[Lucro/Ação]]/[Ref]*4),0)</f>
        <v>26.768289494326204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6.6543288108773368E-3</v>
      </c>
      <c r="AU439" s="18">
        <f>((1+Tabela3[[#This Row],[% Yield]])^(1/(3*Tabela3[[#This Row],[Ref]])))^(12)-1</f>
        <v>8.8822639243040236E-3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30.2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30.2</v>
      </c>
      <c r="BB439" s="7">
        <f>SUMPRODUCT(N(Tabela17683[Código]=Tabela3[[#This Row],[PAPEL]]),Tabela17683[Fechamento])</f>
        <v>0</v>
      </c>
    </row>
    <row r="440" spans="1:54">
      <c r="A440" s="4" t="s">
        <v>562</v>
      </c>
      <c r="B440" s="57" t="s">
        <v>569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0" s="19">
        <f>IF(Tabela3[[#This Row],[Lucro Líquido]]&gt;0,Tabela3[[#This Row],[Lucro Líquido]]/Tabela3[[#This Row],[Patrimônio Líquido]],0)</f>
        <v>7.7414681580267278E-2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2.312588816579864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>
      <c r="A441" s="4" t="s">
        <v>315</v>
      </c>
      <c r="B441" s="126" t="s">
        <v>655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1" s="19">
        <f>IF(Tabela3[[#This Row],[Lucro Líquido]]&gt;0,Tabela3[[#This Row],[Lucro Líquido]]/Tabela3[[#This Row],[Patrimônio Líquido]],0)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2.312588816579864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400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>
      <c r="A442" s="4" t="s">
        <v>315</v>
      </c>
      <c r="B442" s="126" t="s">
        <v>656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14854163.939999999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2" s="19">
        <f>IF(Tabela3[[#This Row],[Lucro Líquido]]&gt;0,Tabela3[[#This Row],[Lucro Líquido]]/Tabela3[[#This Row],[Patrimônio Líquido]],0)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2.312588816579864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0.77</v>
      </c>
      <c r="AO442" s="44">
        <f>[Cotação]/[VPA]</f>
        <v>-4.2356481548016224E-2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1100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0.77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>
      <c r="A443" s="4" t="s">
        <v>315</v>
      </c>
      <c r="B443" s="126" t="s">
        <v>657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3" s="19">
        <f>IF(Tabela3[[#This Row],[Lucro Líquido]]&gt;0,Tabela3[[#This Row],[Lucro Líquido]]/Tabela3[[#This Row],[Patrimônio Líquido]],0)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2.312588816579864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300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>
      <c r="A444" s="3" t="s">
        <v>1144</v>
      </c>
      <c r="B444" s="57" t="s">
        <v>1132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4" s="18">
        <f>IF(Tabela3[[#This Row],[Lucro Líquido]]&gt;0,Tabela3[[#This Row],[Lucro Líquido]]/Tabela3[[#This Row],[Patrimônio Líquido]],0)</f>
        <v>5.3876551455446092E-2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2.312588816579864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>
      <c r="A445" s="3" t="s">
        <v>1144</v>
      </c>
      <c r="B445" s="57" t="s">
        <v>1133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98316000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5" s="18">
        <f>IF(Tabela3[[#This Row],[Lucro Líquido]]&gt;0,Tabela3[[#This Row],[Lucro Líquido]]/Tabela3[[#This Row],[Patrimônio Líquido]],0)</f>
        <v>5.3876551455446092E-2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2.312588816579864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40</v>
      </c>
      <c r="AO445" s="53">
        <f>[Cotação]/[VPA]</f>
        <v>1.094406411754884</v>
      </c>
      <c r="AP445" s="37">
        <f>IF(Tabela3[[#This Row],[Lucro/Ação]]&gt;0,Tabela3[[#This Row],[Cotação]]/(Tabela3[[#This Row],[Lucro/Ação]]/[Ref]*4),0)</f>
        <v>15.234917355371902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3.4785792749908458E-2</v>
      </c>
      <c r="AU445" s="22">
        <f>((1+Tabela3[[#This Row],[% Yield]])^(1/(3*Tabela3[[#This Row],[Ref]])))^(12)-1</f>
        <v>4.6647908239930924E-2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40</v>
      </c>
    </row>
    <row r="446" spans="1:54">
      <c r="A446" s="3" t="s">
        <v>1144</v>
      </c>
      <c r="B446" s="57" t="s">
        <v>1134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6" s="18">
        <f>IF(Tabela3[[#This Row],[Lucro Líquido]]&gt;0,Tabela3[[#This Row],[Lucro Líquido]]/Tabela3[[#This Row],[Patrimônio Líquido]],0)</f>
        <v>5.3876551455446092E-2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2.312588816579864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>
      <c r="A447" s="3" t="s">
        <v>870</v>
      </c>
      <c r="B447" s="58" t="s">
        <v>1057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7" s="18">
        <f>IF(Tabela3[[#This Row],[Lucro Líquido]]&gt;0,Tabela3[[#This Row],[Lucro Líquido]]/Tabela3[[#This Row],[Patrimônio Líquido]],0)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2.312588816579864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2300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>
      <c r="A448" s="3" t="s">
        <v>870</v>
      </c>
      <c r="B448" s="58" t="s">
        <v>1058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8" s="18">
        <f>IF(Tabela3[[#This Row],[Lucro Líquido]]&gt;0,Tabela3[[#This Row],[Lucro Líquido]]/Tabela3[[#This Row],[Patrimônio Líquido]],0)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2.312588816579864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2500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>
      <c r="A449" s="3" t="s">
        <v>870</v>
      </c>
      <c r="B449" s="58" t="s">
        <v>1059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46794281.100000001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49" s="18">
        <f>IF(Tabela3[[#This Row],[Lucro Líquido]]&gt;0,Tabela3[[#This Row],[Lucro Líquido]]/Tabela3[[#This Row],[Patrimônio Líquido]],0)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2.312588816579864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0.37</v>
      </c>
      <c r="AO449" s="53">
        <f>[Cotação]/[VPA]</f>
        <v>0.43673788884222314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2400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0.37</v>
      </c>
      <c r="BB449" s="7">
        <f>SUMPRODUCT(N(Tabela17683[Código]=Tabela3[[#This Row],[PAPEL]]),Tabela17683[Fechamento])</f>
        <v>0</v>
      </c>
    </row>
    <row r="450" spans="1:54">
      <c r="A450" s="3" t="s">
        <v>336</v>
      </c>
      <c r="B450" s="57" t="s">
        <v>349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1196032955.1500001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0" s="18">
        <f>IF(Tabela3[[#This Row],[Lucro Líquido]]&gt;0,Tabela3[[#This Row],[Lucro Líquido]]/Tabela3[[#This Row],[Patrimônio Líquido]],0)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2.312588816579864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15.65</v>
      </c>
      <c r="AO450" s="53">
        <f>[Cotação]/[VPA]</f>
        <v>0.5361907365963855</v>
      </c>
      <c r="AP450" s="37">
        <f>IF(Tabela3[[#This Row],[Lucro/Ação]]&gt;0,Tabela3[[#This Row],[Cotação]]/(Tabela3[[#This Row],[Lucro/Ação]]/[Ref]*4),0)</f>
        <v>5.2933288861301788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4.4867795882154296E-2</v>
      </c>
      <c r="AU450" s="18">
        <f>((1+Tabela3[[#This Row],[% Yield]])^(1/(3*Tabela3[[#This Row],[Ref]])))^(12)-1</f>
        <v>4.4867795882154837E-2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15.65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>
      <c r="A451" s="3" t="s">
        <v>1187</v>
      </c>
      <c r="B451" s="57" t="s">
        <v>1191</v>
      </c>
      <c r="C451" s="16" t="str">
        <f>LEFT([PAPEL],LEN([PAPEL])-(LEN([PAPEL])-4))</f>
        <v>STBP</v>
      </c>
      <c r="D451" s="16">
        <v>4</v>
      </c>
      <c r="E451" s="5">
        <v>1071077315.22</v>
      </c>
      <c r="F451" s="56"/>
      <c r="G451" s="81">
        <v>0.25</v>
      </c>
      <c r="H451" s="87"/>
      <c r="J451" s="18"/>
      <c r="K451" s="16">
        <v>1</v>
      </c>
      <c r="L451" s="87">
        <v>4</v>
      </c>
      <c r="M451" s="54">
        <v>2144669000</v>
      </c>
      <c r="N451" s="54">
        <v>254441000</v>
      </c>
      <c r="O451" s="54">
        <v>354195000</v>
      </c>
      <c r="P451" s="91">
        <v>1447969000</v>
      </c>
      <c r="Q451" s="73">
        <v>255060000</v>
      </c>
      <c r="R451" s="73">
        <f>IF(Tabela3[[#This Row],[Ativo || Passivo]]&gt;0,Tabela3[[#This Row],[Ativo || Passivo]]-Tabela3[[#This Row],[Patrimônio Líquido]],0)</f>
        <v>696700000</v>
      </c>
      <c r="S451" s="73">
        <f>Tabela3[[#This Row],[Cotação]]*Tabela3[[#This Row],[Total Ações]]</f>
        <v>10057906965.4</v>
      </c>
      <c r="T451" s="37">
        <f>IF(Tabela3[[#This Row],[Passivo Circulante]]&gt;0,Tabela3[[#This Row],[Ativo Circulante]]/Tabela3[[#This Row],[Passivo Circulante]],0)</f>
        <v>0.71836417792458951</v>
      </c>
      <c r="U45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1" s="18">
        <f>IF(Tabela3[[#This Row],[Lucro Líquido]]&gt;0,Tabela3[[#This Row],[Lucro Líquido]]/Tabela3[[#This Row],[Patrimônio Líquido]],0)</f>
        <v>0.17615018001075991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1" s="18">
        <f>IF(Tabela3[[#This Row],[Dívida]]&gt;0,Tabela3[[#This Row],[Dívida]]/Tabela3[[#This Row],[Patrimônio Líquido]],0)</f>
        <v>0.48115670984668868</v>
      </c>
      <c r="Y451" s="18">
        <f>SUMPRODUCT(N([Dívida / PL]&gt;0),N(RIGHT([PAPEL],LEN([PAPEL])-(LEN([PAPEL])-1))="3"),[Dívida / PL])/SUMPRODUCT(N([Dívida / PL]&gt;0),N(RIGHT([PAPEL],LEN([PAPEL])-(LEN([PAPEL])-1))="3"))</f>
        <v>2.312588816579864</v>
      </c>
      <c r="Z451" s="7">
        <f>Tabela3[[#This Row],[Capital Social]]*20%</f>
        <v>214215463.04400003</v>
      </c>
      <c r="AA451" s="47">
        <f>IF(([Lucro Líquido]*5%)&gt;[Teto R. Legal],[Teto R. Legal],[Lucro Líquido]*5%)</f>
        <v>12753000</v>
      </c>
      <c r="AB451" s="47">
        <f>IF([Lucro Líquido]&lt;0,0,[Lucro Líquido]-[Reserva Legal])</f>
        <v>242307000</v>
      </c>
      <c r="AC451" s="47">
        <f>Tabela3[[#This Row],[Lucro Distribuir]]*[%Div]</f>
        <v>60576750</v>
      </c>
      <c r="AD451" s="56">
        <f>SUMPRODUCT(N([Nome]=Tabela3[[#This Row],[Nome]]),[Ações])</f>
        <v>666086554</v>
      </c>
      <c r="AE451" s="85">
        <f>[Capital Social]/[Total Ações]</f>
        <v>1.6080152178240787</v>
      </c>
      <c r="AF451" s="85">
        <f>Tabela3[[#This Row],[Lucro Líquido]]/Tabela3[[#This Row],[Total Ações]]</f>
        <v>0.38292320790489942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2.1738451126278102</v>
      </c>
      <c r="AN451" s="52">
        <f>MAX(Tabela3[[#This Row],[Cotação 1]:[Cotação 5]])</f>
        <v>15.1</v>
      </c>
      <c r="AO451" s="53">
        <f>[Cotação]/[VPA]</f>
        <v>6.9462170567187558</v>
      </c>
      <c r="AP451" s="37">
        <f>IF(Tabela3[[#This Row],[Lucro/Ação]]&gt;0,Tabela3[[#This Row],[Cotação]]/(Tabela3[[#This Row],[Lucro/Ação]]/[Ref]*4),0)</f>
        <v>39.433493944169996</v>
      </c>
      <c r="AQ451" s="85">
        <f>[Lucro Distribuir]/[Total Ações]</f>
        <v>0.36377704750965445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3.0113993999143582E-2</v>
      </c>
      <c r="AU451" s="22">
        <f>((1+Tabela3[[#This Row],[% Yield]])^(1/(3*Tabela3[[#This Row],[Ref]])))^(12)-1</f>
        <v>3.0113993999143274E-2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15.1</v>
      </c>
    </row>
    <row r="452" spans="1:54">
      <c r="A452" s="3" t="s">
        <v>1187</v>
      </c>
      <c r="B452" s="57" t="s">
        <v>1192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>
        <v>2144669000</v>
      </c>
      <c r="N452" s="54">
        <v>254441000</v>
      </c>
      <c r="O452" s="54">
        <v>354195000</v>
      </c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2" s="18">
        <f>IF(Tabela3[[#This Row],[Lucro Líquido]]&gt;0,Tabela3[[#This Row],[Lucro Líquido]]/Tabela3[[#This Row],[Patrimônio Líquido]],0)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2.312588816579864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>
      <c r="A453" s="3" t="s">
        <v>1187</v>
      </c>
      <c r="B453" s="57" t="s">
        <v>1193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>
        <v>2144669000</v>
      </c>
      <c r="N453" s="54">
        <v>254441000</v>
      </c>
      <c r="O453" s="54">
        <v>354195000</v>
      </c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3" s="18">
        <f>IF(Tabela3[[#This Row],[Lucro Líquido]]&gt;0,Tabela3[[#This Row],[Lucro Líquido]]/Tabela3[[#This Row],[Patrimônio Líquido]],0)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2.312588816579864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15251305955.559999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4" s="19">
        <f>IF(Tabela3[[#This Row],[Lucro Líquido]]&gt;0,Tabela3[[#This Row],[Lucro Líquido]]/Tabela3[[#This Row],[Patrimônio Líquido]],0)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2.312588816579864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14.92</v>
      </c>
      <c r="AO454" s="53">
        <f>[Cotação]/[VPA]</f>
        <v>4.2640146735414408</v>
      </c>
      <c r="AP454" s="37">
        <f>IF(Tabela3[[#This Row],[Lucro/Ação]]&gt;0,Tabela3[[#This Row],[Cotação]]/(Tabela3[[#This Row],[Lucro/Ação]]/[Ref]*4),0)</f>
        <v>31.745181817833643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2.2444350896731531E-2</v>
      </c>
      <c r="AU454" s="18">
        <f>((1+Tabela3[[#This Row],[% Yield]])^(1/(3*Tabela3[[#This Row],[Ref]])))^(12)-1</f>
        <v>2.2444350896732246E-2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14.92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>
      <c r="A455" s="4" t="s">
        <v>26</v>
      </c>
      <c r="B455" s="57" t="s">
        <v>688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5" s="19">
        <f>IF(Tabela3[[#This Row],[Lucro Líquido]]&gt;0,Tabela3[[#This Row],[Lucro Líquido]]/Tabela3[[#This Row],[Patrimônio Líquido]],0)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2.312588816579864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>
      <c r="A456" s="4" t="s">
        <v>26</v>
      </c>
      <c r="B456" s="57" t="s">
        <v>689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6" s="19">
        <f>IF(Tabela3[[#This Row],[Lucro Líquido]]&gt;0,Tabela3[[#This Row],[Lucro Líquido]]/Tabela3[[#This Row],[Patrimônio Líquido]],0)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2.312588816579864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>
      <c r="A457" s="3" t="s">
        <v>1130</v>
      </c>
      <c r="B457" s="57" t="s">
        <v>1113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7" s="18">
        <f>IF(Tabela3[[#This Row],[Lucro Líquido]]&gt;0,Tabela3[[#This Row],[Lucro Líquido]]/Tabela3[[#This Row],[Patrimônio Líquido]],0)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2.312588816579864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700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>
      <c r="A458" s="3" t="s">
        <v>1130</v>
      </c>
      <c r="B458" s="57" t="s">
        <v>1114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13734000.000000002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8" s="18">
        <f>IF(Tabela3[[#This Row],[Lucro Líquido]]&gt;0,Tabela3[[#This Row],[Lucro Líquido]]/Tabela3[[#This Row],[Patrimônio Líquido]],0)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2.312588816579864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1.0900000000000001</v>
      </c>
      <c r="AO458" s="53">
        <f>[Cotação]/[VPA]</f>
        <v>6.91380646980055E-2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800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1.0900000000000001</v>
      </c>
    </row>
    <row r="459" spans="1:54">
      <c r="A459" s="4" t="s">
        <v>19</v>
      </c>
      <c r="B459" s="57" t="s">
        <v>673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59" s="19">
        <f>IF(Tabela3[[#This Row],[Lucro Líquido]]&gt;0,Tabela3[[#This Row],[Lucro Líquido]]/Tabela3[[#This Row],[Patrimônio Líquido]],0)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2.312588816579864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200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9903183772.3799992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0" s="19">
        <f>IF(Tabela3[[#This Row],[Lucro Líquido]]&gt;0,Tabela3[[#This Row],[Lucro Líquido]]/Tabela3[[#This Row],[Patrimônio Líquido]],0)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2.312588816579864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8.94</v>
      </c>
      <c r="AO460" s="44">
        <f>[Cotação]/[VPA]</f>
        <v>0.92534361701632639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100</v>
      </c>
      <c r="AW460" s="17">
        <f>Tabela3[[#This Row],[Ativos]]*[Lucro]</f>
        <v>0</v>
      </c>
      <c r="AX460" s="5">
        <f>SUMPRODUCT(N(Tabela1[Código]=Tabela3[[#This Row],[PAPEL]]),Tabela1[Fechamento])</f>
        <v>8.94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>
      <c r="A461" s="4" t="s">
        <v>19</v>
      </c>
      <c r="B461" s="57" t="s">
        <v>184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1" s="19">
        <f>IF(Tabela3[[#This Row],[Lucro Líquido]]&gt;0,Tabela3[[#This Row],[Lucro Líquido]]/Tabela3[[#This Row],[Patrimônio Líquido]],0)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2.312588816579864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100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12</v>
      </c>
      <c r="B462" s="60" t="s">
        <v>56</v>
      </c>
      <c r="C462" s="14" t="str">
        <f>LEFT([PAPEL],LEN([PAPEL])-(LEN([PAPEL])-4))</f>
        <v>TAEE</v>
      </c>
      <c r="D462" s="15">
        <v>3</v>
      </c>
      <c r="E462" s="6">
        <v>3067535193.2800002</v>
      </c>
      <c r="F462" s="8"/>
      <c r="G462" s="81">
        <v>0.5</v>
      </c>
      <c r="H462" s="15"/>
      <c r="I462" s="19"/>
      <c r="J462" s="19"/>
      <c r="K462" s="88">
        <v>1</v>
      </c>
      <c r="L462" s="88">
        <v>2</v>
      </c>
      <c r="M462" s="55">
        <v>9101836000</v>
      </c>
      <c r="N462" s="55">
        <v>1859239000</v>
      </c>
      <c r="O462" s="55">
        <v>923506000</v>
      </c>
      <c r="P462" s="89">
        <v>4589097000</v>
      </c>
      <c r="Q462" s="89">
        <v>751496000</v>
      </c>
      <c r="R462" s="89">
        <f>IF(Tabela3[[#This Row],[Ativo || Passivo]]&gt;0,Tabela3[[#This Row],[Ativo || Passivo]]-Tabela3[[#This Row],[Patrimônio Líquido]],0)</f>
        <v>4512739000</v>
      </c>
      <c r="S462" s="89">
        <f>Tabela3[[#This Row],[Cotação]]*Tabela3[[#This Row],[Total Ações]]</f>
        <v>18602940978</v>
      </c>
      <c r="T462" s="132">
        <f>IF(Tabela3[[#This Row],[Passivo Circulante]]&gt;0,Tabela3[[#This Row],[Ativo Circulante]]/Tabela3[[#This Row],[Passivo Circulante]],0)</f>
        <v>2.0132397623837854</v>
      </c>
      <c r="U46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2" s="19">
        <f>IF(Tabela3[[#This Row],[Lucro Líquido]]&gt;0,Tabela3[[#This Row],[Lucro Líquido]]/Tabela3[[#This Row],[Patrimônio Líquido]],0)</f>
        <v>0.16375683495031812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2" s="19">
        <f>IF(Tabela3[[#This Row],[Dívida]]&gt;0,Tabela3[[#This Row],[Dívida]]/Tabela3[[#This Row],[Patrimônio Líquido]],0)</f>
        <v>0.98336099672767863</v>
      </c>
      <c r="Y462" s="19">
        <f>SUMPRODUCT(N([Dívida / PL]&gt;0),N(RIGHT([PAPEL],LEN([PAPEL])-(LEN([PAPEL])-1))="3"),[Dívida / PL])/SUMPRODUCT(N([Dívida / PL]&gt;0),N(RIGHT([PAPEL],LEN([PAPEL])-(LEN([PAPEL])-1))="3"))</f>
        <v>2.312588816579864</v>
      </c>
      <c r="Z462" s="6">
        <f>Tabela3[[#This Row],[Capital Social]]*20%</f>
        <v>613507038.65600002</v>
      </c>
      <c r="AA462" s="6">
        <f>IF(([Lucro Líquido]*5%)&gt;[Teto R. Legal],[Teto R. Legal],[Lucro Líquido]*5%)</f>
        <v>37574800</v>
      </c>
      <c r="AB462" s="89">
        <f>IF([Lucro Líquido]&lt;0,0,[Lucro Líquido]-[Reserva Legal])</f>
        <v>713921200</v>
      </c>
      <c r="AC462" s="89">
        <f>Tabela3[[#This Row],[Lucro Distribuir]]*[%Div]</f>
        <v>356960600</v>
      </c>
      <c r="AD462" s="56">
        <f>SUMPRODUCT(N([Nome]=Tabela3[[#This Row],[Nome]]),[Ações])</f>
        <v>1033496721</v>
      </c>
      <c r="AE462" s="6">
        <f>[Capital Social]/[Total Ações]</f>
        <v>2.968113135677767</v>
      </c>
      <c r="AF462" s="78">
        <f>Tabela3[[#This Row],[Lucro Líquido]]/Tabela3[[#This Row],[Total Ações]]</f>
        <v>0.72713922040590584</v>
      </c>
      <c r="AG4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6">
        <f>[Div Base]*[Ações]</f>
        <v>0</v>
      </c>
      <c r="AL462" s="6">
        <f>SUMPRODUCT(N([Nome]=Tabela3[[#This Row],[Nome]]),[Div Base]*[Ações])</f>
        <v>356960600</v>
      </c>
      <c r="AM462" s="6">
        <f>[Patrimônio Líquido]/[Total Ações]</f>
        <v>4.4403595161478986</v>
      </c>
      <c r="AN462" s="48">
        <f>MAX(Tabela3[[#This Row],[Cotação 1]:[Cotação 5]])</f>
        <v>18</v>
      </c>
      <c r="AO462" s="44">
        <f>[Cotação]/[VPA]</f>
        <v>4.0537258153401421</v>
      </c>
      <c r="AP462" s="40">
        <f>IF(Tabela3[[#This Row],[Lucro/Ação]]&gt;0,Tabela3[[#This Row],[Cotação]]/(Tabela3[[#This Row],[Lucro/Ação]]/[Ref]*4),0)</f>
        <v>18.565908179817324</v>
      </c>
      <c r="AQ462" s="78">
        <f>[Lucro Distribuir]/[Total Ações]</f>
        <v>0.69078225938561055</v>
      </c>
      <c r="AR462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462" s="15" t="str">
        <f>IF(AND([% A.A.]&gt;=5%,SUMPRODUCT(N([Nome]=Tabela3[[#This Row],[Nome]]),[PL])&gt;0,[Rentabilidade s/ PL]&gt;=[Rentabilidade s/ PL Média]),"Sim","Não")</f>
        <v>Sim</v>
      </c>
      <c r="AT462" s="42">
        <f>IF([Cotação]&gt;0,Tabela3[[#This Row],[Lucro]]/Tabela3[[#This Row],[Cotação]],0)</f>
        <v>5.7565188282134222E-2</v>
      </c>
      <c r="AU462" s="19">
        <f>((1+Tabela3[[#This Row],[% Yield]])^(1/(3*Tabela3[[#This Row],[Ref]])))^(12)-1</f>
        <v>7.7480772625375449E-2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18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>
      <c r="A463" s="4" t="s">
        <v>12</v>
      </c>
      <c r="B463" s="60" t="s">
        <v>501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3" s="19">
        <f>IF(Tabela3[[#This Row],[Lucro Líquido]]&gt;0,Tabela3[[#This Row],[Lucro Líquido]]/Tabela3[[#This Row],[Patrimônio Líquido]],0)</f>
        <v>0.16375683495031812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2.312588816579864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>
      <c r="A464" s="4" t="s">
        <v>12</v>
      </c>
      <c r="B464" s="60" t="s">
        <v>502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4" s="19">
        <f>IF(Tabela3[[#This Row],[Lucro Líquido]]&gt;0,Tabela3[[#This Row],[Lucro Líquido]]/Tabela3[[#This Row],[Patrimônio Líquido]],0)</f>
        <v>0.16375683495031812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2.312588816579864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>
      <c r="A465" s="4" t="s">
        <v>12</v>
      </c>
      <c r="B465" s="60" t="s">
        <v>172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21279395459.200001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5" s="19">
        <f>IF(Tabela3[[#This Row],[Lucro Líquido]]&gt;0,Tabela3[[#This Row],[Lucro Líquido]]/Tabela3[[#This Row],[Patrimônio Líquido]],0)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2.312588816579864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32.6</v>
      </c>
      <c r="AO465" s="44">
        <f>[Cotação]/[VPA]</f>
        <v>3.9690197751956453</v>
      </c>
      <c r="AP465" s="40">
        <f>IF(Tabela3[[#This Row],[Lucro/Ação]]&gt;0,Tabela3[[#This Row],[Cotação]]/(Tabela3[[#This Row],[Lucro/Ação]]/[Ref]*4),0)</f>
        <v>14.817364842853484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1.923418927876757E-2</v>
      </c>
      <c r="AU465" s="19">
        <f>((1+Tabela3[[#This Row],[% Yield]])^(1/(3*Tabela3[[#This Row],[Ref]])))^(12)-1</f>
        <v>1.9234189278766856E-2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32.6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>
      <c r="A466" s="3" t="s">
        <v>1144</v>
      </c>
      <c r="B466" s="125" t="s">
        <v>1135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6" s="18">
        <f>IF(Tabela3[[#This Row],[Lucro Líquido]]&gt;0,Tabela3[[#This Row],[Lucro Líquido]]/Tabela3[[#This Row],[Patrimônio Líquido]],0)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2.312588816579864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11200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>
      <c r="A467" s="3" t="s">
        <v>1144</v>
      </c>
      <c r="B467" s="125" t="s">
        <v>1136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6951355.9500000011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7" s="18">
        <f>IF(Tabela3[[#This Row],[Lucro Líquido]]&gt;0,Tabela3[[#This Row],[Lucro Líquido]]/Tabela3[[#This Row],[Patrimônio Líquido]],0)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2.312588816579864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7.0000000000000007E-2</v>
      </c>
      <c r="AO467" s="53">
        <f>[Cotação]/[VPA]</f>
        <v>1.3113291737408037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12800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7.0000000000000007E-2</v>
      </c>
    </row>
    <row r="468" spans="1:54">
      <c r="A468" s="3" t="s">
        <v>1064</v>
      </c>
      <c r="B468" s="57" t="s">
        <v>1096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1376152610.6000001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8" s="18">
        <f>IF(Tabela3[[#This Row],[Lucro Líquido]]&gt;0,Tabela3[[#This Row],[Lucro Líquido]]/Tabela3[[#This Row],[Patrimônio Líquido]],0)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2.312588816579864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7.4</v>
      </c>
      <c r="AO468" s="53">
        <f>[Cotação]/[VPA]</f>
        <v>0.97431561960592739</v>
      </c>
      <c r="AP468" s="37">
        <f>IF(Tabela3[[#This Row],[Lucro/Ação]]&gt;0,Tabela3[[#This Row],[Cotação]]/(Tabela3[[#This Row],[Lucro/Ação]]/[Ref]*4),0)</f>
        <v>6.2228238837690943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3.8165952377258817E-2</v>
      </c>
      <c r="AU468" s="22">
        <f>((1+Tabela3[[#This Row],[% Yield]])^(1/(3*Tabela3[[#This Row],[Ref]])))^(12)-1</f>
        <v>3.8165952377259504E-2</v>
      </c>
      <c r="AV468" s="10">
        <f>IF([Cotação]&gt;0,($BH$1/Tabela3[[#This Row],[Cotação]]-MOD($BH$1/Tabela3[[#This Row],[Cotação]],100)),)</f>
        <v>100</v>
      </c>
      <c r="AW468" s="7">
        <f>Tabela3[[#This Row],[Ativos]]*[Lucro]</f>
        <v>28.242804759171523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7.4</v>
      </c>
      <c r="BB468" s="7">
        <f>SUMPRODUCT(N(Tabela17683[Código]=Tabela3[[#This Row],[PAPEL]]),Tabela17683[Fechamento])</f>
        <v>0</v>
      </c>
    </row>
    <row r="469" spans="1:54">
      <c r="A469" s="3" t="s">
        <v>1004</v>
      </c>
      <c r="B469" s="58" t="s">
        <v>1006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1102433983.2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69" s="18">
        <f>IF(Tabela3[[#This Row],[Lucro Líquido]]&gt;0,Tabela3[[#This Row],[Lucro Líquido]]/Tabela3[[#This Row],[Patrimônio Líquido]],0)</f>
        <v>6.0299100781876745E-3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2.312588816579864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14.2</v>
      </c>
      <c r="AO469" s="53">
        <f>[Cotação]/[VPA]</f>
        <v>2.6400229491001834</v>
      </c>
      <c r="AP469" s="37">
        <f>IF(Tabela3[[#This Row],[Lucro/Ação]]&gt;0,Tabela3[[#This Row],[Cotação]]/(Tabela3[[#This Row],[Lucro/Ação]]/[Ref]*4),0)</f>
        <v>328.36596004765681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5.4245878584414822E-4</v>
      </c>
      <c r="AU469" s="22">
        <f>((1+Tabela3[[#This Row],[% Yield]])^(1/(3*Tabela3[[#This Row],[Ref]])))^(12)-1</f>
        <v>7.2334376469851414E-4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14.2</v>
      </c>
      <c r="BB469" s="7">
        <f>SUMPRODUCT(N(Tabela17683[Código]=Tabela3[[#This Row],[PAPEL]]),Tabela17683[Fechamento])</f>
        <v>0</v>
      </c>
    </row>
    <row r="470" spans="1:54">
      <c r="A470" s="4" t="s">
        <v>562</v>
      </c>
      <c r="B470" s="57" t="s">
        <v>564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532992231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0" s="19">
        <f>IF(Tabela3[[#This Row],[Lucro Líquido]]&gt;0,Tabela3[[#This Row],[Lucro Líquido]]/Tabela3[[#This Row],[Patrimônio Líquido]],0)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2.312588816579864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4.5</v>
      </c>
      <c r="AO470" s="44">
        <f>[Cotação]/[VPA]</f>
        <v>3.993827318776507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200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4.5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>
      <c r="A471" s="4" t="s">
        <v>562</v>
      </c>
      <c r="B471" s="57" t="s">
        <v>565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297291222.17999995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1" s="19">
        <f>IF(Tabela3[[#This Row],[Lucro Líquido]]&gt;0,Tabela3[[#This Row],[Lucro Líquido]]/Tabela3[[#This Row],[Patrimônio Líquido]],0)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2.312588816579864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2.5099999999999998</v>
      </c>
      <c r="AO471" s="44">
        <f>[Cotação]/[VPA]</f>
        <v>2.2276681266953404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300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2.5099999999999998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>
      <c r="A472" s="4" t="s">
        <v>726</v>
      </c>
      <c r="B472" s="57" t="s">
        <v>725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494122755.90000004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2" s="19">
        <f>IF(Tabela3[[#This Row],[Lucro Líquido]]&gt;0,Tabela3[[#This Row],[Lucro Líquido]]/Tabela3[[#This Row],[Patrimônio Líquido]],0)</f>
        <v>6.229907723072009E-2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2.312588816579864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3.14</v>
      </c>
      <c r="AO472" s="44">
        <f>[Cotação]/[VPA]</f>
        <v>1.7154300212466065</v>
      </c>
      <c r="AP472" s="40">
        <f>IF(Tabela3[[#This Row],[Lucro/Ação]]&gt;0,Tabela3[[#This Row],[Cotação]]/(Tabela3[[#This Row],[Lucro/Ação]]/[Ref]*4),0)</f>
        <v>20.651550121203677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8.6252605230399994E-3</v>
      </c>
      <c r="AU472" s="42">
        <f>((1+Tabela3[[#This Row],[% Yield]])^(1/(3*Tabela3[[#This Row],[Ref]])))^(12)-1</f>
        <v>1.1516848038334304E-2</v>
      </c>
      <c r="AV472" s="14">
        <f>IF([Cotação]&gt;0,($BH$1/Tabela3[[#This Row],[Cotação]]-MOD($BH$1/Tabela3[[#This Row],[Cotação]],100)),)</f>
        <v>200</v>
      </c>
      <c r="AW472" s="17">
        <f>Tabela3[[#This Row],[Ativos]]*[Lucro]</f>
        <v>5.4166636084691193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3.14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>
      <c r="A473" s="3" t="s">
        <v>891</v>
      </c>
      <c r="B473" s="58" t="s">
        <v>984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3" s="18">
        <f>IF(Tabela3[[#This Row],[Lucro Líquido]]&gt;0,Tabela3[[#This Row],[Lucro Líquido]]/Tabela3[[#This Row],[Patrimônio Líquido]],0)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2.312588816579864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>
      <c r="A474" s="3" t="s">
        <v>891</v>
      </c>
      <c r="B474" s="58" t="s">
        <v>985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4" s="18">
        <f>IF(Tabela3[[#This Row],[Lucro Líquido]]&gt;0,Tabela3[[#This Row],[Lucro Líquido]]/Tabela3[[#This Row],[Patrimônio Líquido]],0)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2.312588816579864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1600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>
      <c r="A475" s="3" t="s">
        <v>891</v>
      </c>
      <c r="B475" s="58" t="s">
        <v>986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5" s="18">
        <f>IF(Tabela3[[#This Row],[Lucro Líquido]]&gt;0,Tabela3[[#This Row],[Lucro Líquido]]/Tabela3[[#This Row],[Patrimônio Líquido]],0)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2.312588816579864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>
      <c r="A476" s="3" t="s">
        <v>891</v>
      </c>
      <c r="B476" s="58" t="s">
        <v>987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6" s="18">
        <f>IF(Tabela3[[#This Row],[Lucro Líquido]]&gt;0,Tabela3[[#This Row],[Lucro Líquido]]/Tabela3[[#This Row],[Patrimônio Líquido]],0)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2.312588816579864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1100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>
      <c r="A477" s="4" t="s">
        <v>251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1700857764.3200002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7" s="19">
        <f>IF(Tabela3[[#This Row],[Lucro Líquido]]&gt;0,Tabela3[[#This Row],[Lucro Líquido]]/Tabela3[[#This Row],[Patrimônio Líquido]],0)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2.312588816579864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2.08</v>
      </c>
      <c r="AO477" s="44">
        <f>[Cotação]/[VPA]</f>
        <v>0.45008144067742795</v>
      </c>
      <c r="AP477" s="40">
        <f>IF(Tabela3[[#This Row],[Lucro/Ação]]&gt;0,Tabela3[[#This Row],[Cotação]]/(Tabela3[[#This Row],[Lucro/Ação]]/[Ref]*4),0)</f>
        <v>41.484335715121951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5.7250525024901393E-3</v>
      </c>
      <c r="AU477" s="19">
        <f>((1+Tabela3[[#This Row],[% Yield]])^(1/(3*Tabela3[[#This Row],[Ref]])))^(12)-1</f>
        <v>5.7250525024896692E-3</v>
      </c>
      <c r="AV477" s="14">
        <f>IF([Cotação]&gt;0,($BH$1/Tabela3[[#This Row],[Cotação]]-MOD($BH$1/Tabela3[[#This Row],[Cotação]],100)),)</f>
        <v>400</v>
      </c>
      <c r="AW477" s="17">
        <f>Tabela3[[#This Row],[Ativos]]*[Lucro]</f>
        <v>4.7632436820717956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2.08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>
      <c r="A478" s="3" t="s">
        <v>1220</v>
      </c>
      <c r="B478" s="58" t="s">
        <v>1222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1240854802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8" s="18">
        <f>IF(Tabela3[[#This Row],[Lucro Líquido]]&gt;0,Tabela3[[#This Row],[Lucro Líquido]]/Tabela3[[#This Row],[Patrimônio Líquido]],0)</f>
        <v>0.10226667833797426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2.312588816579864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18.8</v>
      </c>
      <c r="AO478" s="53">
        <f>[Cotação]/[VPA]</f>
        <v>2.9356212297930631</v>
      </c>
      <c r="AP478" s="37">
        <f>IF(Tabela3[[#This Row],[Lucro/Ação]]&gt;0,Tabela3[[#This Row],[Cotação]]/(Tabela3[[#This Row],[Lucro/Ação]]/[Ref]*4),0)</f>
        <v>21.529162363800403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8.2736614174782393E-3</v>
      </c>
      <c r="AU478" s="22">
        <f>((1+Tabela3[[#This Row],[% Yield]])^(1/(3*Tabela3[[#This Row],[Ref]])))^(12)-1</f>
        <v>1.1046732567140172E-2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18.8</v>
      </c>
    </row>
    <row r="479" spans="1:54">
      <c r="A479" s="4" t="s">
        <v>626</v>
      </c>
      <c r="B479" s="57" t="s">
        <v>623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79" s="19">
        <f>IF(Tabela3[[#This Row],[Lucro Líquido]]&gt;0,Tabela3[[#This Row],[Lucro Líquido]]/Tabela3[[#This Row],[Patrimônio Líquido]],0)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2.312588816579864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5000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>
      <c r="A480" s="4" t="s">
        <v>626</v>
      </c>
      <c r="B480" s="57" t="s">
        <v>624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0" s="19">
        <f>IF(Tabela3[[#This Row],[Lucro Líquido]]&gt;0,Tabela3[[#This Row],[Lucro Líquido]]/Tabela3[[#This Row],[Patrimônio Líquido]],0)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2.312588816579864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3700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>
      <c r="A481" s="4" t="s">
        <v>626</v>
      </c>
      <c r="B481" s="57" t="s">
        <v>625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1" s="19">
        <f>IF(Tabela3[[#This Row],[Lucro Líquido]]&gt;0,Tabela3[[#This Row],[Lucro Líquido]]/Tabela3[[#This Row],[Patrimônio Líquido]],0)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2.312588816579864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3700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>
      <c r="A482" s="3" t="s">
        <v>278</v>
      </c>
      <c r="B482" s="58" t="s">
        <v>277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27802775440.5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2" s="18">
        <f>IF(Tabela3[[#This Row],[Lucro Líquido]]&gt;0,Tabela3[[#This Row],[Lucro Líquido]]/Tabela3[[#This Row],[Patrimônio Líquido]],0)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2.312588816579864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11.5</v>
      </c>
      <c r="AO482" s="53">
        <f>[Cotação]/[VPA]</f>
        <v>1.9049990572223776</v>
      </c>
      <c r="AP482" s="37">
        <f>IF(Tabela3[[#This Row],[Lucro/Ação]]&gt;0,Tabela3[[#This Row],[Cotação]]/(Tabela3[[#This Row],[Lucro/Ação]]/[Ref]*4),0)</f>
        <v>18.466071277565163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1.2861425499236752E-2</v>
      </c>
      <c r="AU482" s="18">
        <f>((1+Tabela3[[#This Row],[% Yield]])^(1/(3*Tabela3[[#This Row],[Ref]])))^(12)-1</f>
        <v>1.2861425499237189E-2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11.5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>
      <c r="A483" s="4" t="s">
        <v>326</v>
      </c>
      <c r="B483" s="57" t="s">
        <v>619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3" s="19">
        <f>IF(Tabela3[[#This Row],[Lucro Líquido]]&gt;0,Tabela3[[#This Row],[Lucro Líquido]]/Tabela3[[#This Row],[Patrimônio Líquido]],0)</f>
        <v>8.1531395772512782E-2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2.312588816579864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>
      <c r="A484" s="4" t="s">
        <v>326</v>
      </c>
      <c r="B484" s="57" t="s">
        <v>328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4" s="19">
        <f>IF(Tabela3[[#This Row],[Lucro Líquido]]&gt;0,Tabela3[[#This Row],[Lucro Líquido]]/Tabela3[[#This Row],[Patrimônio Líquido]],0)</f>
        <v>8.1531395772512782E-2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2.312588816579864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>
      <c r="A485" s="4" t="s">
        <v>562</v>
      </c>
      <c r="B485" s="57" t="s">
        <v>571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5378066635.8999996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5" s="19">
        <f>IF(Tabela3[[#This Row],[Lucro Líquido]]&gt;0,Tabela3[[#This Row],[Lucro Líquido]]/Tabela3[[#This Row],[Patrimônio Líquido]],0)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2.312588816579864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32.9</v>
      </c>
      <c r="AO485" s="44">
        <f>[Cotação]/[VPA]</f>
        <v>5.0374305450155061</v>
      </c>
      <c r="AP485" s="40">
        <f>IF(Tabela3[[#This Row],[Lucro/Ação]]&gt;0,Tabela3[[#This Row],[Cotação]]/(Tabela3[[#This Row],[Lucro/Ação]]/[Ref]*4),0)</f>
        <v>24.169782465215359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9.8263193035272468E-3</v>
      </c>
      <c r="AU485" s="42">
        <f>((1+Tabela3[[#This Row],[% Yield]])^(1/(3*Tabela3[[#This Row],[Ref]])))^(12)-1</f>
        <v>9.8263193035257324E-3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32.9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>
      <c r="A486" s="3" t="s">
        <v>928</v>
      </c>
      <c r="B486" s="58" t="s">
        <v>929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13226407349.540001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6" s="18">
        <f>IF(Tabela3[[#This Row],[Lucro Líquido]]&gt;0,Tabela3[[#This Row],[Lucro Líquido]]/Tabela3[[#This Row],[Patrimônio Líquido]],0)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2.312588816579864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0.01</v>
      </c>
      <c r="AO486" s="53">
        <f>[Cotação]/[VPA]</f>
        <v>5718.2911152356246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90000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0.01</v>
      </c>
      <c r="BB486" s="7">
        <f>SUMPRODUCT(N(Tabela17683[Código]=Tabela3[[#This Row],[PAPEL]]),Tabela17683[Fechamento])</f>
        <v>0</v>
      </c>
    </row>
    <row r="487" spans="1:54">
      <c r="A487" s="3" t="s">
        <v>928</v>
      </c>
      <c r="B487" s="58" t="s">
        <v>930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26452814699.080002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7" s="18">
        <f>IF(Tabela3[[#This Row],[Lucro Líquido]]&gt;0,Tabela3[[#This Row],[Lucro Líquido]]/Tabela3[[#This Row],[Patrimônio Líquido]],0)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2.312588816579864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0.02</v>
      </c>
      <c r="AO487" s="53">
        <f>[Cotação]/[VPA]</f>
        <v>11436.582230471249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45000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0.02</v>
      </c>
      <c r="BB487" s="7">
        <f>SUMPRODUCT(N(Tabela17683[Código]=Tabela3[[#This Row],[PAPEL]]),Tabela17683[Fechamento])</f>
        <v>0</v>
      </c>
    </row>
    <row r="488" spans="1:54">
      <c r="A488" s="3" t="s">
        <v>1186</v>
      </c>
      <c r="B488" s="57" t="s">
        <v>1181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1562880000.0000002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8" s="18">
        <f>IF(Tabela3[[#This Row],[Lucro Líquido]]&gt;0,Tabela3[[#This Row],[Lucro Líquido]]/Tabela3[[#This Row],[Patrimônio Líquido]],0)</f>
        <v>8.1543524093029786E-5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2.312588816579864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8.8800000000000008</v>
      </c>
      <c r="AO488" s="53">
        <f>[Cotação]/[VPA]</f>
        <v>0.74094617985182787</v>
      </c>
      <c r="AP488" s="37">
        <f>IF(Tabela3[[#This Row],[Lucro/Ação]]&gt;0,Tabela3[[#This Row],[Cotação]]/(Tabela3[[#This Row],[Lucro/Ação]]/[Ref]*4),0)</f>
        <v>6814.8837209302328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2.6137643325143324E-5</v>
      </c>
      <c r="AU488" s="22">
        <f>((1+Tabela3[[#This Row],[% Yield]])^(1/(3*Tabela3[[#This Row],[Ref]])))^(12)-1</f>
        <v>3.4850342917058796E-5</v>
      </c>
      <c r="AV488" s="10">
        <f>IF([Cotação]&gt;0,($BH$1/Tabela3[[#This Row],[Cotação]]-MOD($BH$1/Tabela3[[#This Row],[Cotação]],100)),)</f>
        <v>100</v>
      </c>
      <c r="AW488" s="7">
        <f>Tabela3[[#This Row],[Ativos]]*[Lucro]</f>
        <v>2.3210227272727275E-2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8.8800000000000008</v>
      </c>
    </row>
    <row r="489" spans="1:54">
      <c r="A489" s="3" t="s">
        <v>1064</v>
      </c>
      <c r="B489" s="57" t="s">
        <v>1097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315743248.33999997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89" s="18">
        <f>IF(Tabela3[[#This Row],[Lucro Líquido]]&gt;0,Tabela3[[#This Row],[Lucro Líquido]]/Tabela3[[#This Row],[Patrimônio Líquido]],0)</f>
        <v>4.4195703053610626E-2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2.312588816579864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3.86</v>
      </c>
      <c r="AO489" s="53">
        <f>[Cotação]/[VPA]</f>
        <v>0.62047553778644182</v>
      </c>
      <c r="AP489" s="37">
        <f>IF(Tabela3[[#This Row],[Lucro/Ação]]&gt;0,Tabela3[[#This Row],[Cotação]]/(Tabela3[[#This Row],[Lucro/Ação]]/[Ref]*4),0)</f>
        <v>10.529454702312137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1.6916830456650898E-2</v>
      </c>
      <c r="AU489" s="22">
        <f>((1+Tabela3[[#This Row],[% Yield]])^(1/(3*Tabela3[[#This Row],[Ref]])))^(12)-1</f>
        <v>2.2619131905784906E-2</v>
      </c>
      <c r="AV489" s="10">
        <f>IF([Cotação]&gt;0,($BH$1/Tabela3[[#This Row],[Cotação]]-MOD($BH$1/Tabela3[[#This Row],[Cotação]],100)),)</f>
        <v>200</v>
      </c>
      <c r="AW489" s="7">
        <f>Tabela3[[#This Row],[Ativos]]*[Lucro]</f>
        <v>13.059793112534493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3.86</v>
      </c>
      <c r="BB489" s="7">
        <f>SUMPRODUCT(N(Tabela17683[Código]=Tabela3[[#This Row],[PAPEL]]),Tabela17683[Fechamento])</f>
        <v>0</v>
      </c>
    </row>
    <row r="490" spans="1:54">
      <c r="A490" s="4" t="s">
        <v>12</v>
      </c>
      <c r="B490" s="60" t="s">
        <v>154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6990373061.3499994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0" s="19">
        <f>IF(Tabela3[[#This Row],[Lucro Líquido]]&gt;0,Tabela3[[#This Row],[Lucro Líquido]]/Tabela3[[#This Row],[Patrimônio Líquido]],0)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2.312588816579864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45.79</v>
      </c>
      <c r="AO490" s="44">
        <f>[Cotação]/[VPA]</f>
        <v>1.4113306767847686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45.79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>
      <c r="A491" s="4" t="s">
        <v>12</v>
      </c>
      <c r="B491" s="60" t="s">
        <v>155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3732575264.25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1" s="19">
        <f>IF(Tabela3[[#This Row],[Lucro Líquido]]&gt;0,Tabela3[[#This Row],[Lucro Líquido]]/Tabela3[[#This Row],[Patrimônio Líquido]],0)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2.312588816579864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24.45</v>
      </c>
      <c r="AO491" s="44">
        <f>[Cotação]/[VPA]</f>
        <v>0.75359325283659306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24.45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>
      <c r="A492" s="4" t="s">
        <v>363</v>
      </c>
      <c r="B492" s="57" t="s">
        <v>362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647109846.84000003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2" s="19">
        <f>IF(Tabela3[[#This Row],[Lucro Líquido]]&gt;0,Tabela3[[#This Row],[Lucro Líquido]]/Tabela3[[#This Row],[Patrimônio Líquido]],0)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2.312588816579864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13.98</v>
      </c>
      <c r="AO492" s="44">
        <f>[Cotação]/[VPA]</f>
        <v>9.0973098864083681</v>
      </c>
      <c r="AP492" s="40">
        <f>IF(Tabela3[[#This Row],[Lucro/Ação]]&gt;0,Tabela3[[#This Row],[Cotação]]/(Tabela3[[#This Row],[Lucro/Ação]]/[Ref]*4),0)</f>
        <v>8.7400033338735827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2.8093350674193857E-2</v>
      </c>
      <c r="AU492" s="19">
        <f>((1+Tabela3[[#This Row],[% Yield]])^(1/(3*Tabela3[[#This Row],[Ref]])))^(12)-1</f>
        <v>2.8093350674194051E-2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13.98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>
      <c r="A493" s="3" t="s">
        <v>1325</v>
      </c>
      <c r="B493" s="58" t="s">
        <v>1304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2690352150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3" s="18">
        <f>IF(Tabela3[[#This Row],[Lucro Líquido]]&gt;0,Tabela3[[#This Row],[Lucro Líquido]]/Tabela3[[#This Row],[Patrimônio Líquido]],0)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2.312588816579864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18.66</v>
      </c>
      <c r="AO493" s="53">
        <f>[Cotação]/[VPA]</f>
        <v>1.4145595117726948</v>
      </c>
      <c r="AP493" s="37">
        <f>IF(Tabela3[[#This Row],[Lucro/Ação]]&gt;0,Tabela3[[#This Row],[Cotação]]/(Tabela3[[#This Row],[Lucro/Ação]]/[Ref]*4),0)</f>
        <v>31.1668325204759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7.6202803041973514E-3</v>
      </c>
      <c r="AU493" s="22">
        <f>((1+Tabela3[[#This Row],[% Yield]])^(1/(3*Tabela3[[#This Row],[Ref]])))^(12)-1</f>
        <v>7.6202803041964806E-3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18.66</v>
      </c>
    </row>
    <row r="494" spans="1:54">
      <c r="A494" s="3" t="s">
        <v>867</v>
      </c>
      <c r="B494" s="58" t="s">
        <v>868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299371228.92000002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4" s="18">
        <f>IF(Tabela3[[#This Row],[Lucro Líquido]]&gt;0,Tabela3[[#This Row],[Lucro Líquido]]/Tabela3[[#This Row],[Patrimônio Líquido]],0)</f>
        <v>6.2892933000931919E-2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2.312588816579864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4.53</v>
      </c>
      <c r="AO494" s="53">
        <f>[Cotação]/[VPA]</f>
        <v>1.4161966636233332</v>
      </c>
      <c r="AP494" s="37">
        <f>IF(Tabela3[[#This Row],[Lucro/Ação]]&gt;0,Tabela3[[#This Row],[Cotação]]/(Tabela3[[#This Row],[Lucro/Ação]]/[Ref]*4),0)</f>
        <v>16.888185159082365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1.0547314487738517E-2</v>
      </c>
      <c r="AU494" s="22">
        <f>((1+Tabela3[[#This Row],[% Yield]])^(1/(3*Tabela3[[#This Row],[Ref]])))^(12)-1</f>
        <v>1.4087749592337051E-2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4.53</v>
      </c>
      <c r="BB494" s="7">
        <f>SUMPRODUCT(N(Tabela17683[Código]=Tabela3[[#This Row],[PAPEL]]),Tabela17683[Fechamento])</f>
        <v>0</v>
      </c>
    </row>
    <row r="495" spans="1:54">
      <c r="A495" s="3" t="s">
        <v>289</v>
      </c>
      <c r="B495" s="58" t="s">
        <v>296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28106545713.48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5" s="18">
        <f>IF(Tabela3[[#This Row],[Lucro Líquido]]&gt;0,Tabela3[[#This Row],[Lucro Líquido]]/Tabela3[[#This Row],[Patrimônio Líquido]],0)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2.312588816579864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51.63</v>
      </c>
      <c r="AO495" s="53">
        <f>[Cotação]/[VPA]</f>
        <v>4.3108456804388862</v>
      </c>
      <c r="AP495" s="37">
        <f>IF(Tabela3[[#This Row],[Lucro/Ação]]&gt;0,Tabela3[[#This Row],[Cotação]]/(Tabela3[[#This Row],[Lucro/Ação]]/[Ref]*4),0)</f>
        <v>22.941440887700459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2.070488956317738E-2</v>
      </c>
      <c r="AU495" s="18">
        <f>((1+Tabela3[[#This Row],[% Yield]])^(1/(3*Tabela3[[#This Row],[Ref]])))^(12)-1</f>
        <v>2.070488956317873E-2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51.63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24" t="s">
        <v>40</v>
      </c>
      <c r="B496" s="57" t="s">
        <v>414</v>
      </c>
      <c r="C496" s="84" t="str">
        <f>LEFT([PAPEL],LEN([PAPEL])-(LEN([PAPEL])-4))</f>
        <v>UNIP</v>
      </c>
      <c r="D496" s="15">
        <v>3</v>
      </c>
      <c r="E496" s="6">
        <v>384330953.12</v>
      </c>
      <c r="F496" s="8">
        <v>278500690</v>
      </c>
      <c r="G496" s="86">
        <v>0.25</v>
      </c>
      <c r="H496" s="15"/>
      <c r="I496" s="19"/>
      <c r="J496" s="19"/>
      <c r="K496" s="88"/>
      <c r="L496" s="88"/>
      <c r="M496" s="13">
        <v>1728469000</v>
      </c>
      <c r="N496" s="13">
        <v>380787000</v>
      </c>
      <c r="O496" s="13">
        <v>247703000</v>
      </c>
      <c r="P496" s="28">
        <v>740932000</v>
      </c>
      <c r="Q496" s="28">
        <v>342727000</v>
      </c>
      <c r="R496" s="28">
        <f>IF(Tabela3[[#This Row],[Ativo || Passivo]]&gt;0,Tabela3[[#This Row],[Ativo || Passivo]]-Tabela3[[#This Row],[Patrimônio Líquido]],0)</f>
        <v>987537000</v>
      </c>
      <c r="S496" s="128">
        <f>Tabela3[[#This Row],[Cotação]]*Tabela3[[#This Row],[Total Ações]]</f>
        <v>501301243.19999999</v>
      </c>
      <c r="T496" s="131">
        <f>IF(Tabela3[[#This Row],[Passivo Circulante]]&gt;0,Tabela3[[#This Row],[Ativo Circulante]]/Tabela3[[#This Row],[Passivo Circulante]],0)</f>
        <v>1.5372724593565681</v>
      </c>
      <c r="U496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6" s="49">
        <f>IF(Tabela3[[#This Row],[Lucro Líquido]]&gt;0,Tabela3[[#This Row],[Lucro Líquido]]/Tabela3[[#This Row],[Patrimônio Líquido]],0)</f>
        <v>0.46256201648734296</v>
      </c>
      <c r="W496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6" s="49">
        <f>IF(Tabela3[[#This Row],[Dívida]]&gt;0,Tabela3[[#This Row],[Dívida]]/Tabela3[[#This Row],[Patrimônio Líquido]],0)</f>
        <v>1.3328308130840616</v>
      </c>
      <c r="Y496" s="49">
        <f>SUMPRODUCT(N([Dívida / PL]&gt;0),N(RIGHT([PAPEL],LEN([PAPEL])-(LEN([PAPEL])-1))="3"),[Dívida / PL])/SUMPRODUCT(N([Dívida / PL]&gt;0),N(RIGHT([PAPEL],LEN([PAPEL])-(LEN([PAPEL])-1))="3"))</f>
        <v>2.312588816579864</v>
      </c>
      <c r="Z496" s="13">
        <f>Tabela3[[#This Row],[Capital Social]]*20%</f>
        <v>76866190.623999998</v>
      </c>
      <c r="AA496" s="13">
        <f>IF(([Lucro Líquido]*5%)&gt;[Teto R. Legal],[Teto R. Legal],[Lucro Líquido]*5%)</f>
        <v>17136350</v>
      </c>
      <c r="AB496" s="13">
        <f>IF([Lucro Líquido]&lt;0,0,[Lucro Líquido]-[Reserva Legal])</f>
        <v>325590650</v>
      </c>
      <c r="AC496" s="13">
        <f>Tabela3[[#This Row],[Lucro Distribuir]]*[%Div]</f>
        <v>81397662.5</v>
      </c>
      <c r="AD496" s="21">
        <f>SUMPRODUCT(N([Nome]=Tabela3[[#This Row],[Nome]]),[Ações])</f>
        <v>835502072</v>
      </c>
      <c r="AE496" s="5">
        <f>[Capital Social]/[Total Ações]</f>
        <v>0.46</v>
      </c>
      <c r="AF496" s="78">
        <f>Tabela3[[#This Row],[Lucro Líquido]]/Tabela3[[#This Row],[Total Ações]]</f>
        <v>0.4102048474632628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6" s="13">
        <f>[Div Base]*[Ações]</f>
        <v>27132554.101717565</v>
      </c>
      <c r="AL496" s="13">
        <f>SUMPRODUCT(N([Nome]=Tabela3[[#This Row],[Nome]]),[Div Base]*[Ações])</f>
        <v>81397662.5</v>
      </c>
      <c r="AM496" s="6">
        <f>[Patrimônio Líquido]/[Total Ações]</f>
        <v>0.88681048776621108</v>
      </c>
      <c r="AN496" s="48">
        <f>MAX(Tabela3[[#This Row],[Cotação 1]:[Cotação 5]])</f>
        <v>0.6</v>
      </c>
      <c r="AO496" s="44">
        <f>[Cotação]/[VPA]</f>
        <v>0.67658198485151133</v>
      </c>
      <c r="AP496" s="40">
        <f>IF(Tabela3[[#This Row],[Lucro/Ação]]&gt;0,Tabela3[[#This Row],[Cotação]]/(Tabela3[[#This Row],[Lucro/Ação]]/[Ref]*4),0)</f>
        <v>1.0970128773046768</v>
      </c>
      <c r="AQ496" s="78">
        <f>[Lucro Distribuir]/[Total Ações]</f>
        <v>0.38969460509009962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6" s="15" t="str">
        <f>IF(AND([% A.A.]&gt;=5%,SUMPRODUCT(N([Nome]=Tabela3[[#This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0.16237275212087485</v>
      </c>
      <c r="AU496" s="19">
        <f>((1+Tabela3[[#This Row],[% Yield]])^(1/(3*Tabela3[[#This Row],[Ref]])))^(12)-1</f>
        <v>0.22215764227711854</v>
      </c>
      <c r="AV496" s="14">
        <f>IF([Cotação]&gt;0,($BH$1/Tabela3[[#This Row],[Cotação]]-MOD($BH$1/Tabela3[[#This Row],[Cotação]],100)),)</f>
        <v>1500</v>
      </c>
      <c r="AW496" s="17">
        <f>Tabela3[[#This Row],[Ativos]]*[Lucro]</f>
        <v>146.13547690878735</v>
      </c>
      <c r="AX496" s="13">
        <f>SUMPRODUCT(N(Tabela1[Código]=Tabela3[[#This Row],[PAPEL]]),Tabela1[Fechamento])</f>
        <v>0</v>
      </c>
      <c r="AY496" s="55">
        <f>SUMPRODUCT(N(Tabela17[Código]=Tabela3[[#This Row],[PAPEL]]),Tabela17[Fechamento])</f>
        <v>0.6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24" t="s">
        <v>40</v>
      </c>
      <c r="B497" s="57" t="s">
        <v>73</v>
      </c>
      <c r="C497" s="84" t="str">
        <f>LEFT([PAPEL],LEN([PAPEL])-(LEN([PAPEL])-4))</f>
        <v>UNIP</v>
      </c>
      <c r="D497" s="15">
        <v>3</v>
      </c>
      <c r="E497" s="6">
        <v>384330953.12</v>
      </c>
      <c r="F497" s="8">
        <v>25907109</v>
      </c>
      <c r="G497" s="81">
        <v>0.25</v>
      </c>
      <c r="H497" s="15"/>
      <c r="I497" s="19">
        <v>0.1</v>
      </c>
      <c r="J497" s="19"/>
      <c r="K497" s="88"/>
      <c r="L497" s="88"/>
      <c r="M497" s="13">
        <v>1728469000</v>
      </c>
      <c r="N497" s="13">
        <v>380787000</v>
      </c>
      <c r="O497" s="13">
        <v>247703000</v>
      </c>
      <c r="P497" s="28">
        <v>740932000</v>
      </c>
      <c r="Q497" s="28">
        <v>342727000</v>
      </c>
      <c r="R497" s="28">
        <f>IF(Tabela3[[#This Row],[Ativo || Passivo]]&gt;0,Tabela3[[#This Row],[Ativo || Passivo]]-Tabela3[[#This Row],[Patrimônio Líquido]],0)</f>
        <v>987537000</v>
      </c>
      <c r="S497" s="128">
        <f>Tabela3[[#This Row],[Cotação]]*Tabela3[[#This Row],[Total Ações]]</f>
        <v>526366305.36000001</v>
      </c>
      <c r="T497" s="131">
        <f>IF(Tabela3[[#This Row],[Passivo Circulante]]&gt;0,Tabela3[[#This Row],[Ativo Circulante]]/Tabela3[[#This Row],[Passivo Circulante]],0)</f>
        <v>1.5372724593565681</v>
      </c>
      <c r="U497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7" s="49">
        <f>IF(Tabela3[[#This Row],[Lucro Líquido]]&gt;0,Tabela3[[#This Row],[Lucro Líquido]]/Tabela3[[#This Row],[Patrimônio Líquido]],0)</f>
        <v>0.46256201648734296</v>
      </c>
      <c r="W497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7" s="49">
        <f>IF(Tabela3[[#This Row],[Dívida]]&gt;0,Tabela3[[#This Row],[Dívida]]/Tabela3[[#This Row],[Patrimônio Líquido]],0)</f>
        <v>1.3328308130840616</v>
      </c>
      <c r="Y497" s="49">
        <f>SUMPRODUCT(N([Dívida / PL]&gt;0),N(RIGHT([PAPEL],LEN([PAPEL])-(LEN([PAPEL])-1))="3"),[Dívida / PL])/SUMPRODUCT(N([Dívida / PL]&gt;0),N(RIGHT([PAPEL],LEN([PAPEL])-(LEN([PAPEL])-1))="3"))</f>
        <v>2.312588816579864</v>
      </c>
      <c r="Z497" s="13">
        <f>Tabela3[[#This Row],[Capital Social]]*20%</f>
        <v>76866190.623999998</v>
      </c>
      <c r="AA497" s="13">
        <f>IF(([Lucro Líquido]*5%)&gt;[Teto R. Legal],[Teto R. Legal],[Lucro Líquido]*5%)</f>
        <v>17136350</v>
      </c>
      <c r="AB497" s="13">
        <f>IF([Lucro Líquido]&lt;0,0,[Lucro Líquido]-[Reserva Legal])</f>
        <v>325590650</v>
      </c>
      <c r="AC497" s="13">
        <f>Tabela3[[#This Row],[Lucro Distribuir]]*[%Div]</f>
        <v>81397662.5</v>
      </c>
      <c r="AD497" s="21">
        <f>SUMPRODUCT(N([Nome]=Tabela3[[#This Row],[Nome]]),[Ações])</f>
        <v>835502072</v>
      </c>
      <c r="AE497" s="5">
        <f>[Capital Social]/[Total Ações]</f>
        <v>0.46</v>
      </c>
      <c r="AF497" s="78">
        <f>Tabela3[[#This Row],[Lucro Líquido]]/Tabela3[[#This Row],[Total Ações]]</f>
        <v>0.4102048474632628</v>
      </c>
      <c r="AG4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7" s="13">
        <f>[Div Base]*[Ações]</f>
        <v>2523965.1526952912</v>
      </c>
      <c r="AL497" s="13">
        <f>SUMPRODUCT(N([Nome]=Tabela3[[#This Row],[Nome]]),[Div Base]*[Ações])</f>
        <v>81397662.5</v>
      </c>
      <c r="AM497" s="6">
        <f>[Patrimônio Líquido]/[Total Ações]</f>
        <v>0.88681048776621108</v>
      </c>
      <c r="AN497" s="48">
        <f>MAX(Tabela3[[#This Row],[Cotação 1]:[Cotação 5]])</f>
        <v>0.63</v>
      </c>
      <c r="AO497" s="44">
        <f>[Cotação]/[VPA]</f>
        <v>0.71041108409408693</v>
      </c>
      <c r="AP497" s="40">
        <f>IF(Tabela3[[#This Row],[Lucro/Ação]]&gt;0,Tabela3[[#This Row],[Cotação]]/(Tabela3[[#This Row],[Lucro/Ação]]/[Ref]*4),0)</f>
        <v>1.1518635211699106</v>
      </c>
      <c r="AQ497" s="78">
        <f>[Lucro Distribuir]/[Total Ações]</f>
        <v>0.38969460509009962</v>
      </c>
      <c r="AR497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7" s="15" t="str">
        <f>IF(AND([% A.A.]&gt;=5%,SUMPRODUCT(N([Nome]=Tabela3[[#This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0.15464071630559509</v>
      </c>
      <c r="AU497" s="19">
        <f>((1+Tabela3[[#This Row],[% Yield]])^(1/(3*Tabela3[[#This Row],[Ref]])))^(12)-1</f>
        <v>0.2113300489591825</v>
      </c>
      <c r="AV497" s="14">
        <f>IF([Cotação]&gt;0,($BH$1/Tabela3[[#This Row],[Cotação]]-MOD($BH$1/Tabela3[[#This Row],[Cotação]],100)),)</f>
        <v>1400</v>
      </c>
      <c r="AW497" s="17">
        <f>Tabela3[[#This Row],[Ativos]]*[Lucro]</f>
        <v>136.39311178153486</v>
      </c>
      <c r="AX497" s="13">
        <f>SUMPRODUCT(N(Tabela1[Código]=Tabela3[[#This Row],[PAPEL]]),Tabela1[Fechamento])</f>
        <v>0.63</v>
      </c>
      <c r="AY497" s="55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24" t="s">
        <v>40</v>
      </c>
      <c r="B498" s="57" t="s">
        <v>39</v>
      </c>
      <c r="C498" s="82" t="str">
        <f>LEFT([PAPEL],LEN([PAPEL])-(LEN([PAPEL])-4))</f>
        <v>UNIP</v>
      </c>
      <c r="D498" s="15">
        <v>3</v>
      </c>
      <c r="E498" s="6">
        <v>384330953.12</v>
      </c>
      <c r="F498" s="8">
        <v>531094273</v>
      </c>
      <c r="G498" s="86">
        <v>0.25</v>
      </c>
      <c r="H498" s="19"/>
      <c r="I498" s="19">
        <v>0.1</v>
      </c>
      <c r="J498" s="19"/>
      <c r="K498" s="88"/>
      <c r="L498" s="88"/>
      <c r="M498" s="13">
        <v>1728469000</v>
      </c>
      <c r="N498" s="13">
        <v>380787000</v>
      </c>
      <c r="O498" s="13">
        <v>247703000</v>
      </c>
      <c r="P498" s="28">
        <v>740932000</v>
      </c>
      <c r="Q498" s="28">
        <v>342727000</v>
      </c>
      <c r="R498" s="28">
        <f>IF(Tabela3[[#This Row],[Ativo || Passivo]]&gt;0,Tabela3[[#This Row],[Ativo || Passivo]]-Tabela3[[#This Row],[Patrimônio Líquido]],0)</f>
        <v>987537000</v>
      </c>
      <c r="S498" s="128">
        <f>Tabela3[[#This Row],[Cotação]]*Tabela3[[#This Row],[Total Ações]]</f>
        <v>367620911.68000001</v>
      </c>
      <c r="T498" s="131">
        <f>IF(Tabela3[[#This Row],[Passivo Circulante]]&gt;0,Tabela3[[#This Row],[Ativo Circulante]]/Tabela3[[#This Row],[Passivo Circulante]],0)</f>
        <v>1.5372724593565681</v>
      </c>
      <c r="U498" s="131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8" s="49">
        <f>IF(Tabela3[[#This Row],[Lucro Líquido]]&gt;0,Tabela3[[#This Row],[Lucro Líquido]]/Tabela3[[#This Row],[Patrimônio Líquido]],0)</f>
        <v>0.46256201648734296</v>
      </c>
      <c r="W498" s="4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8" s="49">
        <f>IF(Tabela3[[#This Row],[Dívida]]&gt;0,Tabela3[[#This Row],[Dívida]]/Tabela3[[#This Row],[Patrimônio Líquido]],0)</f>
        <v>1.3328308130840616</v>
      </c>
      <c r="Y498" s="49">
        <f>SUMPRODUCT(N([Dívida / PL]&gt;0),N(RIGHT([PAPEL],LEN([PAPEL])-(LEN([PAPEL])-1))="3"),[Dívida / PL])/SUMPRODUCT(N([Dívida / PL]&gt;0),N(RIGHT([PAPEL],LEN([PAPEL])-(LEN([PAPEL])-1))="3"))</f>
        <v>2.312588816579864</v>
      </c>
      <c r="Z498" s="28">
        <f>Tabela3[[#This Row],[Capital Social]]*20%</f>
        <v>76866190.623999998</v>
      </c>
      <c r="AA498" s="28">
        <f>IF(([Lucro Líquido]*5%)&gt;[Teto R. Legal],[Teto R. Legal],[Lucro Líquido]*5%)</f>
        <v>17136350</v>
      </c>
      <c r="AB498" s="28">
        <f>IF([Lucro Líquido]&lt;0,0,[Lucro Líquido]-[Reserva Legal])</f>
        <v>325590650</v>
      </c>
      <c r="AC498" s="28">
        <f>Tabela3[[#This Row],[Lucro Distribuir]]*[%Div]</f>
        <v>81397662.5</v>
      </c>
      <c r="AD498" s="21">
        <f>SUMPRODUCT(N([Nome]=Tabela3[[#This Row],[Nome]]),[Ações])</f>
        <v>835502072</v>
      </c>
      <c r="AE498" s="5">
        <f>[Capital Social]/[Total Ações]</f>
        <v>0.46</v>
      </c>
      <c r="AF498" s="78">
        <f>Tabela3[[#This Row],[Lucro Líquido]]/Tabela3[[#This Row],[Total Ações]]</f>
        <v>0.4102048474632628</v>
      </c>
      <c r="AG4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8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8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8" s="28">
        <f>[Div Base]*[Ações]</f>
        <v>51741143.24558714</v>
      </c>
      <c r="AL498" s="28">
        <f>SUMPRODUCT(N([Nome]=Tabela3[[#This Row],[Nome]]),[Div Base]*[Ações])</f>
        <v>81397662.5</v>
      </c>
      <c r="AM498" s="6">
        <f>[Patrimônio Líquido]/[Total Ações]</f>
        <v>0.88681048776621108</v>
      </c>
      <c r="AN498" s="48">
        <f>MAX(Tabela3[[#This Row],[Cotação 1]:[Cotação 5]])</f>
        <v>0.44</v>
      </c>
      <c r="AO498" s="44">
        <f>[Cotação]/[VPA]</f>
        <v>0.49616012222444167</v>
      </c>
      <c r="AP498" s="40">
        <f>IF(Tabela3[[#This Row],[Lucro/Ação]]&gt;0,Tabela3[[#This Row],[Cotação]]/(Tabela3[[#This Row],[Lucro/Ação]]/[Ref]*4),0)</f>
        <v>0.80447611002342967</v>
      </c>
      <c r="AQ498" s="78">
        <f>[Lucro Distribuir]/[Total Ações]</f>
        <v>0.38969460509009962</v>
      </c>
      <c r="AR498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8" s="14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0.22141738925573842</v>
      </c>
      <c r="AU498" s="19">
        <f>((1+Tabela3[[#This Row],[% Yield]])^(1/(3*Tabela3[[#This Row],[Ref]])))^(12)-1</f>
        <v>0.30562602510686898</v>
      </c>
      <c r="AV498" s="14">
        <f>IF([Cotação]&gt;0,($BH$1/Tabela3[[#This Row],[Cotação]]-MOD($BH$1/Tabela3[[#This Row],[Cotação]],100)),)</f>
        <v>2000</v>
      </c>
      <c r="AW498" s="17">
        <f>Tabela3[[#This Row],[Ativos]]*[Lucro]</f>
        <v>194.84730254504981</v>
      </c>
      <c r="AX498" s="17">
        <f>SUMPRODUCT(N(Tabela1[Código]=Tabela3[[#This Row],[PAPEL]]),Tabela1[Fechamento])</f>
        <v>0.44</v>
      </c>
      <c r="AY498" s="1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>
      <c r="A499" s="4" t="s">
        <v>232</v>
      </c>
      <c r="B499" s="57" t="s">
        <v>589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9159239075.6999989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499" s="19">
        <f>IF(Tabela3[[#This Row],[Lucro Líquido]]&gt;0,Tabela3[[#This Row],[Lucro Líquido]]/Tabela3[[#This Row],[Patrimônio Líquido]],0)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2.312588816579864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9.0299999999999994</v>
      </c>
      <c r="AO499" s="44">
        <f>[Cotação]/[VPA]</f>
        <v>0.54806662863988953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9.0299999999999994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>
      <c r="A500" s="4" t="s">
        <v>232</v>
      </c>
      <c r="B500" s="57" t="s">
        <v>590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9727253902.1000004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0" s="19">
        <f>IF(Tabela3[[#This Row],[Lucro Líquido]]&gt;0,Tabela3[[#This Row],[Lucro Líquido]]/Tabela3[[#This Row],[Patrimônio Líquido]],0)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2.312588816579864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9.59</v>
      </c>
      <c r="AO500" s="44">
        <f>[Cotação]/[VPA]</f>
        <v>0.58205525677259595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9.59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>
      <c r="A501" s="4" t="s">
        <v>232</v>
      </c>
      <c r="B501" s="57" t="s">
        <v>591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1" s="19">
        <f>IF(Tabela3[[#This Row],[Lucro Líquido]]&gt;0,Tabela3[[#This Row],[Lucro Líquido]]/Tabela3[[#This Row],[Patrimônio Líquido]],0)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2.312588816579864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>
      <c r="A502" s="3" t="s">
        <v>844</v>
      </c>
      <c r="B502" s="58" t="s">
        <v>843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1177767610.24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2" s="18">
        <f>IF(Tabela3[[#This Row],[Lucro Líquido]]&gt;0,Tabela3[[#This Row],[Lucro Líquido]]/Tabela3[[#This Row],[Patrimônio Líquido]],0)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2.312588816579864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3.04</v>
      </c>
      <c r="AO502" s="53">
        <f>[Cotação]/[VPA]</f>
        <v>0.87988645151264999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200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3.04</v>
      </c>
      <c r="BB502" s="7">
        <f>SUMPRODUCT(N(Tabela17683[Código]=Tabela3[[#This Row],[PAPEL]]),Tabela17683[Fechamento])</f>
        <v>0</v>
      </c>
    </row>
    <row r="503" spans="1:54">
      <c r="A503" s="4" t="s">
        <v>320</v>
      </c>
      <c r="B503" s="57" t="s">
        <v>652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3" s="18">
        <f>IF(Tabela3[[#This Row],[Lucro Líquido]]&gt;0,Tabela3[[#This Row],[Lucro Líquido]]/Tabela3[[#This Row],[Patrimônio Líquido]],0)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2.312588816579864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>
      <c r="A504" s="4" t="s">
        <v>320</v>
      </c>
      <c r="B504" s="57" t="s">
        <v>321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150818698251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4" s="18">
        <f>IF(Tabela3[[#This Row],[Lucro Líquido]]&gt;0,Tabela3[[#This Row],[Lucro Líquido]]/Tabela3[[#This Row],[Patrimônio Líquido]],0)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2.312588816579864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28.11</v>
      </c>
      <c r="AO504" s="44">
        <f>[Cotação]/[VPA]</f>
        <v>1.0166690898387913</v>
      </c>
      <c r="AP504" s="40">
        <f>IF(Tabela3[[#This Row],[Lucro/Ação]]&gt;0,Tabela3[[#This Row],[Cotação]]/(Tabela3[[#This Row],[Lucro/Ação]]/[Ref]*4),0)</f>
        <v>1310.4299923625651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2.9508126390226895E-2</v>
      </c>
      <c r="AU504" s="19">
        <f>((1+Tabela3[[#This Row],[% Yield]])^(1/(3*Tabela3[[#This Row],[Ref]])))^(12)-1</f>
        <v>2.9508126390228151E-2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28.11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>
      <c r="A505" s="3" t="s">
        <v>276</v>
      </c>
      <c r="B505" s="58" t="s">
        <v>274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5" s="18">
        <f>IF(Tabela3[[#This Row],[Lucro Líquido]]&gt;0,Tabela3[[#This Row],[Lucro Líquido]]/Tabela3[[#This Row],[Patrimônio Líquido]],0)</f>
        <v>8.04558190654307E-2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2.312588816579864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100</v>
      </c>
      <c r="AW505" s="7">
        <f>Tabela3[[#This Row],[Ativos]]*[Lucro]</f>
        <v>16.931318325366092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>
      <c r="A506" s="3" t="s">
        <v>1064</v>
      </c>
      <c r="B506" s="57" t="s">
        <v>1098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60355701.359999999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6" s="18">
        <f>IF(Tabela3[[#This Row],[Lucro Líquido]]&gt;0,Tabela3[[#This Row],[Lucro Líquido]]/Tabela3[[#This Row],[Patrimônio Líquido]],0)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2.312588816579864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0.18</v>
      </c>
      <c r="AO506" s="53">
        <f>[Cotação]/[VPA]</f>
        <v>0.1402362097280116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5000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0.18</v>
      </c>
      <c r="BB506" s="7">
        <f>SUMPRODUCT(N(Tabela17683[Código]=Tabela3[[#This Row],[PAPEL]]),Tabela17683[Fechamento])</f>
        <v>0</v>
      </c>
    </row>
    <row r="507" spans="1:54">
      <c r="A507" s="3" t="s">
        <v>284</v>
      </c>
      <c r="B507" s="58" t="s">
        <v>285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42986737706.699997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7" s="18">
        <f>IF(Tabela3[[#This Row],[Lucro Líquido]]&gt;0,Tabela3[[#This Row],[Lucro Líquido]]/Tabela3[[#This Row],[Patrimônio Líquido]],0)</f>
        <v>5.694631635823779E-2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2.312588816579864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38.19</v>
      </c>
      <c r="AO507" s="53">
        <f>[Cotação]/[VPA]</f>
        <v>0.98523214719554808</v>
      </c>
      <c r="AP507" s="37">
        <f>IF(Tabela3[[#This Row],[Lucro/Ação]]&gt;0,Tabela3[[#This Row],[Cotação]]/(Tabela3[[#This Row],[Lucro/Ação]]/[Ref]*4),0)</f>
        <v>12.975801731375187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1.3300361510192753E-2</v>
      </c>
      <c r="AU507" s="18">
        <f>((1+Tabela3[[#This Row],[% Yield]])^(1/(3*Tabela3[[#This Row],[Ref]])))^(12)-1</f>
        <v>1.7773010823057378E-2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38.19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>
      <c r="A508" s="3" t="s">
        <v>284</v>
      </c>
      <c r="B508" s="58" t="s">
        <v>286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49143780263.799995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8" s="18">
        <f>IF(Tabela3[[#This Row],[Lucro Líquido]]&gt;0,Tabela3[[#This Row],[Lucro Líquido]]/Tabela3[[#This Row],[Patrimônio Líquido]],0)</f>
        <v>5.694631635823779E-2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2.312588816579864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43.66</v>
      </c>
      <c r="AO508" s="53">
        <f>[Cotação]/[VPA]</f>
        <v>1.1263481420936796</v>
      </c>
      <c r="AP508" s="37">
        <f>IF(Tabela3[[#This Row],[Lucro/Ação]]&gt;0,Tabela3[[#This Row],[Cotação]]/(Tabela3[[#This Row],[Lucro/Ação]]/[Ref]*4),0)</f>
        <v>14.834341544693393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1.2797409240657252E-2</v>
      </c>
      <c r="AU508" s="18">
        <f>((1+Tabela3[[#This Row],[% Yield]])^(1/(3*Tabela3[[#This Row],[Ref]])))^(12)-1</f>
        <v>1.7099503520676462E-2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43.66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>
      <c r="A509" s="3" t="s">
        <v>1177</v>
      </c>
      <c r="B509" s="57" t="s">
        <v>1168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1584972500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09" s="18">
        <f>IF(Tabela3[[#This Row],[Lucro Líquido]]&gt;0,Tabela3[[#This Row],[Lucro Líquido]]/Tabela3[[#This Row],[Patrimônio Líquido]],0)</f>
        <v>0.12470746494186154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2.312588816579864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28.43</v>
      </c>
      <c r="AO509" s="53">
        <f>[Cotação]/[VPA]</f>
        <v>2.920693054710966</v>
      </c>
      <c r="AP509" s="37">
        <f>IF(Tabela3[[#This Row],[Lucro/Ação]]&gt;0,Tabela3[[#This Row],[Cotação]]/(Tabela3[[#This Row],[Lucro/Ação]]/[Ref]*4),0)</f>
        <v>17.565265977096416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1.0140751653419855E-2</v>
      </c>
      <c r="AU509" s="22">
        <f>((1+Tabela3[[#This Row],[% Yield]])^(1/(3*Tabela3[[#This Row],[Ref]])))^(12)-1</f>
        <v>1.3543803111146113E-2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28.43</v>
      </c>
    </row>
    <row r="510" spans="1:54">
      <c r="A510" s="3" t="s">
        <v>1205</v>
      </c>
      <c r="B510" s="57" t="s">
        <v>1207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0" s="18">
        <f>IF(Tabela3[[#This Row],[Lucro Líquido]]&gt;0,Tabela3[[#This Row],[Lucro Líquido]]/Tabela3[[#This Row],[Patrimônio Líquido]],0)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2.312588816579864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300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>
      <c r="A511" s="3" t="s">
        <v>1205</v>
      </c>
      <c r="B511" s="57" t="s">
        <v>1208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1" s="18">
        <f>IF(Tabela3[[#This Row],[Lucro Líquido]]&gt;0,Tabela3[[#This Row],[Lucro Líquido]]/Tabela3[[#This Row],[Patrimônio Líquido]],0)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2.312588816579864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>
      <c r="A512" s="3" t="s">
        <v>997</v>
      </c>
      <c r="B512" s="58" t="s">
        <v>1003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2" s="18">
        <f>IF(Tabela3[[#This Row],[Lucro Líquido]]&gt;0,Tabela3[[#This Row],[Lucro Líquido]]/Tabela3[[#This Row],[Patrimônio Líquido]],0)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2.312588816579864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>
      <c r="A513" s="3" t="s">
        <v>870</v>
      </c>
      <c r="B513" s="58" t="s">
        <v>881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30706969715.759998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3" s="19">
        <f>IF(Tabela3[[#This Row],[Lucro Líquido]]&gt;0,Tabela3[[#This Row],[Lucro Líquido]]/Tabela3[[#This Row],[Patrimônio Líquido]],0)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2.312588816579864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23.79</v>
      </c>
      <c r="AO513" s="53">
        <f>[Cotação]/[VPA]</f>
        <v>7.7723363366282756</v>
      </c>
      <c r="AP513" s="37">
        <f>IF(Tabela3[[#This Row],[Lucro/Ação]]&gt;0,Tabela3[[#This Row],[Cotação]]/(Tabela3[[#This Row],[Lucro/Ação]]/[Ref]*4),0)</f>
        <v>26.48198143384198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2.6905086455860081E-2</v>
      </c>
      <c r="AU513" s="22">
        <f>((1+Tabela3[[#This Row],[% Yield]])^(1/(3*Tabela3[[#This Row],[Ref]])))^(12)-1</f>
        <v>2.6905086455859317E-2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23.79</v>
      </c>
      <c r="BB513" s="7">
        <f>SUMPRODUCT(N(Tabela17683[Código]=Tabela3[[#This Row],[PAPEL]]),Tabela17683[Fechamento])</f>
        <v>0</v>
      </c>
    </row>
    <row r="514" spans="1:54">
      <c r="A514" s="3" t="s">
        <v>870</v>
      </c>
      <c r="B514" s="58" t="s">
        <v>882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7912304512.7200003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4" s="18">
        <f>IF(Tabela3[[#This Row],[Lucro Líquido]]&gt;0,Tabela3[[#This Row],[Lucro Líquido]]/Tabela3[[#This Row],[Patrimônio Líquido]],0)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2.312588816579864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6.13</v>
      </c>
      <c r="AO514" s="53">
        <f>[Cotação]/[VPA]</f>
        <v>2.0027079337339777</v>
      </c>
      <c r="AP514" s="37">
        <f>IF(Tabela3[[#This Row],[Lucro/Ação]]&gt;0,Tabela3[[#This Row],[Cotação]]/(Tabela3[[#This Row],[Lucro/Ação]]/[Ref]*4),0)</f>
        <v>6.8236463299475139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3.4805438106846727E-2</v>
      </c>
      <c r="AU514" s="22">
        <f>((1+Tabela3[[#This Row],[% Yield]])^(1/(3*Tabela3[[#This Row],[Ref]])))^(12)-1</f>
        <v>3.4805438106844999E-2</v>
      </c>
      <c r="AV514" s="10">
        <f>IF([Cotação]&gt;0,($BH$1/Tabela3[[#This Row],[Cotação]]-MOD($BH$1/Tabela3[[#This Row],[Cotação]],100)),)</f>
        <v>100</v>
      </c>
      <c r="AW514" s="7">
        <f>Tabela3[[#This Row],[Ativos]]*[Lucro]</f>
        <v>21.33573355949704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6.13</v>
      </c>
      <c r="BB514" s="7">
        <f>SUMPRODUCT(N(Tabela17683[Código]=Tabela3[[#This Row],[PAPEL]]),Tabela17683[Fechamento])</f>
        <v>0</v>
      </c>
    </row>
    <row r="515" spans="1:54">
      <c r="A515" s="3" t="s">
        <v>870</v>
      </c>
      <c r="B515" s="58" t="s">
        <v>883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5" s="18">
        <f>IF(Tabela3[[#This Row],[Lucro Líquido]]&gt;0,Tabela3[[#This Row],[Lucro Líquido]]/Tabela3[[#This Row],[Patrimônio Líquido]],0)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2.312588816579864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>
      <c r="A516" s="3" t="s">
        <v>1274</v>
      </c>
      <c r="B516" s="57" t="s">
        <v>1277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18813422378.700001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6" s="18">
        <f>IF(Tabela3[[#This Row],[Lucro Líquido]]&gt;0,Tabela3[[#This Row],[Lucro Líquido]]/Tabela3[[#This Row],[Patrimônio Líquido]],0)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2.312588816579864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30.3</v>
      </c>
      <c r="AO516" s="53">
        <f>[Cotação]/[VPA]</f>
        <v>4.1277673342808718</v>
      </c>
      <c r="AP516" s="37">
        <f>IF(Tabela3[[#This Row],[Lucro/Ação]]&gt;0,Tabela3[[#This Row],[Cotação]]/(Tabela3[[#This Row],[Lucro/Ação]]/[Ref]*4),0)</f>
        <v>22.304870704722298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1.064789853050874E-2</v>
      </c>
      <c r="AU516" s="22">
        <f>((1+Tabela3[[#This Row],[% Yield]])^(1/(3*Tabela3[[#This Row],[Ref]])))^(12)-1</f>
        <v>1.0647898530508515E-2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30.3</v>
      </c>
    </row>
    <row r="517" spans="1:54">
      <c r="A517" s="3" t="s">
        <v>870</v>
      </c>
      <c r="B517" s="57" t="s">
        <v>871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5635447522.5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7" s="18">
        <f>IF(Tabela3[[#This Row],[Lucro Líquido]]&gt;0,Tabela3[[#This Row],[Lucro Líquido]]/Tabela3[[#This Row],[Patrimônio Líquido]],0)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2.312588816579864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3.75</v>
      </c>
      <c r="AO517" s="53">
        <f>[Cotação]/[VPA]</f>
        <v>2.3968908488998357</v>
      </c>
      <c r="AP517" s="37">
        <f>IF(Tabela3[[#This Row],[Lucro/Ação]]&gt;0,Tabela3[[#This Row],[Cotação]]/(Tabela3[[#This Row],[Lucro/Ação]]/[Ref]*4),0)</f>
        <v>6.9338275287389548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3.3186644883904381E-2</v>
      </c>
      <c r="AU517" s="22">
        <f>((1+Tabela3[[#This Row],[% Yield]])^(1/(3*Tabela3[[#This Row],[Ref]])))^(12)-1</f>
        <v>3.3186644883903771E-2</v>
      </c>
      <c r="AV517" s="10">
        <f>IF([Cotação]&gt;0,($BH$1/Tabela3[[#This Row],[Cotação]]-MOD($BH$1/Tabela3[[#This Row],[Cotação]],100)),)</f>
        <v>200</v>
      </c>
      <c r="AW517" s="7">
        <f>Tabela3[[#This Row],[Ativos]]*[Lucro]</f>
        <v>24.889983662928287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3.75</v>
      </c>
      <c r="BB517" s="7">
        <f>SUMPRODUCT(N(Tabela17683[Código]=Tabela3[[#This Row],[PAPEL]]),Tabela17683[Fechamento])</f>
        <v>0</v>
      </c>
    </row>
    <row r="518" spans="1:54">
      <c r="A518" s="3" t="s">
        <v>870</v>
      </c>
      <c r="B518" s="57" t="s">
        <v>872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6161422624.5999994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8" s="18">
        <f>IF(Tabela3[[#This Row],[Lucro Líquido]]&gt;0,Tabela3[[#This Row],[Lucro Líquido]]/Tabela3[[#This Row],[Patrimônio Líquido]],0)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2.312588816579864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4.0999999999999996</v>
      </c>
      <c r="AO518" s="53">
        <f>[Cotação]/[VPA]</f>
        <v>2.6206006614638202</v>
      </c>
      <c r="AP518" s="37">
        <f>IF(Tabela3[[#This Row],[Lucro/Ação]]&gt;0,Tabela3[[#This Row],[Cotação]]/(Tabela3[[#This Row],[Lucro/Ação]]/[Ref]*4),0)</f>
        <v>7.5809847647545903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3.3389002520399336E-2</v>
      </c>
      <c r="AU518" s="22">
        <f>((1+Tabela3[[#This Row],[% Yield]])^(1/(3*Tabela3[[#This Row],[Ref]])))^(12)-1</f>
        <v>3.3389002520400224E-2</v>
      </c>
      <c r="AV518" s="10">
        <f>IF([Cotação]&gt;0,($BH$1/Tabela3[[#This Row],[Cotação]]-MOD($BH$1/Tabela3[[#This Row],[Cotação]],100)),)</f>
        <v>200</v>
      </c>
      <c r="AW518" s="7">
        <f>Tabela3[[#This Row],[Ativos]]*[Lucro]</f>
        <v>27.378982066727453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4.0999999999999996</v>
      </c>
      <c r="BB518" s="7">
        <f>SUMPRODUCT(N(Tabela17683[Código]=Tabela3[[#This Row],[PAPEL]]),Tabela17683[Fechamento])</f>
        <v>0</v>
      </c>
    </row>
    <row r="519" spans="1:54">
      <c r="A519" s="3" t="s">
        <v>891</v>
      </c>
      <c r="B519" s="58" t="s">
        <v>979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2.297650620956575</v>
      </c>
      <c r="V519" s="18">
        <f>IF(Tabela3[[#This Row],[Lucro Líquido]]&gt;0,Tabela3[[#This Row],[Lucro Líquido]]/Tabela3[[#This Row],[Patrimônio Líquido]],0)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0.13169479369278245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2.312588816579864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518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36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142" r:id="rId34" display="CMIG4"/>
    <hyperlink ref="B130" r:id="rId35" display="CESP3"/>
    <hyperlink ref="B129" r:id="rId36" display="CESP3"/>
    <hyperlink ref="B210" r:id="rId37" display="ELPL4"/>
    <hyperlink ref="B363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364" r:id="rId52"/>
    <hyperlink ref="B322" r:id="rId53"/>
    <hyperlink ref="B228" r:id="rId54"/>
    <hyperlink ref="B191" r:id="rId55"/>
    <hyperlink ref="B258" r:id="rId56"/>
    <hyperlink ref="B143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136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498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462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174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246" r:id="rId369"/>
    <hyperlink ref="B263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31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595</v>
      </c>
      <c r="E7" s="3" t="s">
        <v>1483</v>
      </c>
      <c r="F7" s="3" t="s">
        <v>1483</v>
      </c>
      <c r="G7" s="3" t="s">
        <v>595</v>
      </c>
      <c r="H7" s="20">
        <v>41703</v>
      </c>
      <c r="J7" s="3">
        <f>IF($A7="",0,VALUE(CONCATENATE(LEFT(D7,LEN(D7)-3),",",RIGHT(D7,2))))</f>
        <v>11.13</v>
      </c>
      <c r="K7" s="3">
        <f t="shared" ref="K7:M22" si="0">IF($A7="",0,VALUE(CONCATENATE(LEFT(E7,LEN(E7)-3),",",RIGHT(E7,2))))</f>
        <v>11.48</v>
      </c>
      <c r="L7" s="3">
        <f t="shared" si="0"/>
        <v>11.48</v>
      </c>
      <c r="M7" s="3">
        <f t="shared" si="0"/>
        <v>11.13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41703</v>
      </c>
      <c r="S7" s="5">
        <f t="shared" ref="S7:S38" si="3">J7</f>
        <v>11.13</v>
      </c>
      <c r="T7" s="5">
        <f t="shared" ref="T7:T38" si="4">K7</f>
        <v>11.48</v>
      </c>
      <c r="U7" s="5">
        <f t="shared" ref="U7:U38" si="5">L7</f>
        <v>11.48</v>
      </c>
      <c r="V7" s="5">
        <f t="shared" ref="V7:V38" si="6">M7</f>
        <v>11.13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677</v>
      </c>
      <c r="E8" s="3" t="s">
        <v>1556</v>
      </c>
      <c r="F8" s="3" t="s">
        <v>1556</v>
      </c>
      <c r="G8" s="3" t="s">
        <v>677</v>
      </c>
      <c r="H8" s="20">
        <v>41703</v>
      </c>
      <c r="J8" s="3">
        <f t="shared" ref="J8:M71" si="7">IF($A8="",0,VALUE(CONCATENATE(LEFT(D8,LEN(D8)-3),",",RIGHT(D8,2))))</f>
        <v>7.11</v>
      </c>
      <c r="K8" s="3">
        <f t="shared" si="0"/>
        <v>7.39</v>
      </c>
      <c r="L8" s="3">
        <f t="shared" si="0"/>
        <v>7.39</v>
      </c>
      <c r="M8" s="3">
        <f t="shared" si="0"/>
        <v>7.11</v>
      </c>
      <c r="P8" s="14" t="s">
        <v>67</v>
      </c>
      <c r="Q8" s="10" t="str">
        <f t="shared" si="1"/>
        <v>AES ELPA    -ON</v>
      </c>
      <c r="R8" s="20">
        <f t="shared" si="2"/>
        <v>41703</v>
      </c>
      <c r="S8" s="5">
        <f t="shared" si="3"/>
        <v>7.11</v>
      </c>
      <c r="T8" s="5">
        <f t="shared" si="4"/>
        <v>7.39</v>
      </c>
      <c r="U8" s="5">
        <f t="shared" si="5"/>
        <v>7.39</v>
      </c>
      <c r="V8" s="5">
        <f t="shared" si="6"/>
        <v>7.11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948</v>
      </c>
      <c r="E9" s="3" t="s">
        <v>948</v>
      </c>
      <c r="F9" s="3" t="s">
        <v>948</v>
      </c>
      <c r="G9" s="3" t="s">
        <v>948</v>
      </c>
      <c r="H9" s="20">
        <v>41703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41703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1676</v>
      </c>
      <c r="E10" s="3" t="s">
        <v>1545</v>
      </c>
      <c r="F10" s="3" t="s">
        <v>1545</v>
      </c>
      <c r="G10" s="3" t="s">
        <v>1546</v>
      </c>
      <c r="H10" s="20">
        <v>41703</v>
      </c>
      <c r="J10" s="3">
        <f t="shared" si="7"/>
        <v>20.6</v>
      </c>
      <c r="K10" s="3">
        <f t="shared" si="0"/>
        <v>20.7</v>
      </c>
      <c r="L10" s="3">
        <f t="shared" si="0"/>
        <v>20.7</v>
      </c>
      <c r="M10" s="3">
        <f t="shared" si="0"/>
        <v>20.32</v>
      </c>
      <c r="P10" s="15" t="s">
        <v>24</v>
      </c>
      <c r="Q10" s="10" t="str">
        <f t="shared" si="1"/>
        <v xml:space="preserve">BRASIL      -ON  </v>
      </c>
      <c r="R10" s="20">
        <f t="shared" si="2"/>
        <v>41703</v>
      </c>
      <c r="S10" s="5">
        <f t="shared" si="3"/>
        <v>20.6</v>
      </c>
      <c r="T10" s="5">
        <f t="shared" si="4"/>
        <v>20.7</v>
      </c>
      <c r="U10" s="5">
        <f t="shared" si="5"/>
        <v>20.7</v>
      </c>
      <c r="V10" s="5">
        <f t="shared" si="6"/>
        <v>20.32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195</v>
      </c>
      <c r="D11" s="3" t="s">
        <v>1461</v>
      </c>
      <c r="E11" s="3" t="s">
        <v>1677</v>
      </c>
      <c r="F11" s="3" t="s">
        <v>1677</v>
      </c>
      <c r="G11" s="3" t="s">
        <v>1678</v>
      </c>
      <c r="H11" s="20">
        <v>41703</v>
      </c>
      <c r="J11" s="3">
        <f t="shared" si="7"/>
        <v>29.07</v>
      </c>
      <c r="K11" s="3">
        <f t="shared" si="0"/>
        <v>28.55</v>
      </c>
      <c r="L11" s="3">
        <f t="shared" si="0"/>
        <v>28.55</v>
      </c>
      <c r="M11" s="3">
        <f t="shared" si="0"/>
        <v>28.38</v>
      </c>
      <c r="P11" s="14" t="s">
        <v>193</v>
      </c>
      <c r="Q11" s="10" t="str">
        <f t="shared" si="1"/>
        <v xml:space="preserve">BRADESCO    -ON  </v>
      </c>
      <c r="R11" s="20">
        <f t="shared" si="2"/>
        <v>41703</v>
      </c>
      <c r="S11" s="5">
        <f t="shared" si="3"/>
        <v>29.07</v>
      </c>
      <c r="T11" s="5">
        <f t="shared" si="4"/>
        <v>28.55</v>
      </c>
      <c r="U11" s="5">
        <f t="shared" si="5"/>
        <v>28.55</v>
      </c>
      <c r="V11" s="5">
        <f t="shared" si="6"/>
        <v>28.38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196</v>
      </c>
      <c r="D12" s="3" t="s">
        <v>1679</v>
      </c>
      <c r="E12" s="3" t="s">
        <v>1551</v>
      </c>
      <c r="F12" s="3" t="s">
        <v>1551</v>
      </c>
      <c r="G12" s="3" t="s">
        <v>1680</v>
      </c>
      <c r="H12" s="20">
        <v>41703</v>
      </c>
      <c r="J12" s="3">
        <f t="shared" si="7"/>
        <v>27.11</v>
      </c>
      <c r="K12" s="3">
        <f t="shared" si="0"/>
        <v>27</v>
      </c>
      <c r="L12" s="3">
        <f t="shared" si="0"/>
        <v>27</v>
      </c>
      <c r="M12" s="3">
        <f t="shared" si="0"/>
        <v>26.77</v>
      </c>
      <c r="P12" s="14" t="s">
        <v>194</v>
      </c>
      <c r="Q12" s="10" t="str">
        <f t="shared" si="1"/>
        <v xml:space="preserve">BRADESCO    -PN  </v>
      </c>
      <c r="R12" s="51">
        <f t="shared" si="2"/>
        <v>41703</v>
      </c>
      <c r="S12" s="5">
        <f t="shared" si="3"/>
        <v>27.11</v>
      </c>
      <c r="T12" s="5">
        <f t="shared" si="4"/>
        <v>27</v>
      </c>
      <c r="U12" s="5">
        <f t="shared" si="5"/>
        <v>27</v>
      </c>
      <c r="V12" s="5">
        <f t="shared" si="6"/>
        <v>26.77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1463</v>
      </c>
      <c r="D13" s="3" t="s">
        <v>1420</v>
      </c>
      <c r="E13" s="3" t="s">
        <v>1420</v>
      </c>
      <c r="F13" s="3" t="s">
        <v>1420</v>
      </c>
      <c r="G13" s="3" t="s">
        <v>1254</v>
      </c>
      <c r="H13" s="20">
        <v>41703</v>
      </c>
      <c r="J13" s="3">
        <f t="shared" si="7"/>
        <v>0.45</v>
      </c>
      <c r="K13" s="3">
        <f t="shared" si="0"/>
        <v>0.45</v>
      </c>
      <c r="L13" s="3">
        <f t="shared" si="0"/>
        <v>0.45</v>
      </c>
      <c r="M13" s="3">
        <f t="shared" si="0"/>
        <v>0.44</v>
      </c>
      <c r="P13" s="15" t="s">
        <v>58</v>
      </c>
      <c r="Q13" s="10" t="str">
        <f t="shared" si="1"/>
        <v xml:space="preserve">BANESTES    -ON  </v>
      </c>
      <c r="R13" s="51">
        <f t="shared" si="2"/>
        <v>41703</v>
      </c>
      <c r="S13" s="5">
        <f t="shared" si="3"/>
        <v>0.45</v>
      </c>
      <c r="T13" s="5">
        <f t="shared" si="4"/>
        <v>0.45</v>
      </c>
      <c r="U13" s="5">
        <f t="shared" si="5"/>
        <v>0.45</v>
      </c>
      <c r="V13" s="5">
        <f t="shared" si="6"/>
        <v>0.44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1464</v>
      </c>
      <c r="D14" s="3" t="s">
        <v>1681</v>
      </c>
      <c r="E14" s="3" t="s">
        <v>1386</v>
      </c>
      <c r="F14" s="3" t="s">
        <v>1420</v>
      </c>
      <c r="G14" s="3" t="s">
        <v>1682</v>
      </c>
      <c r="H14" s="20">
        <v>41703</v>
      </c>
      <c r="J14" s="3">
        <f t="shared" si="7"/>
        <v>0.41</v>
      </c>
      <c r="K14" s="3">
        <f t="shared" si="0"/>
        <v>0.42</v>
      </c>
      <c r="L14" s="3">
        <f t="shared" si="0"/>
        <v>0.45</v>
      </c>
      <c r="M14" s="3">
        <f t="shared" si="0"/>
        <v>0.4</v>
      </c>
      <c r="P14" s="15" t="s">
        <v>59</v>
      </c>
      <c r="Q14" s="10" t="str">
        <f t="shared" si="1"/>
        <v xml:space="preserve">BANESTES    -PN  </v>
      </c>
      <c r="R14" s="20">
        <f t="shared" si="2"/>
        <v>41703</v>
      </c>
      <c r="S14" s="5">
        <f t="shared" si="3"/>
        <v>0.41</v>
      </c>
      <c r="T14" s="5">
        <f t="shared" si="4"/>
        <v>0.42</v>
      </c>
      <c r="U14" s="5">
        <f t="shared" si="5"/>
        <v>0.45</v>
      </c>
      <c r="V14" s="5">
        <f t="shared" si="6"/>
        <v>0.4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1465</v>
      </c>
      <c r="D15" s="3" t="s">
        <v>426</v>
      </c>
      <c r="E15" s="3" t="s">
        <v>389</v>
      </c>
      <c r="F15" s="3" t="s">
        <v>389</v>
      </c>
      <c r="G15" s="3" t="s">
        <v>389</v>
      </c>
      <c r="H15" s="20">
        <v>41648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197</v>
      </c>
      <c r="Q15" s="10" t="str">
        <f t="shared" si="1"/>
        <v xml:space="preserve">BANESE      -ON  </v>
      </c>
      <c r="R15" s="51">
        <f t="shared" si="2"/>
        <v>41648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1466</v>
      </c>
      <c r="D16" s="3" t="s">
        <v>1373</v>
      </c>
      <c r="E16" s="3" t="s">
        <v>1421</v>
      </c>
      <c r="F16" s="3" t="s">
        <v>1421</v>
      </c>
      <c r="G16" s="3" t="s">
        <v>1373</v>
      </c>
      <c r="H16" s="20">
        <v>41696</v>
      </c>
      <c r="J16" s="3">
        <f t="shared" si="7"/>
        <v>43</v>
      </c>
      <c r="K16" s="3">
        <f t="shared" si="0"/>
        <v>43.59</v>
      </c>
      <c r="L16" s="3">
        <f t="shared" si="0"/>
        <v>43.59</v>
      </c>
      <c r="M16" s="3">
        <f t="shared" si="0"/>
        <v>43</v>
      </c>
      <c r="P16" s="15" t="s">
        <v>198</v>
      </c>
      <c r="Q16" s="10" t="str">
        <f t="shared" si="1"/>
        <v xml:space="preserve">BANESE      -PN  </v>
      </c>
      <c r="R16" s="51">
        <f t="shared" si="2"/>
        <v>41696</v>
      </c>
      <c r="S16" s="5">
        <f t="shared" si="3"/>
        <v>43</v>
      </c>
      <c r="T16" s="5">
        <f t="shared" si="4"/>
        <v>43.59</v>
      </c>
      <c r="U16" s="5">
        <f t="shared" si="5"/>
        <v>43.59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204</v>
      </c>
      <c r="D17" s="3" t="s">
        <v>426</v>
      </c>
      <c r="E17" s="3" t="s">
        <v>747</v>
      </c>
      <c r="F17" s="3" t="s">
        <v>747</v>
      </c>
      <c r="G17" s="3" t="s">
        <v>747</v>
      </c>
      <c r="H17" s="20">
        <v>41680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203</v>
      </c>
      <c r="Q17" s="10" t="str">
        <f t="shared" si="1"/>
        <v xml:space="preserve">BICBANCO    -ON  </v>
      </c>
      <c r="R17" s="51">
        <f t="shared" si="2"/>
        <v>41680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1683</v>
      </c>
      <c r="E18" s="3" t="s">
        <v>747</v>
      </c>
      <c r="F18" s="3" t="s">
        <v>1668</v>
      </c>
      <c r="G18" s="3" t="s">
        <v>1683</v>
      </c>
      <c r="H18" s="20">
        <v>41703</v>
      </c>
      <c r="J18" s="3">
        <f t="shared" si="7"/>
        <v>7.1</v>
      </c>
      <c r="K18" s="3">
        <f t="shared" si="0"/>
        <v>7.21</v>
      </c>
      <c r="L18" s="3">
        <f t="shared" si="0"/>
        <v>7.3</v>
      </c>
      <c r="M18" s="3">
        <f t="shared" si="0"/>
        <v>7.1</v>
      </c>
      <c r="P18" s="14" t="s">
        <v>10</v>
      </c>
      <c r="Q18" s="10" t="str">
        <f t="shared" si="1"/>
        <v xml:space="preserve">BICBANCO    -PN  </v>
      </c>
      <c r="R18" s="51">
        <f t="shared" si="2"/>
        <v>41703</v>
      </c>
      <c r="S18" s="5">
        <f t="shared" si="3"/>
        <v>7.1</v>
      </c>
      <c r="T18" s="5">
        <f t="shared" si="4"/>
        <v>7.21</v>
      </c>
      <c r="U18" s="5">
        <f t="shared" si="5"/>
        <v>7.3</v>
      </c>
      <c r="V18" s="5">
        <f t="shared" si="6"/>
        <v>7.1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1467</v>
      </c>
      <c r="D19" s="3" t="s">
        <v>426</v>
      </c>
      <c r="E19" s="3" t="s">
        <v>462</v>
      </c>
      <c r="F19" s="3" t="s">
        <v>462</v>
      </c>
      <c r="G19" s="3" t="s">
        <v>462</v>
      </c>
      <c r="H19" s="20">
        <v>41684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205</v>
      </c>
      <c r="Q19" s="10" t="str">
        <f t="shared" si="1"/>
        <v xml:space="preserve">MERC INVEST -ON  </v>
      </c>
      <c r="R19" s="51">
        <f t="shared" si="2"/>
        <v>41684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1468</v>
      </c>
      <c r="D20" s="3" t="s">
        <v>1372</v>
      </c>
      <c r="E20" s="3" t="s">
        <v>1372</v>
      </c>
      <c r="F20" s="3" t="s">
        <v>927</v>
      </c>
      <c r="G20" s="3" t="s">
        <v>1372</v>
      </c>
      <c r="H20" s="20">
        <v>41697</v>
      </c>
      <c r="J20" s="3">
        <f t="shared" si="7"/>
        <v>0.21</v>
      </c>
      <c r="K20" s="3">
        <f t="shared" si="0"/>
        <v>0.21</v>
      </c>
      <c r="L20" s="3">
        <f t="shared" si="0"/>
        <v>0.22</v>
      </c>
      <c r="M20" s="3">
        <f t="shared" si="0"/>
        <v>0.21</v>
      </c>
      <c r="P20" s="14" t="s">
        <v>61</v>
      </c>
      <c r="Q20" s="10" t="str">
        <f t="shared" si="1"/>
        <v xml:space="preserve">MERC INVEST -PN  </v>
      </c>
      <c r="R20" s="20">
        <f t="shared" si="2"/>
        <v>41697</v>
      </c>
      <c r="S20" s="5">
        <f t="shared" si="3"/>
        <v>0.21</v>
      </c>
      <c r="T20" s="5">
        <f t="shared" si="4"/>
        <v>0.21</v>
      </c>
      <c r="U20" s="5">
        <f t="shared" si="5"/>
        <v>0.22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208</v>
      </c>
      <c r="D21" s="3" t="s">
        <v>1684</v>
      </c>
      <c r="E21" s="3" t="s">
        <v>1684</v>
      </c>
      <c r="F21" s="3" t="s">
        <v>1684</v>
      </c>
      <c r="G21" s="3" t="s">
        <v>612</v>
      </c>
      <c r="H21" s="20">
        <v>41703</v>
      </c>
      <c r="J21" s="3">
        <f t="shared" si="7"/>
        <v>25.01</v>
      </c>
      <c r="K21" s="3">
        <f t="shared" si="0"/>
        <v>25.01</v>
      </c>
      <c r="L21" s="3">
        <f t="shared" si="0"/>
        <v>25.01</v>
      </c>
      <c r="M21" s="3">
        <f t="shared" si="0"/>
        <v>25</v>
      </c>
      <c r="P21" s="15" t="s">
        <v>206</v>
      </c>
      <c r="Q21" s="10" t="str">
        <f t="shared" si="1"/>
        <v>NORD BRASIL -ON</v>
      </c>
      <c r="R21" s="51">
        <f t="shared" si="2"/>
        <v>41703</v>
      </c>
      <c r="S21" s="5">
        <f t="shared" si="3"/>
        <v>25.01</v>
      </c>
      <c r="T21" s="5">
        <f t="shared" si="4"/>
        <v>25.01</v>
      </c>
      <c r="U21" s="5">
        <f t="shared" si="5"/>
        <v>25.01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209</v>
      </c>
      <c r="D22" s="3" t="s">
        <v>1331</v>
      </c>
      <c r="E22" s="3" t="s">
        <v>1331</v>
      </c>
      <c r="F22" s="3" t="s">
        <v>1331</v>
      </c>
      <c r="G22" s="3" t="s">
        <v>1331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207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748</v>
      </c>
      <c r="D23" s="3" t="s">
        <v>426</v>
      </c>
      <c r="E23" s="3" t="s">
        <v>915</v>
      </c>
      <c r="F23" s="3" t="s">
        <v>915</v>
      </c>
      <c r="G23" s="3" t="s">
        <v>915</v>
      </c>
      <c r="H23" s="20">
        <v>41688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216</v>
      </c>
      <c r="Q23" s="10" t="str">
        <f t="shared" si="1"/>
        <v>ALFA CONSORC-PNE</v>
      </c>
      <c r="R23" s="51">
        <f t="shared" si="2"/>
        <v>41688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221</v>
      </c>
      <c r="D24" s="3" t="s">
        <v>915</v>
      </c>
      <c r="E24" s="3" t="s">
        <v>915</v>
      </c>
      <c r="F24" s="3" t="s">
        <v>915</v>
      </c>
      <c r="G24" s="3" t="s">
        <v>915</v>
      </c>
      <c r="H24" s="20">
        <v>41697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217</v>
      </c>
      <c r="Q24" s="10" t="str">
        <f t="shared" si="1"/>
        <v>ALFA CONSORC-PNF</v>
      </c>
      <c r="R24" s="51">
        <f t="shared" si="2"/>
        <v>41697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218</v>
      </c>
      <c r="D25" s="3" t="s">
        <v>915</v>
      </c>
      <c r="E25" s="3" t="s">
        <v>915</v>
      </c>
      <c r="F25" s="3" t="s">
        <v>915</v>
      </c>
      <c r="G25" s="3" t="s">
        <v>915</v>
      </c>
      <c r="H25" s="20">
        <v>41695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212</v>
      </c>
      <c r="Q25" s="10" t="str">
        <f t="shared" si="1"/>
        <v>ALFA CONSORC-ON</v>
      </c>
      <c r="R25" s="20">
        <f t="shared" si="2"/>
        <v>41695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749</v>
      </c>
      <c r="D26" s="3" t="s">
        <v>426</v>
      </c>
      <c r="E26" s="3" t="s">
        <v>219</v>
      </c>
      <c r="F26" s="3" t="s">
        <v>219</v>
      </c>
      <c r="G26" s="3" t="s">
        <v>219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213</v>
      </c>
      <c r="Q26" s="10" t="str">
        <f t="shared" si="1"/>
        <v>ALFA CONSORC-PNA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750</v>
      </c>
      <c r="D27" s="3" t="s">
        <v>426</v>
      </c>
      <c r="E27" s="3" t="s">
        <v>751</v>
      </c>
      <c r="F27" s="3" t="s">
        <v>751</v>
      </c>
      <c r="G27" s="3" t="s">
        <v>751</v>
      </c>
      <c r="H27" s="20">
        <v>41670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41670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752</v>
      </c>
      <c r="D28" s="3" t="s">
        <v>426</v>
      </c>
      <c r="E28" s="3" t="s">
        <v>220</v>
      </c>
      <c r="F28" s="3" t="s">
        <v>220</v>
      </c>
      <c r="G28" s="3" t="s">
        <v>220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214</v>
      </c>
      <c r="Q28" s="10" t="str">
        <f t="shared" si="1"/>
        <v>ALFA CONSORC-PNC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753</v>
      </c>
      <c r="D29" s="3" t="s">
        <v>426</v>
      </c>
      <c r="E29" s="3" t="s">
        <v>754</v>
      </c>
      <c r="F29" s="3" t="s">
        <v>754</v>
      </c>
      <c r="G29" s="3" t="s">
        <v>754</v>
      </c>
      <c r="H29" s="20">
        <v>41674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215</v>
      </c>
      <c r="Q29" s="10" t="str">
        <f t="shared" si="1"/>
        <v>ALFA CONSORC-PND</v>
      </c>
      <c r="R29" s="20">
        <f t="shared" si="2"/>
        <v>41674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755</v>
      </c>
      <c r="D30" s="3" t="s">
        <v>1357</v>
      </c>
      <c r="E30" s="3" t="s">
        <v>1357</v>
      </c>
      <c r="F30" s="3" t="s">
        <v>1357</v>
      </c>
      <c r="G30" s="3" t="s">
        <v>1357</v>
      </c>
      <c r="H30" s="20">
        <v>41695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191</v>
      </c>
      <c r="Q30" s="10" t="str">
        <f t="shared" si="1"/>
        <v>ALFA INVEST -ON</v>
      </c>
      <c r="R30" s="20">
        <f t="shared" si="2"/>
        <v>41695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756</v>
      </c>
      <c r="D31" s="3" t="s">
        <v>1390</v>
      </c>
      <c r="E31" s="3" t="s">
        <v>1422</v>
      </c>
      <c r="F31" s="3" t="s">
        <v>1422</v>
      </c>
      <c r="G31" s="3" t="s">
        <v>1390</v>
      </c>
      <c r="H31" s="20">
        <v>41696</v>
      </c>
      <c r="J31" s="3">
        <f t="shared" si="7"/>
        <v>5.72</v>
      </c>
      <c r="K31" s="3">
        <f t="shared" si="7"/>
        <v>5.73</v>
      </c>
      <c r="L31" s="3">
        <f t="shared" si="7"/>
        <v>5.73</v>
      </c>
      <c r="M31" s="3">
        <f t="shared" si="7"/>
        <v>5.72</v>
      </c>
      <c r="P31" s="10" t="s">
        <v>192</v>
      </c>
      <c r="Q31" s="10" t="str">
        <f t="shared" si="1"/>
        <v>ALFA INVEST -PN</v>
      </c>
      <c r="R31" s="20">
        <f t="shared" si="2"/>
        <v>41696</v>
      </c>
      <c r="S31" s="5">
        <f t="shared" si="3"/>
        <v>5.72</v>
      </c>
      <c r="T31" s="5">
        <f t="shared" si="4"/>
        <v>5.73</v>
      </c>
      <c r="U31" s="5">
        <f t="shared" si="5"/>
        <v>5.73</v>
      </c>
      <c r="V31" s="5">
        <f t="shared" si="6"/>
        <v>5.72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201</v>
      </c>
      <c r="D32" s="3" t="s">
        <v>426</v>
      </c>
      <c r="E32" s="3" t="s">
        <v>395</v>
      </c>
      <c r="F32" s="3" t="s">
        <v>395</v>
      </c>
      <c r="G32" s="3" t="s">
        <v>395</v>
      </c>
      <c r="H32" s="20">
        <v>41653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199</v>
      </c>
      <c r="Q32" s="10" t="str">
        <f t="shared" si="1"/>
        <v xml:space="preserve">BANRISUL    -ON  </v>
      </c>
      <c r="R32" s="20">
        <f t="shared" si="2"/>
        <v>41653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202</v>
      </c>
      <c r="D33" s="3" t="s">
        <v>918</v>
      </c>
      <c r="E33" s="3" t="s">
        <v>1329</v>
      </c>
      <c r="F33" s="3" t="s">
        <v>1329</v>
      </c>
      <c r="G33" s="3" t="s">
        <v>918</v>
      </c>
      <c r="H33" s="20">
        <v>41689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200</v>
      </c>
      <c r="Q33" s="10" t="str">
        <f t="shared" si="1"/>
        <v xml:space="preserve">BANRISUL    -PNA </v>
      </c>
      <c r="R33" s="51">
        <f t="shared" si="2"/>
        <v>41689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108</v>
      </c>
      <c r="D34" s="3" t="s">
        <v>1630</v>
      </c>
      <c r="E34" s="3" t="s">
        <v>1685</v>
      </c>
      <c r="F34" s="3" t="s">
        <v>1686</v>
      </c>
      <c r="G34" s="3" t="s">
        <v>1630</v>
      </c>
      <c r="H34" s="20">
        <v>41703</v>
      </c>
      <c r="J34" s="3">
        <f t="shared" si="7"/>
        <v>11.27</v>
      </c>
      <c r="K34" s="3">
        <f t="shared" si="7"/>
        <v>11.7</v>
      </c>
      <c r="L34" s="3">
        <f t="shared" si="7"/>
        <v>11.75</v>
      </c>
      <c r="M34" s="3">
        <f t="shared" si="7"/>
        <v>11.27</v>
      </c>
      <c r="P34" s="10" t="s">
        <v>23</v>
      </c>
      <c r="Q34" s="10" t="str">
        <f t="shared" si="1"/>
        <v xml:space="preserve">BANRISUL    -PNB </v>
      </c>
      <c r="R34" s="20">
        <f t="shared" si="2"/>
        <v>41703</v>
      </c>
      <c r="S34" s="5">
        <f t="shared" si="3"/>
        <v>11.27</v>
      </c>
      <c r="T34" s="5">
        <f t="shared" si="4"/>
        <v>11.7</v>
      </c>
      <c r="U34" s="5">
        <f t="shared" si="5"/>
        <v>11.75</v>
      </c>
      <c r="V34" s="5">
        <f t="shared" si="6"/>
        <v>11.27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1687</v>
      </c>
      <c r="D35" s="3" t="s">
        <v>426</v>
      </c>
      <c r="E35" s="3" t="s">
        <v>1025</v>
      </c>
      <c r="F35" s="3" t="s">
        <v>1025</v>
      </c>
      <c r="G35" s="3" t="s">
        <v>1025</v>
      </c>
      <c r="H35" s="20">
        <v>41688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210</v>
      </c>
      <c r="Q35" s="10" t="str">
        <f t="shared" si="1"/>
        <v xml:space="preserve">BRB BANCO   -ON  </v>
      </c>
      <c r="R35" s="20">
        <f t="shared" si="2"/>
        <v>41688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1688</v>
      </c>
      <c r="D36" s="3" t="s">
        <v>426</v>
      </c>
      <c r="E36" s="3" t="s">
        <v>617</v>
      </c>
      <c r="F36" s="3" t="s">
        <v>617</v>
      </c>
      <c r="G36" s="3" t="s">
        <v>617</v>
      </c>
      <c r="H36" s="20">
        <v>41688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211</v>
      </c>
      <c r="Q36" s="10" t="str">
        <f t="shared" si="1"/>
        <v xml:space="preserve">BRB BANCO   -PN  </v>
      </c>
      <c r="R36" s="51">
        <f t="shared" si="2"/>
        <v>41688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175</v>
      </c>
      <c r="D37" s="3" t="s">
        <v>426</v>
      </c>
      <c r="E37" s="3" t="s">
        <v>156</v>
      </c>
      <c r="F37" s="3" t="s">
        <v>156</v>
      </c>
      <c r="G37" s="3" t="s">
        <v>156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174</v>
      </c>
      <c r="Q37" s="10" t="str">
        <f t="shared" si="1"/>
        <v>CASAN       -ON</v>
      </c>
      <c r="R37" s="51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109</v>
      </c>
      <c r="D38" s="3" t="s">
        <v>426</v>
      </c>
      <c r="E38" s="3" t="s">
        <v>744</v>
      </c>
      <c r="F38" s="3" t="s">
        <v>744</v>
      </c>
      <c r="G38" s="3" t="s">
        <v>744</v>
      </c>
      <c r="H38" s="20">
        <v>41682</v>
      </c>
      <c r="J38" s="3" t="e">
        <f t="shared" si="7"/>
        <v>#VALUE!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41682</v>
      </c>
      <c r="S38" s="5" t="e">
        <f t="shared" si="3"/>
        <v>#VALUE!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110</v>
      </c>
      <c r="D39" s="3" t="s">
        <v>743</v>
      </c>
      <c r="E39" s="3" t="s">
        <v>424</v>
      </c>
      <c r="F39" s="3" t="s">
        <v>743</v>
      </c>
      <c r="G39" s="3" t="s">
        <v>424</v>
      </c>
      <c r="H39" s="20">
        <v>41698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41698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111</v>
      </c>
      <c r="D40" s="3" t="s">
        <v>426</v>
      </c>
      <c r="E40" s="3" t="s">
        <v>757</v>
      </c>
      <c r="F40" s="3" t="s">
        <v>757</v>
      </c>
      <c r="G40" s="3" t="s">
        <v>757</v>
      </c>
      <c r="H40" s="20">
        <v>41675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41675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636</v>
      </c>
      <c r="D41" s="3" t="s">
        <v>1469</v>
      </c>
      <c r="E41" s="3" t="s">
        <v>1469</v>
      </c>
      <c r="F41" s="3" t="s">
        <v>1469</v>
      </c>
      <c r="G41" s="3" t="s">
        <v>1469</v>
      </c>
      <c r="H41" s="20">
        <v>41698</v>
      </c>
      <c r="J41" s="3">
        <f t="shared" si="7"/>
        <v>29</v>
      </c>
      <c r="K41" s="3">
        <f t="shared" si="7"/>
        <v>29</v>
      </c>
      <c r="L41" s="3">
        <f t="shared" si="7"/>
        <v>29</v>
      </c>
      <c r="M41" s="3">
        <f t="shared" si="7"/>
        <v>29</v>
      </c>
      <c r="P41" s="14" t="s">
        <v>88</v>
      </c>
      <c r="Q41" s="10" t="str">
        <f t="shared" si="8"/>
        <v>COELBA      -ON</v>
      </c>
      <c r="R41" s="46">
        <f t="shared" si="9"/>
        <v>41698</v>
      </c>
      <c r="S41" s="6">
        <f t="shared" si="10"/>
        <v>29</v>
      </c>
      <c r="T41" s="6">
        <f t="shared" si="11"/>
        <v>29</v>
      </c>
      <c r="U41" s="6">
        <f t="shared" si="12"/>
        <v>29</v>
      </c>
      <c r="V41" s="6">
        <f t="shared" si="13"/>
        <v>29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637</v>
      </c>
      <c r="D42" s="3" t="s">
        <v>426</v>
      </c>
      <c r="E42" s="3" t="s">
        <v>112</v>
      </c>
      <c r="F42" s="3" t="s">
        <v>112</v>
      </c>
      <c r="G42" s="3" t="s">
        <v>112</v>
      </c>
      <c r="H42" s="20">
        <v>41597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41597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113</v>
      </c>
      <c r="D43" s="3" t="s">
        <v>426</v>
      </c>
      <c r="E43" s="3" t="s">
        <v>1026</v>
      </c>
      <c r="F43" s="3" t="s">
        <v>1026</v>
      </c>
      <c r="G43" s="3" t="s">
        <v>1026</v>
      </c>
      <c r="H43" s="20">
        <v>41687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41687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114</v>
      </c>
      <c r="D44" s="3" t="s">
        <v>1470</v>
      </c>
      <c r="E44" s="3" t="s">
        <v>1470</v>
      </c>
      <c r="F44" s="3" t="s">
        <v>1470</v>
      </c>
      <c r="G44" s="3" t="s">
        <v>1470</v>
      </c>
      <c r="H44" s="20">
        <v>41697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41697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115</v>
      </c>
      <c r="D45" s="3" t="s">
        <v>1378</v>
      </c>
      <c r="E45" s="3" t="s">
        <v>1378</v>
      </c>
      <c r="F45" s="3" t="s">
        <v>1378</v>
      </c>
      <c r="G45" s="3" t="s">
        <v>1378</v>
      </c>
      <c r="H45" s="20">
        <v>41703</v>
      </c>
      <c r="J45" s="3">
        <f t="shared" si="7"/>
        <v>18.5</v>
      </c>
      <c r="K45" s="3">
        <f t="shared" si="7"/>
        <v>18.5</v>
      </c>
      <c r="L45" s="3">
        <f t="shared" si="7"/>
        <v>18.5</v>
      </c>
      <c r="M45" s="3">
        <f t="shared" si="7"/>
        <v>18.5</v>
      </c>
      <c r="P45" s="14" t="s">
        <v>72</v>
      </c>
      <c r="Q45" s="10" t="str">
        <f t="shared" si="8"/>
        <v xml:space="preserve">CESP        -ON  </v>
      </c>
      <c r="R45" s="46">
        <f t="shared" si="9"/>
        <v>41703</v>
      </c>
      <c r="S45" s="6">
        <f t="shared" si="10"/>
        <v>18.5</v>
      </c>
      <c r="T45" s="6">
        <f t="shared" si="11"/>
        <v>18.5</v>
      </c>
      <c r="U45" s="6">
        <f t="shared" si="12"/>
        <v>18.5</v>
      </c>
      <c r="V45" s="6">
        <f t="shared" si="13"/>
        <v>18.5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116</v>
      </c>
      <c r="D46" s="3" t="s">
        <v>1689</v>
      </c>
      <c r="E46" s="3" t="s">
        <v>1689</v>
      </c>
      <c r="F46" s="3" t="s">
        <v>1689</v>
      </c>
      <c r="G46" s="3" t="s">
        <v>1689</v>
      </c>
      <c r="H46" s="20">
        <v>41698</v>
      </c>
      <c r="J46" s="3">
        <f t="shared" si="7"/>
        <v>22.65</v>
      </c>
      <c r="K46" s="3">
        <f t="shared" si="7"/>
        <v>22.65</v>
      </c>
      <c r="L46" s="3">
        <f t="shared" si="7"/>
        <v>22.65</v>
      </c>
      <c r="M46" s="3">
        <f t="shared" si="7"/>
        <v>22.65</v>
      </c>
      <c r="P46" s="14" t="s">
        <v>86</v>
      </c>
      <c r="Q46" s="10" t="str">
        <f t="shared" si="8"/>
        <v xml:space="preserve">CESP        -PNA </v>
      </c>
      <c r="R46" s="46">
        <f t="shared" si="9"/>
        <v>41698</v>
      </c>
      <c r="S46" s="6">
        <f t="shared" si="10"/>
        <v>22.65</v>
      </c>
      <c r="T46" s="6">
        <f t="shared" si="11"/>
        <v>22.65</v>
      </c>
      <c r="U46" s="6">
        <f t="shared" si="12"/>
        <v>22.65</v>
      </c>
      <c r="V46" s="6">
        <f t="shared" si="13"/>
        <v>22.65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117</v>
      </c>
      <c r="D47" s="3" t="s">
        <v>1690</v>
      </c>
      <c r="E47" s="3" t="s">
        <v>1691</v>
      </c>
      <c r="F47" s="3" t="s">
        <v>1690</v>
      </c>
      <c r="G47" s="3" t="s">
        <v>1692</v>
      </c>
      <c r="H47" s="20">
        <v>41703</v>
      </c>
      <c r="J47" s="3">
        <f t="shared" si="7"/>
        <v>22.7</v>
      </c>
      <c r="K47" s="3">
        <f t="shared" si="7"/>
        <v>22.14</v>
      </c>
      <c r="L47" s="3">
        <f t="shared" si="7"/>
        <v>22.7</v>
      </c>
      <c r="M47" s="3">
        <f t="shared" si="7"/>
        <v>21.83</v>
      </c>
      <c r="P47" s="14" t="s">
        <v>87</v>
      </c>
      <c r="Q47" s="10" t="str">
        <f t="shared" si="8"/>
        <v xml:space="preserve">CESP        -PNB </v>
      </c>
      <c r="R47" s="20">
        <f t="shared" si="9"/>
        <v>41703</v>
      </c>
      <c r="S47" s="5">
        <f t="shared" si="10"/>
        <v>22.7</v>
      </c>
      <c r="T47" s="5">
        <f t="shared" si="11"/>
        <v>22.14</v>
      </c>
      <c r="U47" s="5">
        <f t="shared" si="12"/>
        <v>22.7</v>
      </c>
      <c r="V47" s="5">
        <f t="shared" si="13"/>
        <v>21.83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118</v>
      </c>
      <c r="D48" s="3" t="s">
        <v>1693</v>
      </c>
      <c r="E48" s="3" t="s">
        <v>1427</v>
      </c>
      <c r="F48" s="3" t="s">
        <v>1427</v>
      </c>
      <c r="G48" s="3" t="s">
        <v>1693</v>
      </c>
      <c r="H48" s="20">
        <v>41703</v>
      </c>
      <c r="J48" s="3">
        <f t="shared" si="7"/>
        <v>15.9</v>
      </c>
      <c r="K48" s="3">
        <f t="shared" si="7"/>
        <v>15.95</v>
      </c>
      <c r="L48" s="3">
        <f t="shared" si="7"/>
        <v>15.95</v>
      </c>
      <c r="M48" s="3">
        <f t="shared" si="7"/>
        <v>15.9</v>
      </c>
      <c r="P48" s="14" t="s">
        <v>71</v>
      </c>
      <c r="Q48" s="10" t="str">
        <f t="shared" si="8"/>
        <v xml:space="preserve">CELESC      -PN  </v>
      </c>
      <c r="R48" s="20">
        <f t="shared" si="9"/>
        <v>41703</v>
      </c>
      <c r="S48" s="5">
        <f t="shared" si="10"/>
        <v>15.9</v>
      </c>
      <c r="T48" s="5">
        <f t="shared" si="11"/>
        <v>15.95</v>
      </c>
      <c r="U48" s="5">
        <f t="shared" si="12"/>
        <v>15.95</v>
      </c>
      <c r="V48" s="5">
        <f t="shared" si="13"/>
        <v>15.9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119</v>
      </c>
      <c r="D49" s="3" t="s">
        <v>1694</v>
      </c>
      <c r="E49" s="3" t="s">
        <v>1695</v>
      </c>
      <c r="F49" s="3" t="s">
        <v>1550</v>
      </c>
      <c r="G49" s="3" t="s">
        <v>1472</v>
      </c>
      <c r="H49" s="20">
        <v>41703</v>
      </c>
      <c r="J49" s="3">
        <f t="shared" si="7"/>
        <v>13.52</v>
      </c>
      <c r="K49" s="3">
        <f t="shared" si="7"/>
        <v>13.34</v>
      </c>
      <c r="L49" s="3">
        <f t="shared" si="7"/>
        <v>13.67</v>
      </c>
      <c r="M49" s="3">
        <f t="shared" si="7"/>
        <v>13.31</v>
      </c>
      <c r="P49" s="26" t="s">
        <v>31</v>
      </c>
      <c r="Q49" s="10" t="str">
        <f t="shared" si="8"/>
        <v xml:space="preserve">CEMIG       -ON  </v>
      </c>
      <c r="R49" s="20">
        <f t="shared" si="9"/>
        <v>41703</v>
      </c>
      <c r="S49" s="5">
        <f t="shared" si="10"/>
        <v>13.52</v>
      </c>
      <c r="T49" s="5">
        <f t="shared" si="11"/>
        <v>13.34</v>
      </c>
      <c r="U49" s="5">
        <f t="shared" si="12"/>
        <v>13.67</v>
      </c>
      <c r="V49" s="5">
        <f t="shared" si="13"/>
        <v>13.31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120</v>
      </c>
      <c r="D50" s="3" t="s">
        <v>1453</v>
      </c>
      <c r="E50" s="3" t="s">
        <v>1497</v>
      </c>
      <c r="F50" s="3" t="s">
        <v>1696</v>
      </c>
      <c r="G50" s="3" t="s">
        <v>1697</v>
      </c>
      <c r="H50" s="20">
        <v>41703</v>
      </c>
      <c r="J50" s="3">
        <f t="shared" si="7"/>
        <v>13.44</v>
      </c>
      <c r="K50" s="3">
        <f t="shared" si="7"/>
        <v>13.45</v>
      </c>
      <c r="L50" s="3">
        <f t="shared" si="7"/>
        <v>13.54</v>
      </c>
      <c r="M50" s="3">
        <f t="shared" si="7"/>
        <v>13.33</v>
      </c>
      <c r="P50" s="26" t="s">
        <v>30</v>
      </c>
      <c r="Q50" s="10" t="str">
        <f t="shared" si="8"/>
        <v xml:space="preserve">CEMIG       -PN  </v>
      </c>
      <c r="R50" s="46">
        <f t="shared" si="9"/>
        <v>41703</v>
      </c>
      <c r="S50" s="6">
        <f t="shared" si="10"/>
        <v>13.44</v>
      </c>
      <c r="T50" s="6">
        <f t="shared" si="11"/>
        <v>13.45</v>
      </c>
      <c r="U50" s="6">
        <f t="shared" si="12"/>
        <v>13.54</v>
      </c>
      <c r="V50" s="6">
        <f t="shared" si="13"/>
        <v>13.33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121</v>
      </c>
      <c r="D51" s="3" t="s">
        <v>1474</v>
      </c>
      <c r="E51" s="3" t="s">
        <v>1698</v>
      </c>
      <c r="F51" s="3" t="s">
        <v>1698</v>
      </c>
      <c r="G51" s="3" t="s">
        <v>1474</v>
      </c>
      <c r="H51" s="20">
        <v>41703</v>
      </c>
      <c r="J51" s="3">
        <f t="shared" si="7"/>
        <v>48.5</v>
      </c>
      <c r="K51" s="3">
        <f t="shared" si="7"/>
        <v>49.14</v>
      </c>
      <c r="L51" s="3">
        <f t="shared" si="7"/>
        <v>49.14</v>
      </c>
      <c r="M51" s="3">
        <f t="shared" si="7"/>
        <v>48.5</v>
      </c>
      <c r="P51" s="14" t="s">
        <v>93</v>
      </c>
      <c r="Q51" s="10" t="str">
        <f t="shared" si="8"/>
        <v>COELCE      -ON</v>
      </c>
      <c r="R51" s="46">
        <f t="shared" si="9"/>
        <v>41703</v>
      </c>
      <c r="S51" s="6">
        <f t="shared" si="10"/>
        <v>48.5</v>
      </c>
      <c r="T51" s="6">
        <f t="shared" si="11"/>
        <v>49.14</v>
      </c>
      <c r="U51" s="6">
        <f t="shared" si="12"/>
        <v>49.14</v>
      </c>
      <c r="V51" s="6">
        <f t="shared" si="13"/>
        <v>48.5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122</v>
      </c>
      <c r="D52" s="3" t="s">
        <v>1699</v>
      </c>
      <c r="E52" s="3" t="s">
        <v>1700</v>
      </c>
      <c r="F52" s="3" t="s">
        <v>1700</v>
      </c>
      <c r="G52" s="3" t="s">
        <v>1701</v>
      </c>
      <c r="H52" s="20">
        <v>41703</v>
      </c>
      <c r="J52" s="3">
        <f t="shared" si="7"/>
        <v>37.659999999999997</v>
      </c>
      <c r="K52" s="3">
        <f t="shared" si="7"/>
        <v>37.840000000000003</v>
      </c>
      <c r="L52" s="3">
        <f t="shared" si="7"/>
        <v>37.840000000000003</v>
      </c>
      <c r="M52" s="3">
        <f t="shared" si="7"/>
        <v>36.99</v>
      </c>
      <c r="P52" s="10" t="s">
        <v>81</v>
      </c>
      <c r="Q52" s="10" t="str">
        <f t="shared" si="8"/>
        <v>COELCE      -PNA</v>
      </c>
      <c r="R52" s="51">
        <f t="shared" si="9"/>
        <v>41703</v>
      </c>
      <c r="S52" s="5">
        <f t="shared" si="10"/>
        <v>37.659999999999997</v>
      </c>
      <c r="T52" s="5">
        <f t="shared" si="11"/>
        <v>37.840000000000003</v>
      </c>
      <c r="U52" s="5">
        <f t="shared" si="12"/>
        <v>37.840000000000003</v>
      </c>
      <c r="V52" s="5">
        <f t="shared" si="13"/>
        <v>36.99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123</v>
      </c>
      <c r="D53" s="3" t="s">
        <v>1441</v>
      </c>
      <c r="E53" s="3" t="s">
        <v>1620</v>
      </c>
      <c r="F53" s="3" t="s">
        <v>1702</v>
      </c>
      <c r="G53" s="3" t="s">
        <v>1619</v>
      </c>
      <c r="H53" s="20">
        <v>41703</v>
      </c>
      <c r="J53" s="3">
        <f t="shared" si="7"/>
        <v>16.66</v>
      </c>
      <c r="K53" s="3">
        <f t="shared" si="7"/>
        <v>16.3</v>
      </c>
      <c r="L53" s="3">
        <f t="shared" si="7"/>
        <v>16.77</v>
      </c>
      <c r="M53" s="3">
        <f t="shared" si="7"/>
        <v>16.23</v>
      </c>
      <c r="P53" s="26" t="s">
        <v>32</v>
      </c>
      <c r="Q53" s="10" t="str">
        <f t="shared" si="8"/>
        <v xml:space="preserve">CPFL ENERGIA-ON  </v>
      </c>
      <c r="R53" s="51">
        <f t="shared" si="9"/>
        <v>41703</v>
      </c>
      <c r="S53" s="5">
        <f t="shared" si="10"/>
        <v>16.66</v>
      </c>
      <c r="T53" s="5">
        <f t="shared" si="11"/>
        <v>16.3</v>
      </c>
      <c r="U53" s="5">
        <f t="shared" si="12"/>
        <v>16.77</v>
      </c>
      <c r="V53" s="5">
        <f t="shared" si="13"/>
        <v>16.23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124</v>
      </c>
      <c r="D54" s="3" t="s">
        <v>1703</v>
      </c>
      <c r="E54" s="3" t="s">
        <v>1592</v>
      </c>
      <c r="F54" s="3" t="s">
        <v>1378</v>
      </c>
      <c r="G54" s="3" t="s">
        <v>1704</v>
      </c>
      <c r="H54" s="20">
        <v>41703</v>
      </c>
      <c r="J54" s="3">
        <f t="shared" si="7"/>
        <v>18.32</v>
      </c>
      <c r="K54" s="3">
        <f t="shared" si="7"/>
        <v>18.309999999999999</v>
      </c>
      <c r="L54" s="3">
        <f t="shared" si="7"/>
        <v>18.5</v>
      </c>
      <c r="M54" s="3">
        <f t="shared" si="7"/>
        <v>18.14</v>
      </c>
      <c r="P54" s="26" t="s">
        <v>34</v>
      </c>
      <c r="Q54" s="10" t="str">
        <f t="shared" si="8"/>
        <v xml:space="preserve">COPEL       -ON  </v>
      </c>
      <c r="R54" s="51">
        <f t="shared" si="9"/>
        <v>41703</v>
      </c>
      <c r="S54" s="5">
        <f t="shared" si="10"/>
        <v>18.32</v>
      </c>
      <c r="T54" s="5">
        <f t="shared" si="11"/>
        <v>18.309999999999999</v>
      </c>
      <c r="U54" s="5">
        <f t="shared" si="12"/>
        <v>18.5</v>
      </c>
      <c r="V54" s="5">
        <f t="shared" si="13"/>
        <v>18.14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125</v>
      </c>
      <c r="D55" s="3" t="s">
        <v>426</v>
      </c>
      <c r="E55" s="3" t="s">
        <v>126</v>
      </c>
      <c r="F55" s="3" t="s">
        <v>126</v>
      </c>
      <c r="G55" s="3" t="s">
        <v>126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127</v>
      </c>
      <c r="D56" s="3" t="s">
        <v>1705</v>
      </c>
      <c r="E56" s="3" t="s">
        <v>1706</v>
      </c>
      <c r="F56" s="3" t="s">
        <v>1705</v>
      </c>
      <c r="G56" s="3" t="s">
        <v>1444</v>
      </c>
      <c r="H56" s="20">
        <v>41703</v>
      </c>
      <c r="J56" s="3">
        <f t="shared" si="7"/>
        <v>25.74</v>
      </c>
      <c r="K56" s="3">
        <f t="shared" si="7"/>
        <v>24.91</v>
      </c>
      <c r="L56" s="3">
        <f t="shared" si="7"/>
        <v>25.74</v>
      </c>
      <c r="M56" s="3">
        <f t="shared" si="7"/>
        <v>24.9</v>
      </c>
      <c r="P56" s="14" t="s">
        <v>100</v>
      </c>
      <c r="Q56" s="10" t="str">
        <f t="shared" si="8"/>
        <v xml:space="preserve">COPEL       -PNB </v>
      </c>
      <c r="R56" s="51">
        <f t="shared" si="9"/>
        <v>41703</v>
      </c>
      <c r="S56" s="5">
        <f t="shared" si="10"/>
        <v>25.74</v>
      </c>
      <c r="T56" s="5">
        <f t="shared" si="11"/>
        <v>24.91</v>
      </c>
      <c r="U56" s="5">
        <f t="shared" si="12"/>
        <v>25.74</v>
      </c>
      <c r="V56" s="5">
        <f t="shared" si="13"/>
        <v>24.9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177</v>
      </c>
      <c r="D57" s="3" t="s">
        <v>1707</v>
      </c>
      <c r="E57" s="3" t="s">
        <v>1708</v>
      </c>
      <c r="F57" s="3" t="s">
        <v>1709</v>
      </c>
      <c r="G57" s="3" t="s">
        <v>1710</v>
      </c>
      <c r="H57" s="20">
        <v>41703</v>
      </c>
      <c r="J57" s="3">
        <f t="shared" si="7"/>
        <v>33.4</v>
      </c>
      <c r="K57" s="3">
        <f t="shared" si="7"/>
        <v>33.68</v>
      </c>
      <c r="L57" s="3">
        <f t="shared" si="7"/>
        <v>34.020000000000003</v>
      </c>
      <c r="M57" s="3">
        <f t="shared" si="7"/>
        <v>32.83</v>
      </c>
      <c r="P57" s="14" t="s">
        <v>176</v>
      </c>
      <c r="Q57" s="10" t="str">
        <f t="shared" si="8"/>
        <v xml:space="preserve">COPASA      -ON  </v>
      </c>
      <c r="R57" s="20">
        <f t="shared" si="9"/>
        <v>41703</v>
      </c>
      <c r="S57" s="5">
        <f t="shared" si="10"/>
        <v>33.4</v>
      </c>
      <c r="T57" s="5">
        <f t="shared" si="11"/>
        <v>33.68</v>
      </c>
      <c r="U57" s="5">
        <f t="shared" si="12"/>
        <v>34.020000000000003</v>
      </c>
      <c r="V57" s="5">
        <f t="shared" si="13"/>
        <v>32.83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638</v>
      </c>
      <c r="D58" s="3" t="s">
        <v>426</v>
      </c>
      <c r="E58" s="3" t="s">
        <v>333</v>
      </c>
      <c r="F58" s="3" t="s">
        <v>333</v>
      </c>
      <c r="G58" s="3" t="s">
        <v>333</v>
      </c>
      <c r="H58" s="20">
        <v>41687</v>
      </c>
      <c r="J58" s="3" t="e">
        <f t="shared" si="7"/>
        <v>#VALUE!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41687</v>
      </c>
      <c r="S58" s="5" t="e">
        <f t="shared" si="10"/>
        <v>#VALUE!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639</v>
      </c>
      <c r="D59" s="3" t="s">
        <v>426</v>
      </c>
      <c r="E59" s="3" t="s">
        <v>128</v>
      </c>
      <c r="F59" s="3" t="s">
        <v>128</v>
      </c>
      <c r="G59" s="3" t="s">
        <v>128</v>
      </c>
      <c r="H59" s="20">
        <v>41582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41582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640</v>
      </c>
      <c r="D60" s="3" t="s">
        <v>426</v>
      </c>
      <c r="E60" s="3" t="s">
        <v>106</v>
      </c>
      <c r="F60" s="3" t="s">
        <v>106</v>
      </c>
      <c r="G60" s="3" t="s">
        <v>106</v>
      </c>
      <c r="H60" s="20">
        <v>41584</v>
      </c>
      <c r="J60" s="3" t="e">
        <f t="shared" si="7"/>
        <v>#VALUE!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41584</v>
      </c>
      <c r="S60" s="5" t="e">
        <f t="shared" si="10"/>
        <v>#VALUE!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129</v>
      </c>
      <c r="D61" s="3" t="s">
        <v>1029</v>
      </c>
      <c r="E61" s="3" t="s">
        <v>1711</v>
      </c>
      <c r="F61" s="3" t="s">
        <v>1711</v>
      </c>
      <c r="G61" s="3" t="s">
        <v>1029</v>
      </c>
      <c r="H61" s="20">
        <v>41703</v>
      </c>
      <c r="J61" s="3">
        <f t="shared" si="7"/>
        <v>8.1999999999999993</v>
      </c>
      <c r="K61" s="3">
        <f t="shared" si="7"/>
        <v>8.3699999999999992</v>
      </c>
      <c r="L61" s="3">
        <f t="shared" si="7"/>
        <v>8.3699999999999992</v>
      </c>
      <c r="M61" s="3">
        <f t="shared" si="7"/>
        <v>8.1999999999999993</v>
      </c>
      <c r="P61" s="10" t="s">
        <v>15</v>
      </c>
      <c r="Q61" s="10" t="str">
        <f t="shared" si="8"/>
        <v xml:space="preserve">DAYCOVAL    -PN  </v>
      </c>
      <c r="R61" s="51">
        <f t="shared" si="9"/>
        <v>41703</v>
      </c>
      <c r="S61" s="5">
        <f t="shared" si="10"/>
        <v>8.1999999999999993</v>
      </c>
      <c r="T61" s="5">
        <f t="shared" si="11"/>
        <v>8.3699999999999992</v>
      </c>
      <c r="U61" s="5">
        <f t="shared" si="12"/>
        <v>8.3699999999999992</v>
      </c>
      <c r="V61" s="5">
        <f t="shared" si="13"/>
        <v>8.1999999999999993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130</v>
      </c>
      <c r="D62" s="3" t="s">
        <v>1380</v>
      </c>
      <c r="E62" s="3" t="s">
        <v>1380</v>
      </c>
      <c r="F62" s="3" t="s">
        <v>1380</v>
      </c>
      <c r="G62" s="3" t="s">
        <v>1380</v>
      </c>
      <c r="H62" s="20">
        <v>41698</v>
      </c>
      <c r="J62" s="3">
        <f t="shared" si="7"/>
        <v>1.3</v>
      </c>
      <c r="K62" s="3">
        <f t="shared" si="7"/>
        <v>1.3</v>
      </c>
      <c r="L62" s="3">
        <f t="shared" si="7"/>
        <v>1.3</v>
      </c>
      <c r="M62" s="3">
        <f t="shared" si="7"/>
        <v>1.3</v>
      </c>
      <c r="P62" s="14" t="s">
        <v>97</v>
      </c>
      <c r="Q62" s="10" t="str">
        <f t="shared" si="8"/>
        <v xml:space="preserve">CEEE-GT     -ON  </v>
      </c>
      <c r="R62" s="51">
        <f t="shared" si="9"/>
        <v>41698</v>
      </c>
      <c r="S62" s="5">
        <f t="shared" si="10"/>
        <v>1.3</v>
      </c>
      <c r="T62" s="5">
        <f t="shared" si="11"/>
        <v>1.3</v>
      </c>
      <c r="U62" s="5">
        <f t="shared" si="12"/>
        <v>1.3</v>
      </c>
      <c r="V62" s="5">
        <f t="shared" si="13"/>
        <v>1.3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131</v>
      </c>
      <c r="D63" s="3" t="s">
        <v>426</v>
      </c>
      <c r="E63" s="3" t="s">
        <v>758</v>
      </c>
      <c r="F63" s="3" t="s">
        <v>758</v>
      </c>
      <c r="G63" s="3" t="s">
        <v>758</v>
      </c>
      <c r="H63" s="20">
        <v>41676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41676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132</v>
      </c>
      <c r="D64" s="3" t="s">
        <v>1712</v>
      </c>
      <c r="E64" s="3" t="s">
        <v>1713</v>
      </c>
      <c r="F64" s="3" t="s">
        <v>1714</v>
      </c>
      <c r="G64" s="3" t="s">
        <v>1713</v>
      </c>
      <c r="H64" s="20">
        <v>41703</v>
      </c>
      <c r="J64" s="3">
        <f t="shared" si="7"/>
        <v>5.0199999999999996</v>
      </c>
      <c r="K64" s="3">
        <f t="shared" si="7"/>
        <v>4.9000000000000004</v>
      </c>
      <c r="L64" s="3">
        <f t="shared" si="7"/>
        <v>5.04</v>
      </c>
      <c r="M64" s="3">
        <f t="shared" si="7"/>
        <v>4.9000000000000004</v>
      </c>
      <c r="P64" s="15" t="s">
        <v>2</v>
      </c>
      <c r="Q64" s="10" t="str">
        <f t="shared" si="8"/>
        <v xml:space="preserve">ELETROBRAS  -ON  </v>
      </c>
      <c r="R64" s="51">
        <f t="shared" si="9"/>
        <v>41703</v>
      </c>
      <c r="S64" s="5">
        <f t="shared" si="10"/>
        <v>5.0199999999999996</v>
      </c>
      <c r="T64" s="5">
        <f t="shared" si="11"/>
        <v>4.9000000000000004</v>
      </c>
      <c r="U64" s="5">
        <f t="shared" si="12"/>
        <v>5.04</v>
      </c>
      <c r="V64" s="5">
        <f t="shared" si="13"/>
        <v>4.9000000000000004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133</v>
      </c>
      <c r="D65" s="3" t="s">
        <v>1715</v>
      </c>
      <c r="E65" s="3" t="s">
        <v>1716</v>
      </c>
      <c r="F65" s="3" t="s">
        <v>1477</v>
      </c>
      <c r="G65" s="3" t="s">
        <v>1717</v>
      </c>
      <c r="H65" s="20">
        <v>41703</v>
      </c>
      <c r="J65" s="3">
        <f t="shared" si="7"/>
        <v>9.09</v>
      </c>
      <c r="K65" s="3">
        <f t="shared" si="7"/>
        <v>8.9499999999999993</v>
      </c>
      <c r="L65" s="3">
        <f t="shared" si="7"/>
        <v>9.15</v>
      </c>
      <c r="M65" s="3">
        <f t="shared" si="7"/>
        <v>8.92</v>
      </c>
      <c r="P65" s="26" t="s">
        <v>27</v>
      </c>
      <c r="Q65" s="10" t="str">
        <f t="shared" si="8"/>
        <v xml:space="preserve">ELETROBRAS  -PNB </v>
      </c>
      <c r="R65" s="51">
        <f t="shared" si="9"/>
        <v>41703</v>
      </c>
      <c r="S65" s="5">
        <f t="shared" si="10"/>
        <v>9.09</v>
      </c>
      <c r="T65" s="5">
        <f t="shared" si="11"/>
        <v>8.9499999999999993</v>
      </c>
      <c r="U65" s="5">
        <f t="shared" si="12"/>
        <v>9.15</v>
      </c>
      <c r="V65" s="5">
        <f t="shared" si="13"/>
        <v>8.92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164</v>
      </c>
      <c r="D66" s="3" t="s">
        <v>1351</v>
      </c>
      <c r="E66" s="3" t="s">
        <v>1351</v>
      </c>
      <c r="F66" s="3" t="s">
        <v>1351</v>
      </c>
      <c r="G66" s="3" t="s">
        <v>1351</v>
      </c>
      <c r="H66" s="20">
        <v>41697</v>
      </c>
      <c r="J66" s="3">
        <f t="shared" si="7"/>
        <v>13.2</v>
      </c>
      <c r="K66" s="3">
        <f t="shared" si="7"/>
        <v>13.2</v>
      </c>
      <c r="L66" s="3">
        <f t="shared" si="7"/>
        <v>13.2</v>
      </c>
      <c r="M66" s="3">
        <f t="shared" si="7"/>
        <v>13.2</v>
      </c>
      <c r="P66" s="14" t="s">
        <v>163</v>
      </c>
      <c r="Q66" s="10" t="str">
        <f t="shared" si="8"/>
        <v xml:space="preserve">ELETROPAULO -ON  </v>
      </c>
      <c r="R66" s="51">
        <f t="shared" si="9"/>
        <v>41697</v>
      </c>
      <c r="S66" s="5">
        <f t="shared" si="10"/>
        <v>13.2</v>
      </c>
      <c r="T66" s="5">
        <f t="shared" si="11"/>
        <v>13.2</v>
      </c>
      <c r="U66" s="5">
        <f t="shared" si="12"/>
        <v>13.2</v>
      </c>
      <c r="V66" s="5">
        <f t="shared" si="13"/>
        <v>13.2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134</v>
      </c>
      <c r="D67" s="3" t="s">
        <v>1405</v>
      </c>
      <c r="E67" s="3" t="s">
        <v>1718</v>
      </c>
      <c r="F67" s="3" t="s">
        <v>1365</v>
      </c>
      <c r="G67" s="3" t="s">
        <v>1718</v>
      </c>
      <c r="H67" s="20">
        <v>41703</v>
      </c>
      <c r="J67" s="3">
        <f t="shared" si="7"/>
        <v>8</v>
      </c>
      <c r="K67" s="3">
        <f t="shared" si="7"/>
        <v>7.91</v>
      </c>
      <c r="L67" s="3">
        <f t="shared" si="7"/>
        <v>8.1</v>
      </c>
      <c r="M67" s="3">
        <f t="shared" si="7"/>
        <v>7.91</v>
      </c>
      <c r="P67" s="43" t="s">
        <v>1</v>
      </c>
      <c r="Q67" s="10" t="str">
        <f t="shared" si="8"/>
        <v xml:space="preserve">ELETROPAULO -PN  </v>
      </c>
      <c r="R67" s="51">
        <f t="shared" si="9"/>
        <v>41703</v>
      </c>
      <c r="S67" s="5">
        <f t="shared" si="10"/>
        <v>8</v>
      </c>
      <c r="T67" s="5">
        <f t="shared" si="11"/>
        <v>7.91</v>
      </c>
      <c r="U67" s="5">
        <f t="shared" si="12"/>
        <v>8.1</v>
      </c>
      <c r="V67" s="5">
        <f t="shared" si="13"/>
        <v>7.91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166</v>
      </c>
      <c r="D68" s="3" t="s">
        <v>1411</v>
      </c>
      <c r="E68" s="3" t="s">
        <v>1411</v>
      </c>
      <c r="F68" s="3" t="s">
        <v>1411</v>
      </c>
      <c r="G68" s="3" t="s">
        <v>1411</v>
      </c>
      <c r="H68" s="20">
        <v>41696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165</v>
      </c>
      <c r="Q68" s="10" t="str">
        <f t="shared" si="8"/>
        <v>EMAE        -PN</v>
      </c>
      <c r="R68" s="46">
        <f t="shared" si="9"/>
        <v>41696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136</v>
      </c>
      <c r="D69" s="3" t="s">
        <v>1719</v>
      </c>
      <c r="E69" s="3" t="s">
        <v>1720</v>
      </c>
      <c r="F69" s="3" t="s">
        <v>1721</v>
      </c>
      <c r="G69" s="3" t="s">
        <v>1722</v>
      </c>
      <c r="H69" s="20">
        <v>41703</v>
      </c>
      <c r="J69" s="3">
        <f t="shared" si="7"/>
        <v>8.9700000000000006</v>
      </c>
      <c r="K69" s="3">
        <f t="shared" si="7"/>
        <v>8.68</v>
      </c>
      <c r="L69" s="3">
        <f t="shared" si="7"/>
        <v>8.98</v>
      </c>
      <c r="M69" s="3">
        <f t="shared" si="7"/>
        <v>8.6199999999999992</v>
      </c>
      <c r="P69" s="14" t="s">
        <v>28</v>
      </c>
      <c r="Q69" s="10" t="str">
        <f t="shared" si="8"/>
        <v xml:space="preserve">ENERGIAS BR -ON  </v>
      </c>
      <c r="R69" s="51">
        <f t="shared" si="9"/>
        <v>41703</v>
      </c>
      <c r="S69" s="5">
        <f t="shared" si="10"/>
        <v>8.9700000000000006</v>
      </c>
      <c r="T69" s="5">
        <f t="shared" si="11"/>
        <v>8.68</v>
      </c>
      <c r="U69" s="5">
        <f t="shared" si="12"/>
        <v>8.98</v>
      </c>
      <c r="V69" s="5">
        <f t="shared" si="13"/>
        <v>8.6199999999999992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1723</v>
      </c>
      <c r="D70" s="3" t="s">
        <v>1392</v>
      </c>
      <c r="E70" s="3" t="s">
        <v>1392</v>
      </c>
      <c r="F70" s="3" t="s">
        <v>1392</v>
      </c>
      <c r="G70" s="3" t="s">
        <v>1392</v>
      </c>
      <c r="H70" s="20">
        <v>41695</v>
      </c>
      <c r="J70" s="3">
        <f t="shared" si="7"/>
        <v>11.4</v>
      </c>
      <c r="K70" s="3">
        <f t="shared" si="7"/>
        <v>11.4</v>
      </c>
      <c r="L70" s="3">
        <f t="shared" si="7"/>
        <v>11.4</v>
      </c>
      <c r="M70" s="3">
        <f t="shared" si="7"/>
        <v>11.4</v>
      </c>
      <c r="P70" s="14" t="s">
        <v>85</v>
      </c>
      <c r="Q70" s="10" t="str">
        <f t="shared" si="8"/>
        <v xml:space="preserve">ENERGISA    -UNT </v>
      </c>
      <c r="R70" s="51">
        <f t="shared" si="9"/>
        <v>41695</v>
      </c>
      <c r="S70" s="5">
        <f t="shared" si="10"/>
        <v>11.4</v>
      </c>
      <c r="T70" s="5">
        <f t="shared" si="11"/>
        <v>11.4</v>
      </c>
      <c r="U70" s="5">
        <f t="shared" si="12"/>
        <v>11.4</v>
      </c>
      <c r="V70" s="5">
        <f t="shared" si="13"/>
        <v>11.4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1724</v>
      </c>
      <c r="D71" s="3" t="s">
        <v>919</v>
      </c>
      <c r="E71" s="3" t="s">
        <v>919</v>
      </c>
      <c r="F71" s="3" t="s">
        <v>919</v>
      </c>
      <c r="G71" s="3" t="s">
        <v>919</v>
      </c>
      <c r="H71" s="20">
        <v>41694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167</v>
      </c>
      <c r="Q71" s="10" t="str">
        <f t="shared" ref="Q71:Q102" si="14">IF(A71="","",C71)</f>
        <v xml:space="preserve">ENERGISA    -ON  </v>
      </c>
      <c r="R71" s="51">
        <f t="shared" ref="R71:R102" si="15">IF(A71="","",H71)</f>
        <v>41694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1725</v>
      </c>
      <c r="D72" s="3" t="s">
        <v>1478</v>
      </c>
      <c r="E72" s="3" t="s">
        <v>1478</v>
      </c>
      <c r="F72" s="3" t="s">
        <v>1478</v>
      </c>
      <c r="G72" s="3" t="s">
        <v>1478</v>
      </c>
      <c r="H72" s="20">
        <v>41697</v>
      </c>
      <c r="J72" s="3">
        <f t="shared" ref="J72:M135" si="20">IF($A72="",0,VALUE(CONCATENATE(LEFT(D72,LEN(D72)-3),",",RIGHT(D72,2))))</f>
        <v>1.97</v>
      </c>
      <c r="K72" s="3">
        <f t="shared" si="20"/>
        <v>1.97</v>
      </c>
      <c r="L72" s="3">
        <f t="shared" si="20"/>
        <v>1.97</v>
      </c>
      <c r="M72" s="3">
        <f t="shared" si="20"/>
        <v>1.97</v>
      </c>
      <c r="P72" s="14" t="s">
        <v>64</v>
      </c>
      <c r="Q72" s="10" t="str">
        <f t="shared" si="14"/>
        <v xml:space="preserve">ENERGISA    -PN  </v>
      </c>
      <c r="R72" s="46">
        <f t="shared" si="15"/>
        <v>41697</v>
      </c>
      <c r="S72" s="6">
        <f t="shared" si="16"/>
        <v>1.97</v>
      </c>
      <c r="T72" s="6">
        <f t="shared" si="17"/>
        <v>1.97</v>
      </c>
      <c r="U72" s="5">
        <f t="shared" si="18"/>
        <v>1.97</v>
      </c>
      <c r="V72" s="5">
        <f t="shared" si="19"/>
        <v>1.97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137</v>
      </c>
      <c r="D73" s="3" t="s">
        <v>1393</v>
      </c>
      <c r="E73" s="3" t="s">
        <v>1393</v>
      </c>
      <c r="F73" s="3" t="s">
        <v>1393</v>
      </c>
      <c r="G73" s="3" t="s">
        <v>1393</v>
      </c>
      <c r="H73" s="20">
        <v>41698</v>
      </c>
      <c r="J73" s="3">
        <f t="shared" si="20"/>
        <v>15.5</v>
      </c>
      <c r="K73" s="3">
        <f t="shared" si="20"/>
        <v>15.5</v>
      </c>
      <c r="L73" s="3">
        <f t="shared" si="20"/>
        <v>15.5</v>
      </c>
      <c r="M73" s="3">
        <f t="shared" si="20"/>
        <v>15.5</v>
      </c>
      <c r="P73" s="14" t="s">
        <v>94</v>
      </c>
      <c r="Q73" s="10" t="str">
        <f t="shared" si="14"/>
        <v xml:space="preserve">CEMAR       -ON  </v>
      </c>
      <c r="R73" s="51">
        <f t="shared" si="15"/>
        <v>41698</v>
      </c>
      <c r="S73" s="5">
        <f t="shared" si="16"/>
        <v>15.5</v>
      </c>
      <c r="T73" s="5">
        <f t="shared" si="17"/>
        <v>15.5</v>
      </c>
      <c r="U73" s="5">
        <f t="shared" si="18"/>
        <v>15.5</v>
      </c>
      <c r="V73" s="5">
        <f t="shared" si="19"/>
        <v>15.5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138</v>
      </c>
      <c r="D74" s="3" t="s">
        <v>1460</v>
      </c>
      <c r="E74" s="3" t="s">
        <v>1726</v>
      </c>
      <c r="F74" s="3" t="s">
        <v>1460</v>
      </c>
      <c r="G74" s="3" t="s">
        <v>1727</v>
      </c>
      <c r="H74" s="20">
        <v>41703</v>
      </c>
      <c r="J74" s="3">
        <f t="shared" si="20"/>
        <v>20.03</v>
      </c>
      <c r="K74" s="3">
        <f t="shared" si="20"/>
        <v>19.55</v>
      </c>
      <c r="L74" s="3">
        <f t="shared" si="20"/>
        <v>20.03</v>
      </c>
      <c r="M74" s="3">
        <f t="shared" si="20"/>
        <v>19.45</v>
      </c>
      <c r="P74" s="26" t="s">
        <v>35</v>
      </c>
      <c r="Q74" s="10" t="str">
        <f t="shared" si="14"/>
        <v xml:space="preserve">EQUATORIAL  -ON  </v>
      </c>
      <c r="R74" s="51">
        <f t="shared" si="15"/>
        <v>41703</v>
      </c>
      <c r="S74" s="5">
        <f t="shared" si="16"/>
        <v>20.03</v>
      </c>
      <c r="T74" s="5">
        <f t="shared" si="17"/>
        <v>19.55</v>
      </c>
      <c r="U74" s="5">
        <f t="shared" si="18"/>
        <v>20.03</v>
      </c>
      <c r="V74" s="5">
        <f t="shared" si="19"/>
        <v>19.45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231</v>
      </c>
      <c r="D75" s="3" t="s">
        <v>426</v>
      </c>
      <c r="E75" s="3" t="s">
        <v>228</v>
      </c>
      <c r="F75" s="3" t="s">
        <v>228</v>
      </c>
      <c r="G75" s="3" t="s">
        <v>228</v>
      </c>
      <c r="H75" s="20">
        <v>41628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229</v>
      </c>
      <c r="Q75" s="10" t="str">
        <f t="shared" si="14"/>
        <v xml:space="preserve">FERBASA     -ON  </v>
      </c>
      <c r="R75" s="51">
        <f t="shared" si="15"/>
        <v>41628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230</v>
      </c>
      <c r="D76" s="3" t="s">
        <v>1728</v>
      </c>
      <c r="E76" s="3" t="s">
        <v>1729</v>
      </c>
      <c r="F76" s="3" t="s">
        <v>1729</v>
      </c>
      <c r="G76" s="3" t="s">
        <v>1730</v>
      </c>
      <c r="H76" s="20">
        <v>41703</v>
      </c>
      <c r="J76" s="3">
        <f t="shared" si="20"/>
        <v>12.01</v>
      </c>
      <c r="K76" s="3">
        <f t="shared" si="20"/>
        <v>12.15</v>
      </c>
      <c r="L76" s="3">
        <f t="shared" si="20"/>
        <v>12.15</v>
      </c>
      <c r="M76" s="3">
        <f t="shared" si="20"/>
        <v>11.61</v>
      </c>
      <c r="P76" s="15" t="s">
        <v>79</v>
      </c>
      <c r="Q76" s="10" t="str">
        <f t="shared" si="14"/>
        <v xml:space="preserve">FERBASA     -PN  </v>
      </c>
      <c r="R76" s="51">
        <f t="shared" si="15"/>
        <v>41703</v>
      </c>
      <c r="S76" s="5">
        <f t="shared" si="16"/>
        <v>12.01</v>
      </c>
      <c r="T76" s="5">
        <f t="shared" si="17"/>
        <v>12.15</v>
      </c>
      <c r="U76" s="5">
        <f t="shared" si="18"/>
        <v>12.15</v>
      </c>
      <c r="V76" s="5">
        <f t="shared" si="19"/>
        <v>11.61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334</v>
      </c>
      <c r="D77" s="3" t="s">
        <v>426</v>
      </c>
      <c r="E77" s="3" t="s">
        <v>160</v>
      </c>
      <c r="F77" s="3" t="s">
        <v>160</v>
      </c>
      <c r="G77" s="3" t="s">
        <v>160</v>
      </c>
      <c r="H77" s="20">
        <v>41612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159</v>
      </c>
      <c r="Q77" s="10" t="str">
        <f t="shared" si="14"/>
        <v>GER PARANAP -ON</v>
      </c>
      <c r="R77" s="51">
        <f t="shared" si="15"/>
        <v>41612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335</v>
      </c>
      <c r="D78" s="3" t="s">
        <v>1731</v>
      </c>
      <c r="E78" s="3" t="s">
        <v>1731</v>
      </c>
      <c r="F78" s="3" t="s">
        <v>1731</v>
      </c>
      <c r="G78" s="3" t="s">
        <v>1731</v>
      </c>
      <c r="H78" s="20">
        <v>41703</v>
      </c>
      <c r="J78" s="3">
        <f t="shared" si="20"/>
        <v>57</v>
      </c>
      <c r="K78" s="3">
        <f t="shared" si="20"/>
        <v>57</v>
      </c>
      <c r="L78" s="3">
        <f t="shared" si="20"/>
        <v>57</v>
      </c>
      <c r="M78" s="3">
        <f t="shared" si="20"/>
        <v>57</v>
      </c>
      <c r="P78" s="26" t="s">
        <v>38</v>
      </c>
      <c r="Q78" s="10" t="str">
        <f t="shared" si="14"/>
        <v>GER PARANAP -PN</v>
      </c>
      <c r="R78" s="51">
        <f t="shared" si="15"/>
        <v>41703</v>
      </c>
      <c r="S78" s="5">
        <f t="shared" si="16"/>
        <v>57</v>
      </c>
      <c r="T78" s="5">
        <f t="shared" si="17"/>
        <v>57</v>
      </c>
      <c r="U78" s="5">
        <f t="shared" si="18"/>
        <v>57</v>
      </c>
      <c r="V78" s="5">
        <f t="shared" si="19"/>
        <v>57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139</v>
      </c>
      <c r="D79" s="3" t="s">
        <v>1732</v>
      </c>
      <c r="E79" s="3" t="s">
        <v>1733</v>
      </c>
      <c r="F79" s="3" t="s">
        <v>1503</v>
      </c>
      <c r="G79" s="3" t="s">
        <v>1479</v>
      </c>
      <c r="H79" s="20">
        <v>41703</v>
      </c>
      <c r="J79" s="3">
        <f t="shared" si="20"/>
        <v>14.94</v>
      </c>
      <c r="K79" s="3">
        <f t="shared" si="20"/>
        <v>14.91</v>
      </c>
      <c r="L79" s="3">
        <f t="shared" si="20"/>
        <v>14.98</v>
      </c>
      <c r="M79" s="3">
        <f t="shared" si="20"/>
        <v>14.68</v>
      </c>
      <c r="P79" s="26" t="s">
        <v>29</v>
      </c>
      <c r="Q79" s="10" t="str">
        <f t="shared" si="14"/>
        <v>AES TIETE   -ON</v>
      </c>
      <c r="R79" s="51">
        <f t="shared" si="15"/>
        <v>41703</v>
      </c>
      <c r="S79" s="5">
        <f t="shared" si="16"/>
        <v>14.94</v>
      </c>
      <c r="T79" s="5">
        <f t="shared" si="17"/>
        <v>14.91</v>
      </c>
      <c r="U79" s="5">
        <f t="shared" si="18"/>
        <v>14.98</v>
      </c>
      <c r="V79" s="5">
        <f t="shared" si="19"/>
        <v>14.68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140</v>
      </c>
      <c r="D80" s="3" t="s">
        <v>757</v>
      </c>
      <c r="E80" s="3" t="s">
        <v>1734</v>
      </c>
      <c r="F80" s="3" t="s">
        <v>757</v>
      </c>
      <c r="G80" s="3" t="s">
        <v>1735</v>
      </c>
      <c r="H80" s="20">
        <v>41703</v>
      </c>
      <c r="J80" s="3">
        <f t="shared" si="20"/>
        <v>17.600000000000001</v>
      </c>
      <c r="K80" s="3">
        <f t="shared" si="20"/>
        <v>17.54</v>
      </c>
      <c r="L80" s="3">
        <f t="shared" si="20"/>
        <v>17.600000000000001</v>
      </c>
      <c r="M80" s="3">
        <f t="shared" si="20"/>
        <v>17.28</v>
      </c>
      <c r="P80" s="26" t="s">
        <v>33</v>
      </c>
      <c r="Q80" s="10" t="str">
        <f t="shared" si="14"/>
        <v>AES TIETE   -PN</v>
      </c>
      <c r="R80" s="51">
        <f t="shared" si="15"/>
        <v>41703</v>
      </c>
      <c r="S80" s="5">
        <f t="shared" si="16"/>
        <v>17.600000000000001</v>
      </c>
      <c r="T80" s="5">
        <f t="shared" si="17"/>
        <v>17.54</v>
      </c>
      <c r="U80" s="5">
        <f t="shared" si="18"/>
        <v>17.600000000000001</v>
      </c>
      <c r="V80" s="5">
        <f t="shared" si="19"/>
        <v>17.28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170</v>
      </c>
      <c r="D81" s="3" t="s">
        <v>555</v>
      </c>
      <c r="E81" s="3" t="s">
        <v>555</v>
      </c>
      <c r="F81" s="3" t="s">
        <v>555</v>
      </c>
      <c r="G81" s="3" t="s">
        <v>555</v>
      </c>
      <c r="H81" s="20">
        <v>41698</v>
      </c>
      <c r="J81" s="3">
        <f t="shared" si="20"/>
        <v>0.11</v>
      </c>
      <c r="K81" s="3">
        <f t="shared" si="20"/>
        <v>0.11</v>
      </c>
      <c r="L81" s="3">
        <f t="shared" si="20"/>
        <v>0.11</v>
      </c>
      <c r="M81" s="3">
        <f t="shared" si="20"/>
        <v>0.11</v>
      </c>
      <c r="P81" s="14" t="s">
        <v>168</v>
      </c>
      <c r="Q81" s="10" t="str">
        <f t="shared" si="14"/>
        <v xml:space="preserve">GTD PART    -ON  </v>
      </c>
      <c r="R81" s="51">
        <f t="shared" si="15"/>
        <v>41698</v>
      </c>
      <c r="S81" s="5">
        <f t="shared" si="16"/>
        <v>0.11</v>
      </c>
      <c r="T81" s="5">
        <f t="shared" si="17"/>
        <v>0.11</v>
      </c>
      <c r="U81" s="5">
        <f t="shared" si="18"/>
        <v>0.11</v>
      </c>
      <c r="V81" s="5">
        <f t="shared" si="19"/>
        <v>0.11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171</v>
      </c>
      <c r="D82" s="3" t="s">
        <v>555</v>
      </c>
      <c r="E82" s="3" t="s">
        <v>555</v>
      </c>
      <c r="F82" s="3" t="s">
        <v>555</v>
      </c>
      <c r="G82" s="3" t="s">
        <v>555</v>
      </c>
      <c r="H82" s="20">
        <v>41698</v>
      </c>
      <c r="J82" s="3">
        <f t="shared" si="20"/>
        <v>0.11</v>
      </c>
      <c r="K82" s="3">
        <f t="shared" si="20"/>
        <v>0.11</v>
      </c>
      <c r="L82" s="3">
        <f t="shared" si="20"/>
        <v>0.11</v>
      </c>
      <c r="M82" s="3">
        <f t="shared" si="20"/>
        <v>0.11</v>
      </c>
      <c r="P82" s="14" t="s">
        <v>169</v>
      </c>
      <c r="Q82" s="10" t="str">
        <f t="shared" si="14"/>
        <v xml:space="preserve">GTD PART    -PN  </v>
      </c>
      <c r="R82" s="51">
        <f t="shared" si="15"/>
        <v>41698</v>
      </c>
      <c r="S82" s="5">
        <f t="shared" si="16"/>
        <v>0.11</v>
      </c>
      <c r="T82" s="5">
        <f t="shared" si="17"/>
        <v>0.11</v>
      </c>
      <c r="U82" s="5">
        <f t="shared" si="18"/>
        <v>0.11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225</v>
      </c>
      <c r="D83" s="3" t="s">
        <v>1350</v>
      </c>
      <c r="E83" s="3" t="s">
        <v>1736</v>
      </c>
      <c r="F83" s="3" t="s">
        <v>1350</v>
      </c>
      <c r="G83" s="3" t="s">
        <v>1736</v>
      </c>
      <c r="H83" s="20">
        <v>41703</v>
      </c>
      <c r="J83" s="3">
        <f t="shared" si="20"/>
        <v>9.1</v>
      </c>
      <c r="K83" s="3">
        <f t="shared" si="20"/>
        <v>8.77</v>
      </c>
      <c r="L83" s="3">
        <f t="shared" si="20"/>
        <v>9.1</v>
      </c>
      <c r="M83" s="3">
        <f t="shared" si="20"/>
        <v>8.77</v>
      </c>
      <c r="P83" s="15" t="s">
        <v>224</v>
      </c>
      <c r="Q83" s="10" t="str">
        <f t="shared" si="14"/>
        <v xml:space="preserve">ITAUSA      -ON  </v>
      </c>
      <c r="R83" s="51">
        <f t="shared" si="15"/>
        <v>41703</v>
      </c>
      <c r="S83" s="5">
        <f t="shared" si="16"/>
        <v>9.1</v>
      </c>
      <c r="T83" s="5">
        <f t="shared" si="17"/>
        <v>8.77</v>
      </c>
      <c r="U83" s="5">
        <f t="shared" si="18"/>
        <v>9.1</v>
      </c>
      <c r="V83" s="5">
        <f t="shared" si="19"/>
        <v>8.77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141</v>
      </c>
      <c r="D84" s="3" t="s">
        <v>1482</v>
      </c>
      <c r="E84" s="3" t="s">
        <v>1364</v>
      </c>
      <c r="F84" s="3" t="s">
        <v>1482</v>
      </c>
      <c r="G84" s="3" t="s">
        <v>1737</v>
      </c>
      <c r="H84" s="45">
        <v>41703</v>
      </c>
      <c r="J84" s="3">
        <f t="shared" si="20"/>
        <v>8.44</v>
      </c>
      <c r="K84" s="3">
        <f t="shared" si="20"/>
        <v>8.3000000000000007</v>
      </c>
      <c r="L84" s="3">
        <f t="shared" si="20"/>
        <v>8.44</v>
      </c>
      <c r="M84" s="3">
        <f t="shared" si="20"/>
        <v>8.2200000000000006</v>
      </c>
      <c r="P84" s="15" t="s">
        <v>16</v>
      </c>
      <c r="Q84" s="10" t="str">
        <f t="shared" si="14"/>
        <v xml:space="preserve">ITAUSA      -PN  </v>
      </c>
      <c r="R84" s="51">
        <f t="shared" si="15"/>
        <v>41703</v>
      </c>
      <c r="S84" s="5">
        <f t="shared" si="16"/>
        <v>8.44</v>
      </c>
      <c r="T84" s="5">
        <f t="shared" si="17"/>
        <v>8.3000000000000007</v>
      </c>
      <c r="U84" s="5">
        <f t="shared" si="18"/>
        <v>8.44</v>
      </c>
      <c r="V84" s="5">
        <f t="shared" si="19"/>
        <v>8.2200000000000006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223</v>
      </c>
      <c r="D85" s="3" t="s">
        <v>1738</v>
      </c>
      <c r="E85" s="3" t="s">
        <v>1739</v>
      </c>
      <c r="F85" s="3" t="s">
        <v>1738</v>
      </c>
      <c r="G85" s="3" t="s">
        <v>1740</v>
      </c>
      <c r="H85" s="45">
        <v>41703</v>
      </c>
      <c r="J85" s="3">
        <f t="shared" si="20"/>
        <v>29.11</v>
      </c>
      <c r="K85" s="3">
        <f t="shared" si="20"/>
        <v>28.98</v>
      </c>
      <c r="L85" s="3">
        <f t="shared" si="20"/>
        <v>29.11</v>
      </c>
      <c r="M85" s="3">
        <f t="shared" si="20"/>
        <v>28.57</v>
      </c>
      <c r="P85" s="10" t="s">
        <v>222</v>
      </c>
      <c r="Q85" s="10" t="str">
        <f t="shared" si="14"/>
        <v xml:space="preserve">ITAUUNIBANCO-ON  </v>
      </c>
      <c r="R85" s="51">
        <f t="shared" si="15"/>
        <v>41703</v>
      </c>
      <c r="S85" s="5">
        <f t="shared" si="16"/>
        <v>29.11</v>
      </c>
      <c r="T85" s="5">
        <f t="shared" si="17"/>
        <v>28.98</v>
      </c>
      <c r="U85" s="5">
        <f t="shared" si="18"/>
        <v>29.11</v>
      </c>
      <c r="V85" s="5">
        <f t="shared" si="19"/>
        <v>28.57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142</v>
      </c>
      <c r="D86" s="3" t="s">
        <v>1741</v>
      </c>
      <c r="E86" s="3" t="s">
        <v>1742</v>
      </c>
      <c r="F86" s="3" t="s">
        <v>1743</v>
      </c>
      <c r="G86" s="3" t="s">
        <v>1744</v>
      </c>
      <c r="H86" s="45">
        <v>41703</v>
      </c>
      <c r="J86" s="3">
        <f t="shared" si="20"/>
        <v>31.02</v>
      </c>
      <c r="K86" s="3">
        <f t="shared" si="20"/>
        <v>30.73</v>
      </c>
      <c r="L86" s="3">
        <f t="shared" si="20"/>
        <v>31.04</v>
      </c>
      <c r="M86" s="3">
        <f t="shared" si="20"/>
        <v>30.5</v>
      </c>
      <c r="P86" s="10" t="s">
        <v>80</v>
      </c>
      <c r="Q86" s="10" t="str">
        <f t="shared" si="14"/>
        <v xml:space="preserve">ITAUUNIBANCO-PN  </v>
      </c>
      <c r="R86" s="51">
        <f t="shared" si="15"/>
        <v>41703</v>
      </c>
      <c r="S86" s="5">
        <f t="shared" si="16"/>
        <v>31.02</v>
      </c>
      <c r="T86" s="5">
        <f t="shared" si="17"/>
        <v>30.73</v>
      </c>
      <c r="U86" s="5">
        <f t="shared" si="18"/>
        <v>31.04</v>
      </c>
      <c r="V86" s="5">
        <f t="shared" si="19"/>
        <v>30.5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183</v>
      </c>
      <c r="D87" s="3" t="s">
        <v>426</v>
      </c>
      <c r="E87" s="3" t="s">
        <v>760</v>
      </c>
      <c r="F87" s="3" t="s">
        <v>760</v>
      </c>
      <c r="G87" s="3" t="s">
        <v>760</v>
      </c>
      <c r="H87" s="45">
        <v>41674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182</v>
      </c>
      <c r="Q87" s="10" t="str">
        <f t="shared" si="14"/>
        <v xml:space="preserve">KLABIN S/A  -ON  </v>
      </c>
      <c r="R87" s="51">
        <f t="shared" si="15"/>
        <v>41674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143</v>
      </c>
      <c r="D88" s="3" t="s">
        <v>1129</v>
      </c>
      <c r="E88" s="3" t="s">
        <v>1745</v>
      </c>
      <c r="F88" s="3" t="s">
        <v>1516</v>
      </c>
      <c r="G88" s="3" t="s">
        <v>1746</v>
      </c>
      <c r="H88" s="45">
        <v>41703</v>
      </c>
      <c r="J88" s="3">
        <f t="shared" si="20"/>
        <v>11.6</v>
      </c>
      <c r="K88" s="3">
        <f t="shared" si="20"/>
        <v>11.38</v>
      </c>
      <c r="L88" s="3">
        <f t="shared" si="20"/>
        <v>11.62</v>
      </c>
      <c r="M88" s="3">
        <f t="shared" si="20"/>
        <v>11.29</v>
      </c>
      <c r="P88" s="15" t="s">
        <v>54</v>
      </c>
      <c r="Q88" s="10" t="str">
        <f t="shared" si="14"/>
        <v xml:space="preserve">KLABIN S/A  -PN  </v>
      </c>
      <c r="R88" s="51">
        <f t="shared" si="15"/>
        <v>41703</v>
      </c>
      <c r="S88" s="5">
        <f t="shared" si="16"/>
        <v>11.6</v>
      </c>
      <c r="T88" s="5">
        <f t="shared" si="17"/>
        <v>11.38</v>
      </c>
      <c r="U88" s="5">
        <f t="shared" si="18"/>
        <v>11.62</v>
      </c>
      <c r="V88" s="5">
        <f t="shared" si="19"/>
        <v>11.29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144</v>
      </c>
      <c r="D89" s="3" t="s">
        <v>1747</v>
      </c>
      <c r="E89" s="3" t="s">
        <v>1484</v>
      </c>
      <c r="F89" s="3" t="s">
        <v>1367</v>
      </c>
      <c r="G89" s="3" t="s">
        <v>1748</v>
      </c>
      <c r="H89" s="45">
        <v>41703</v>
      </c>
      <c r="J89" s="3">
        <f t="shared" si="20"/>
        <v>16.489999999999998</v>
      </c>
      <c r="K89" s="3">
        <f t="shared" si="20"/>
        <v>16.670000000000002</v>
      </c>
      <c r="L89" s="3">
        <f t="shared" si="20"/>
        <v>16.73</v>
      </c>
      <c r="M89" s="3">
        <f t="shared" si="20"/>
        <v>16.41</v>
      </c>
      <c r="P89" s="43" t="s">
        <v>55</v>
      </c>
      <c r="Q89" s="10" t="str">
        <f t="shared" si="14"/>
        <v xml:space="preserve">LIGHT S/A   -ON  </v>
      </c>
      <c r="R89" s="51">
        <f t="shared" si="15"/>
        <v>41703</v>
      </c>
      <c r="S89" s="5">
        <f t="shared" si="16"/>
        <v>16.489999999999998</v>
      </c>
      <c r="T89" s="5">
        <f t="shared" si="17"/>
        <v>16.670000000000002</v>
      </c>
      <c r="U89" s="5">
        <f t="shared" si="18"/>
        <v>16.73</v>
      </c>
      <c r="V89" s="5">
        <f t="shared" si="19"/>
        <v>16.41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162</v>
      </c>
      <c r="D90" s="3" t="s">
        <v>1345</v>
      </c>
      <c r="E90" s="3" t="s">
        <v>1346</v>
      </c>
      <c r="F90" s="3" t="s">
        <v>1345</v>
      </c>
      <c r="G90" s="3" t="s">
        <v>1347</v>
      </c>
      <c r="H90" s="45">
        <v>41703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161</v>
      </c>
      <c r="Q90" s="10" t="str">
        <f t="shared" si="14"/>
        <v>ELETROPAR   -ON</v>
      </c>
      <c r="R90" s="51">
        <f t="shared" si="15"/>
        <v>41703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145</v>
      </c>
      <c r="D91" s="3" t="s">
        <v>1749</v>
      </c>
      <c r="E91" s="61" t="s">
        <v>1486</v>
      </c>
      <c r="F91" s="61" t="s">
        <v>1030</v>
      </c>
      <c r="G91" s="3" t="s">
        <v>1749</v>
      </c>
      <c r="H91" s="45">
        <v>41703</v>
      </c>
      <c r="J91" s="3">
        <f t="shared" si="20"/>
        <v>7.23</v>
      </c>
      <c r="K91" s="3">
        <f t="shared" si="20"/>
        <v>7.25</v>
      </c>
      <c r="L91" s="3">
        <f t="shared" si="20"/>
        <v>7.5</v>
      </c>
      <c r="M91" s="3">
        <f t="shared" si="20"/>
        <v>7.23</v>
      </c>
      <c r="P91" s="10" t="s">
        <v>74</v>
      </c>
      <c r="Q91" s="10" t="str">
        <f t="shared" si="14"/>
        <v xml:space="preserve">PINE        -PN  </v>
      </c>
      <c r="R91" s="51">
        <f t="shared" si="15"/>
        <v>41703</v>
      </c>
      <c r="S91" s="5">
        <f t="shared" si="16"/>
        <v>7.23</v>
      </c>
      <c r="T91" s="5">
        <f t="shared" si="17"/>
        <v>7.25</v>
      </c>
      <c r="U91" s="5">
        <f t="shared" si="18"/>
        <v>7.5</v>
      </c>
      <c r="V91" s="5">
        <f t="shared" si="19"/>
        <v>7.23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146</v>
      </c>
      <c r="D92" s="3" t="s">
        <v>1750</v>
      </c>
      <c r="E92" s="3" t="s">
        <v>1751</v>
      </c>
      <c r="F92" s="3" t="s">
        <v>1751</v>
      </c>
      <c r="G92" s="3" t="s">
        <v>1752</v>
      </c>
      <c r="H92" s="45">
        <v>41703</v>
      </c>
      <c r="J92" s="3">
        <f t="shared" si="20"/>
        <v>10.84</v>
      </c>
      <c r="K92" s="3">
        <f t="shared" si="20"/>
        <v>10.85</v>
      </c>
      <c r="L92" s="3">
        <f t="shared" si="20"/>
        <v>10.85</v>
      </c>
      <c r="M92" s="3">
        <f t="shared" si="20"/>
        <v>10.75</v>
      </c>
      <c r="P92" s="16" t="s">
        <v>82</v>
      </c>
      <c r="Q92" s="10" t="str">
        <f t="shared" si="14"/>
        <v xml:space="preserve">PARANA      -PN  </v>
      </c>
      <c r="R92" s="51">
        <f t="shared" si="15"/>
        <v>41703</v>
      </c>
      <c r="S92" s="5">
        <f t="shared" si="16"/>
        <v>10.84</v>
      </c>
      <c r="T92" s="5">
        <f t="shared" si="17"/>
        <v>10.85</v>
      </c>
      <c r="U92" s="5">
        <f t="shared" si="18"/>
        <v>10.85</v>
      </c>
      <c r="V92" s="5">
        <f t="shared" si="19"/>
        <v>10.75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227</v>
      </c>
      <c r="D93" s="3" t="s">
        <v>1753</v>
      </c>
      <c r="E93" s="3" t="s">
        <v>1707</v>
      </c>
      <c r="F93" s="3" t="s">
        <v>1707</v>
      </c>
      <c r="G93" s="3" t="s">
        <v>1754</v>
      </c>
      <c r="H93" s="45">
        <v>41703</v>
      </c>
      <c r="J93" s="3">
        <f t="shared" si="20"/>
        <v>32.299999999999997</v>
      </c>
      <c r="K93" s="3">
        <f t="shared" si="20"/>
        <v>33.4</v>
      </c>
      <c r="L93" s="3">
        <f t="shared" si="20"/>
        <v>33.4</v>
      </c>
      <c r="M93" s="3">
        <f t="shared" si="20"/>
        <v>32.1</v>
      </c>
      <c r="P93" s="16" t="s">
        <v>226</v>
      </c>
      <c r="Q93" s="10" t="str">
        <f t="shared" si="14"/>
        <v xml:space="preserve">PORTO SEGURO-ON  </v>
      </c>
      <c r="R93" s="51">
        <f t="shared" si="15"/>
        <v>41703</v>
      </c>
      <c r="S93" s="5">
        <f t="shared" si="16"/>
        <v>32.299999999999997</v>
      </c>
      <c r="T93" s="5">
        <f t="shared" si="17"/>
        <v>33.4</v>
      </c>
      <c r="U93" s="5">
        <f t="shared" si="18"/>
        <v>33.4</v>
      </c>
      <c r="V93" s="5">
        <f t="shared" si="19"/>
        <v>32.1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924</v>
      </c>
      <c r="D94" s="3" t="s">
        <v>1755</v>
      </c>
      <c r="E94" s="3" t="s">
        <v>1755</v>
      </c>
      <c r="F94" s="3" t="s">
        <v>1755</v>
      </c>
      <c r="G94" s="3" t="s">
        <v>1755</v>
      </c>
      <c r="H94" s="45">
        <v>41703</v>
      </c>
      <c r="J94" s="3">
        <f t="shared" si="20"/>
        <v>3.19</v>
      </c>
      <c r="K94" s="3">
        <f t="shared" si="20"/>
        <v>3.19</v>
      </c>
      <c r="L94" s="3">
        <f t="shared" si="20"/>
        <v>3.19</v>
      </c>
      <c r="M94" s="3">
        <f t="shared" si="20"/>
        <v>3.19</v>
      </c>
      <c r="P94" s="14" t="s">
        <v>180</v>
      </c>
      <c r="Q94" s="10" t="str">
        <f t="shared" si="14"/>
        <v>CELUL IRANI -ON</v>
      </c>
      <c r="R94" s="51">
        <f t="shared" si="15"/>
        <v>41703</v>
      </c>
      <c r="S94" s="5">
        <f t="shared" si="16"/>
        <v>3.19</v>
      </c>
      <c r="T94" s="5">
        <f t="shared" si="17"/>
        <v>3.19</v>
      </c>
      <c r="U94" s="5">
        <f t="shared" si="18"/>
        <v>3.19</v>
      </c>
      <c r="V94" s="5">
        <f t="shared" si="19"/>
        <v>3.19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925</v>
      </c>
      <c r="D95" s="3" t="s">
        <v>1425</v>
      </c>
      <c r="E95" s="3" t="s">
        <v>1425</v>
      </c>
      <c r="F95" s="3" t="s">
        <v>1425</v>
      </c>
      <c r="G95" s="3" t="s">
        <v>1425</v>
      </c>
      <c r="H95" s="45">
        <v>41698</v>
      </c>
      <c r="J95" s="3">
        <f t="shared" si="20"/>
        <v>3.58</v>
      </c>
      <c r="K95" s="3">
        <f t="shared" si="20"/>
        <v>3.58</v>
      </c>
      <c r="L95" s="3">
        <f t="shared" si="20"/>
        <v>3.58</v>
      </c>
      <c r="M95" s="3">
        <f t="shared" si="20"/>
        <v>3.58</v>
      </c>
      <c r="P95" s="14" t="s">
        <v>181</v>
      </c>
      <c r="Q95" s="10" t="str">
        <f t="shared" si="14"/>
        <v>CELUL IRANI -PN</v>
      </c>
      <c r="R95" s="51">
        <f t="shared" si="15"/>
        <v>41698</v>
      </c>
      <c r="S95" s="5">
        <f t="shared" si="16"/>
        <v>3.58</v>
      </c>
      <c r="T95" s="5">
        <f t="shared" si="17"/>
        <v>3.58</v>
      </c>
      <c r="U95" s="5">
        <f t="shared" si="18"/>
        <v>3.58</v>
      </c>
      <c r="V95" s="5">
        <f t="shared" si="19"/>
        <v>3.58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147</v>
      </c>
      <c r="D96" s="3" t="s">
        <v>1348</v>
      </c>
      <c r="E96" s="3" t="s">
        <v>1348</v>
      </c>
      <c r="F96" s="3" t="s">
        <v>1348</v>
      </c>
      <c r="G96" s="3" t="s">
        <v>1348</v>
      </c>
      <c r="H96" s="51">
        <v>41703</v>
      </c>
      <c r="J96" s="3">
        <f t="shared" si="20"/>
        <v>5.25</v>
      </c>
      <c r="K96" s="3">
        <f t="shared" si="20"/>
        <v>5.25</v>
      </c>
      <c r="L96" s="3">
        <f t="shared" si="20"/>
        <v>5.25</v>
      </c>
      <c r="M96" s="3">
        <f t="shared" si="20"/>
        <v>5.25</v>
      </c>
      <c r="P96" s="14" t="s">
        <v>65</v>
      </c>
      <c r="Q96" s="10" t="str">
        <f t="shared" si="14"/>
        <v>REDENTOR    -ON</v>
      </c>
      <c r="R96" s="51">
        <f t="shared" si="15"/>
        <v>41703</v>
      </c>
      <c r="S96" s="5">
        <f t="shared" si="16"/>
        <v>5.25</v>
      </c>
      <c r="T96" s="5">
        <f t="shared" si="17"/>
        <v>5.25</v>
      </c>
      <c r="U96" s="5">
        <f t="shared" si="18"/>
        <v>5.25</v>
      </c>
      <c r="V96" s="5">
        <f t="shared" si="19"/>
        <v>5.25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189</v>
      </c>
      <c r="D97" s="3" t="s">
        <v>1394</v>
      </c>
      <c r="E97" s="3" t="s">
        <v>1394</v>
      </c>
      <c r="F97" s="3" t="s">
        <v>1394</v>
      </c>
      <c r="G97" s="3" t="s">
        <v>1394</v>
      </c>
      <c r="H97" s="51">
        <v>41695</v>
      </c>
      <c r="J97" s="3">
        <f t="shared" si="20"/>
        <v>3.04</v>
      </c>
      <c r="K97" s="3">
        <f t="shared" si="20"/>
        <v>3.04</v>
      </c>
      <c r="L97" s="3">
        <f t="shared" si="20"/>
        <v>3.04</v>
      </c>
      <c r="M97" s="3">
        <f t="shared" si="20"/>
        <v>3.04</v>
      </c>
      <c r="P97" s="15" t="s">
        <v>187</v>
      </c>
      <c r="Q97" s="10" t="str">
        <f t="shared" si="14"/>
        <v>ALFA HOLDING-ON</v>
      </c>
      <c r="R97" s="51">
        <f t="shared" si="15"/>
        <v>41695</v>
      </c>
      <c r="S97" s="5">
        <f t="shared" si="16"/>
        <v>3.04</v>
      </c>
      <c r="T97" s="5">
        <f t="shared" si="17"/>
        <v>3.04</v>
      </c>
      <c r="U97" s="5">
        <f t="shared" si="18"/>
        <v>3.04</v>
      </c>
      <c r="V97" s="5">
        <f t="shared" si="19"/>
        <v>3.04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762</v>
      </c>
      <c r="D98" s="3" t="s">
        <v>1348</v>
      </c>
      <c r="E98" s="3" t="s">
        <v>1348</v>
      </c>
      <c r="F98" s="3" t="s">
        <v>1348</v>
      </c>
      <c r="G98" s="3" t="s">
        <v>1348</v>
      </c>
      <c r="H98" s="51">
        <v>41697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41697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190</v>
      </c>
      <c r="D99" s="3" t="s">
        <v>1395</v>
      </c>
      <c r="E99" s="3" t="s">
        <v>1396</v>
      </c>
      <c r="F99" s="3" t="s">
        <v>1396</v>
      </c>
      <c r="G99" s="3" t="s">
        <v>1395</v>
      </c>
      <c r="H99" s="51">
        <v>41696</v>
      </c>
      <c r="J99" s="3">
        <f t="shared" si="20"/>
        <v>2.29</v>
      </c>
      <c r="K99" s="3">
        <f t="shared" si="20"/>
        <v>2.33</v>
      </c>
      <c r="L99" s="3">
        <f t="shared" si="20"/>
        <v>2.33</v>
      </c>
      <c r="M99" s="3">
        <f t="shared" si="20"/>
        <v>2.29</v>
      </c>
      <c r="P99" s="15" t="s">
        <v>188</v>
      </c>
      <c r="Q99" s="10" t="str">
        <f t="shared" si="14"/>
        <v>ALFA HOLDING-PNB</v>
      </c>
      <c r="R99" s="51">
        <f t="shared" si="15"/>
        <v>41696</v>
      </c>
      <c r="S99" s="5">
        <f t="shared" si="16"/>
        <v>2.29</v>
      </c>
      <c r="T99" s="5">
        <f t="shared" si="17"/>
        <v>2.33</v>
      </c>
      <c r="U99" s="5">
        <f t="shared" si="18"/>
        <v>2.33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641</v>
      </c>
      <c r="D100" s="3" t="s">
        <v>426</v>
      </c>
      <c r="E100" s="3" t="s">
        <v>179</v>
      </c>
      <c r="F100" s="3" t="s">
        <v>179</v>
      </c>
      <c r="G100" s="3" t="s">
        <v>179</v>
      </c>
      <c r="H100" s="51">
        <v>41556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178</v>
      </c>
      <c r="Q100" s="10" t="str">
        <f t="shared" si="14"/>
        <v>SANEPAR     -ON</v>
      </c>
      <c r="R100" s="51">
        <f t="shared" si="15"/>
        <v>41556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642</v>
      </c>
      <c r="D101" s="3" t="s">
        <v>1488</v>
      </c>
      <c r="E101" s="3" t="s">
        <v>1560</v>
      </c>
      <c r="F101" s="3" t="s">
        <v>1560</v>
      </c>
      <c r="G101" s="3" t="s">
        <v>1488</v>
      </c>
      <c r="H101" s="51">
        <v>41703</v>
      </c>
      <c r="J101" s="3">
        <f t="shared" si="20"/>
        <v>5.4</v>
      </c>
      <c r="K101" s="3">
        <f t="shared" si="20"/>
        <v>5.6</v>
      </c>
      <c r="L101" s="3">
        <f t="shared" si="20"/>
        <v>5.6</v>
      </c>
      <c r="M101" s="3">
        <f t="shared" si="20"/>
        <v>5.4</v>
      </c>
      <c r="P101" s="14" t="s">
        <v>66</v>
      </c>
      <c r="Q101" s="10" t="str">
        <f t="shared" si="14"/>
        <v>SANEPAR     -PN</v>
      </c>
      <c r="R101" s="51">
        <f t="shared" si="15"/>
        <v>41703</v>
      </c>
      <c r="S101" s="5">
        <f t="shared" si="16"/>
        <v>5.4</v>
      </c>
      <c r="T101" s="5">
        <f t="shared" si="17"/>
        <v>5.6</v>
      </c>
      <c r="U101" s="5">
        <f t="shared" si="18"/>
        <v>5.6</v>
      </c>
      <c r="V101" s="5">
        <f t="shared" si="19"/>
        <v>5.4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148</v>
      </c>
      <c r="D102" s="3" t="s">
        <v>1756</v>
      </c>
      <c r="E102" s="3" t="s">
        <v>1757</v>
      </c>
      <c r="F102" s="3" t="s">
        <v>1756</v>
      </c>
      <c r="G102" s="3" t="s">
        <v>1758</v>
      </c>
      <c r="H102" s="51">
        <v>41703</v>
      </c>
      <c r="J102" s="3">
        <f t="shared" si="20"/>
        <v>21.69</v>
      </c>
      <c r="K102" s="3">
        <f t="shared" si="20"/>
        <v>21.49</v>
      </c>
      <c r="L102" s="3">
        <f t="shared" si="20"/>
        <v>21.69</v>
      </c>
      <c r="M102" s="3">
        <f t="shared" si="20"/>
        <v>21.33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41703</v>
      </c>
      <c r="S102" s="5">
        <f t="shared" si="16"/>
        <v>21.69</v>
      </c>
      <c r="T102" s="5">
        <f t="shared" si="17"/>
        <v>21.49</v>
      </c>
      <c r="U102" s="5">
        <f t="shared" si="18"/>
        <v>21.69</v>
      </c>
      <c r="V102" s="5">
        <f t="shared" si="19"/>
        <v>21.33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149</v>
      </c>
      <c r="D103" s="3" t="s">
        <v>1414</v>
      </c>
      <c r="E103" s="3" t="s">
        <v>1414</v>
      </c>
      <c r="F103" s="3" t="s">
        <v>1414</v>
      </c>
      <c r="G103" s="3" t="s">
        <v>1414</v>
      </c>
      <c r="H103" s="51">
        <v>41698</v>
      </c>
      <c r="J103" s="3">
        <f t="shared" si="20"/>
        <v>2.95</v>
      </c>
      <c r="K103" s="3">
        <f t="shared" si="20"/>
        <v>2.95</v>
      </c>
      <c r="L103" s="3">
        <f t="shared" si="20"/>
        <v>2.95</v>
      </c>
      <c r="M103" s="3">
        <f t="shared" si="20"/>
        <v>2.95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41698</v>
      </c>
      <c r="S103" s="5">
        <f t="shared" ref="S103:S112" si="23">J103</f>
        <v>2.95</v>
      </c>
      <c r="T103" s="5">
        <f t="shared" ref="T103:T112" si="24">K103</f>
        <v>2.95</v>
      </c>
      <c r="U103" s="5">
        <f t="shared" ref="U103:U112" si="25">L103</f>
        <v>2.95</v>
      </c>
      <c r="V103" s="5">
        <f t="shared" ref="V103:V112" si="26">M103</f>
        <v>2.95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150</v>
      </c>
      <c r="D104" s="3" t="s">
        <v>106</v>
      </c>
      <c r="E104" s="3" t="s">
        <v>1490</v>
      </c>
      <c r="F104" s="3" t="s">
        <v>1759</v>
      </c>
      <c r="G104" s="3" t="s">
        <v>1717</v>
      </c>
      <c r="H104" s="51">
        <v>41703</v>
      </c>
      <c r="J104" s="3">
        <f t="shared" si="20"/>
        <v>9</v>
      </c>
      <c r="K104" s="3">
        <f t="shared" si="20"/>
        <v>8.94</v>
      </c>
      <c r="L104" s="3">
        <f t="shared" si="20"/>
        <v>9.08</v>
      </c>
      <c r="M104" s="3">
        <f t="shared" si="20"/>
        <v>8.92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41703</v>
      </c>
      <c r="S104" s="5">
        <f t="shared" si="23"/>
        <v>9</v>
      </c>
      <c r="T104" s="5">
        <f t="shared" si="24"/>
        <v>8.94</v>
      </c>
      <c r="U104" s="5">
        <f t="shared" si="25"/>
        <v>9.08</v>
      </c>
      <c r="V104" s="5">
        <f t="shared" si="26"/>
        <v>8.92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186</v>
      </c>
      <c r="D105" s="3" t="s">
        <v>426</v>
      </c>
      <c r="E105" s="3" t="s">
        <v>1256</v>
      </c>
      <c r="F105" s="3" t="s">
        <v>1256</v>
      </c>
      <c r="G105" s="3" t="s">
        <v>1256</v>
      </c>
      <c r="H105" s="51">
        <v>41688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184</v>
      </c>
      <c r="Q105" s="10" t="str">
        <f t="shared" si="21"/>
        <v xml:space="preserve">SUZANO PAPEL-PNB </v>
      </c>
      <c r="R105" s="51">
        <f t="shared" si="22"/>
        <v>41688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151</v>
      </c>
      <c r="D106" s="3" t="s">
        <v>1495</v>
      </c>
      <c r="E106" s="3" t="s">
        <v>1760</v>
      </c>
      <c r="F106" s="3" t="s">
        <v>1761</v>
      </c>
      <c r="G106" s="3" t="s">
        <v>1762</v>
      </c>
      <c r="H106" s="51">
        <v>41703</v>
      </c>
      <c r="J106" s="3">
        <f t="shared" si="20"/>
        <v>18.04</v>
      </c>
      <c r="K106" s="3">
        <f t="shared" si="20"/>
        <v>18</v>
      </c>
      <c r="L106" s="3">
        <f t="shared" si="20"/>
        <v>18.2</v>
      </c>
      <c r="M106" s="3">
        <f t="shared" si="20"/>
        <v>17.809999999999999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41703</v>
      </c>
      <c r="S106" s="5">
        <f t="shared" si="23"/>
        <v>18.04</v>
      </c>
      <c r="T106" s="5">
        <f t="shared" si="24"/>
        <v>18</v>
      </c>
      <c r="U106" s="5">
        <f t="shared" si="25"/>
        <v>18.2</v>
      </c>
      <c r="V106" s="5">
        <f t="shared" si="26"/>
        <v>17.809999999999999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173</v>
      </c>
      <c r="D107" s="3" t="s">
        <v>1763</v>
      </c>
      <c r="E107" s="3" t="s">
        <v>1764</v>
      </c>
      <c r="F107" s="3" t="s">
        <v>1765</v>
      </c>
      <c r="G107" s="3" t="s">
        <v>1766</v>
      </c>
      <c r="H107" s="51">
        <v>41703</v>
      </c>
      <c r="J107" s="3">
        <f t="shared" si="20"/>
        <v>33.15</v>
      </c>
      <c r="K107" s="3">
        <f t="shared" si="20"/>
        <v>32.6</v>
      </c>
      <c r="L107" s="3">
        <f t="shared" si="20"/>
        <v>33.21</v>
      </c>
      <c r="M107" s="3">
        <f t="shared" si="20"/>
        <v>32.549999999999997</v>
      </c>
      <c r="P107" s="14" t="s">
        <v>172</v>
      </c>
      <c r="Q107" s="10" t="str">
        <f t="shared" si="21"/>
        <v xml:space="preserve">TRACTEBEL   -ON  </v>
      </c>
      <c r="R107" s="51">
        <f t="shared" si="22"/>
        <v>41703</v>
      </c>
      <c r="S107" s="5">
        <f t="shared" si="23"/>
        <v>33.15</v>
      </c>
      <c r="T107" s="5">
        <f t="shared" si="24"/>
        <v>32.6</v>
      </c>
      <c r="U107" s="5">
        <f t="shared" si="25"/>
        <v>33.21</v>
      </c>
      <c r="V107" s="5">
        <f t="shared" si="26"/>
        <v>32.549999999999997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157</v>
      </c>
      <c r="D108" s="3" t="s">
        <v>1492</v>
      </c>
      <c r="E108" s="3" t="s">
        <v>1492</v>
      </c>
      <c r="F108" s="3" t="s">
        <v>1492</v>
      </c>
      <c r="G108" s="3" t="s">
        <v>1492</v>
      </c>
      <c r="H108" s="51">
        <v>41698</v>
      </c>
      <c r="J108" s="3">
        <f t="shared" si="20"/>
        <v>45.79</v>
      </c>
      <c r="K108" s="3">
        <f t="shared" si="20"/>
        <v>45.79</v>
      </c>
      <c r="L108" s="3">
        <f t="shared" si="20"/>
        <v>45.79</v>
      </c>
      <c r="M108" s="3">
        <f t="shared" si="20"/>
        <v>45.79</v>
      </c>
      <c r="P108" s="14" t="s">
        <v>154</v>
      </c>
      <c r="Q108" s="10" t="str">
        <f t="shared" si="21"/>
        <v xml:space="preserve">TRAN PAULIST-ON  </v>
      </c>
      <c r="R108" s="51">
        <f t="shared" si="22"/>
        <v>41698</v>
      </c>
      <c r="S108" s="5">
        <f t="shared" si="23"/>
        <v>45.79</v>
      </c>
      <c r="T108" s="5">
        <f t="shared" si="24"/>
        <v>45.79</v>
      </c>
      <c r="U108" s="5">
        <f t="shared" si="25"/>
        <v>45.79</v>
      </c>
      <c r="V108" s="5">
        <f t="shared" si="26"/>
        <v>45.79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158</v>
      </c>
      <c r="D109" s="3" t="s">
        <v>1559</v>
      </c>
      <c r="E109" s="3" t="s">
        <v>1767</v>
      </c>
      <c r="F109" s="3" t="s">
        <v>1768</v>
      </c>
      <c r="G109" s="3" t="s">
        <v>1769</v>
      </c>
      <c r="H109" s="51">
        <v>41703</v>
      </c>
      <c r="J109" s="3">
        <f t="shared" si="20"/>
        <v>25.05</v>
      </c>
      <c r="K109" s="3">
        <f t="shared" si="20"/>
        <v>24.45</v>
      </c>
      <c r="L109" s="3">
        <f t="shared" si="20"/>
        <v>25.29</v>
      </c>
      <c r="M109" s="3">
        <f t="shared" si="20"/>
        <v>24.31</v>
      </c>
      <c r="P109" s="14" t="s">
        <v>155</v>
      </c>
      <c r="Q109" s="10" t="str">
        <f t="shared" si="21"/>
        <v xml:space="preserve">TRAN PAULIST-PN  </v>
      </c>
      <c r="R109" s="51">
        <f t="shared" si="22"/>
        <v>41703</v>
      </c>
      <c r="S109" s="5">
        <f t="shared" si="23"/>
        <v>25.05</v>
      </c>
      <c r="T109" s="5">
        <f t="shared" si="24"/>
        <v>24.45</v>
      </c>
      <c r="U109" s="5">
        <f t="shared" si="25"/>
        <v>25.29</v>
      </c>
      <c r="V109" s="5">
        <f t="shared" si="26"/>
        <v>24.31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152</v>
      </c>
      <c r="D110" s="3" t="s">
        <v>1493</v>
      </c>
      <c r="E110" s="3" t="s">
        <v>1493</v>
      </c>
      <c r="F110" s="3" t="s">
        <v>1493</v>
      </c>
      <c r="G110" s="3" t="s">
        <v>1493</v>
      </c>
      <c r="H110" s="51">
        <v>41703</v>
      </c>
      <c r="J110" s="3">
        <f t="shared" si="20"/>
        <v>0.63</v>
      </c>
      <c r="K110" s="3">
        <f t="shared" si="20"/>
        <v>0.63</v>
      </c>
      <c r="L110" s="3">
        <f t="shared" si="20"/>
        <v>0.63</v>
      </c>
      <c r="M110" s="3">
        <f t="shared" si="20"/>
        <v>0.63</v>
      </c>
      <c r="P110" s="15" t="s">
        <v>73</v>
      </c>
      <c r="Q110" s="10" t="str">
        <f t="shared" si="21"/>
        <v>UNIPAR      -PNA</v>
      </c>
      <c r="R110" s="51">
        <f t="shared" si="22"/>
        <v>41703</v>
      </c>
      <c r="S110" s="5">
        <f t="shared" si="23"/>
        <v>0.63</v>
      </c>
      <c r="T110" s="5">
        <f t="shared" si="24"/>
        <v>0.63</v>
      </c>
      <c r="U110" s="5">
        <f t="shared" si="25"/>
        <v>0.63</v>
      </c>
      <c r="V110" s="5">
        <f t="shared" si="26"/>
        <v>0.63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153</v>
      </c>
      <c r="D111" s="3" t="s">
        <v>719</v>
      </c>
      <c r="E111" s="3" t="s">
        <v>1254</v>
      </c>
      <c r="F111" s="3" t="s">
        <v>1254</v>
      </c>
      <c r="G111" s="3" t="s">
        <v>719</v>
      </c>
      <c r="H111" s="51">
        <v>41703</v>
      </c>
      <c r="J111" s="3">
        <f t="shared" si="20"/>
        <v>0.43</v>
      </c>
      <c r="K111" s="3">
        <f t="shared" si="20"/>
        <v>0.44</v>
      </c>
      <c r="L111" s="3">
        <f t="shared" si="20"/>
        <v>0.44</v>
      </c>
      <c r="M111" s="3">
        <f t="shared" si="20"/>
        <v>0.43</v>
      </c>
      <c r="P111" s="14" t="s">
        <v>39</v>
      </c>
      <c r="Q111" s="10" t="str">
        <f t="shared" si="21"/>
        <v>UNIPAR      -PNB</v>
      </c>
      <c r="R111" s="51">
        <f t="shared" si="22"/>
        <v>41703</v>
      </c>
      <c r="S111" s="5">
        <f t="shared" si="23"/>
        <v>0.43</v>
      </c>
      <c r="T111" s="5">
        <f t="shared" si="24"/>
        <v>0.44</v>
      </c>
      <c r="U111" s="5">
        <f t="shared" si="25"/>
        <v>0.44</v>
      </c>
      <c r="V111" s="5">
        <f t="shared" si="26"/>
        <v>0.43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408</v>
      </c>
      <c r="D112" s="3" t="s">
        <v>426</v>
      </c>
      <c r="E112" s="3" t="s">
        <v>398</v>
      </c>
      <c r="F112" s="3" t="s">
        <v>398</v>
      </c>
      <c r="G112" s="3" t="s">
        <v>398</v>
      </c>
      <c r="H112" s="51">
        <v>41688</v>
      </c>
      <c r="J112" s="3" t="e">
        <f t="shared" ref="J112:J121" si="27">IF($A112="",0,VALUE(CONCATENATE(LEFT(D112,LEN(D112)-3),",",RIGHT(D112,2))))</f>
        <v>#VALUE!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405</v>
      </c>
      <c r="Q112" s="10" t="str">
        <f t="shared" si="21"/>
        <v>PANATLANTICA-ON</v>
      </c>
      <c r="R112" s="51">
        <f t="shared" si="22"/>
        <v>41688</v>
      </c>
      <c r="S112" s="5" t="e">
        <f t="shared" si="23"/>
        <v>#VALUE!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425</v>
      </c>
      <c r="D7" s="3" t="s">
        <v>426</v>
      </c>
      <c r="E7" s="3" t="s">
        <v>427</v>
      </c>
      <c r="F7" s="3" t="s">
        <v>426</v>
      </c>
      <c r="G7" s="3" t="s">
        <v>426</v>
      </c>
      <c r="H7" s="51" t="s">
        <v>426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423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439</v>
      </c>
      <c r="D8" s="3" t="s">
        <v>426</v>
      </c>
      <c r="E8" s="3" t="s">
        <v>440</v>
      </c>
      <c r="F8" s="3" t="s">
        <v>440</v>
      </c>
      <c r="G8" s="3" t="s">
        <v>440</v>
      </c>
      <c r="H8" s="51">
        <v>41618</v>
      </c>
      <c r="J8" s="3" t="e">
        <f t="shared" ref="J8:M71" si="7">IF($A8="",0,VALUE(CONCATENATE(LEFT(D8,LEN(D8)-3),",",RIGHT(D8,2))))</f>
        <v>#VALUE!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438</v>
      </c>
      <c r="Q8" s="10" t="str">
        <f t="shared" si="1"/>
        <v>AFLUENTE T  -ON</v>
      </c>
      <c r="R8" s="51">
        <f t="shared" si="2"/>
        <v>41618</v>
      </c>
      <c r="S8" s="5" t="e">
        <f t="shared" si="3"/>
        <v>#VALUE!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434</v>
      </c>
      <c r="D9" s="3" t="s">
        <v>426</v>
      </c>
      <c r="E9" s="3" t="s">
        <v>435</v>
      </c>
      <c r="F9" s="3" t="s">
        <v>435</v>
      </c>
      <c r="G9" s="3" t="s">
        <v>435</v>
      </c>
      <c r="H9" s="51">
        <v>41550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431</v>
      </c>
      <c r="Q9" s="10" t="str">
        <f t="shared" si="1"/>
        <v>AFLUENTE    -ON</v>
      </c>
      <c r="R9" s="51">
        <f t="shared" si="2"/>
        <v>41550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436</v>
      </c>
      <c r="D10" s="3" t="s">
        <v>426</v>
      </c>
      <c r="E10" s="3" t="s">
        <v>427</v>
      </c>
      <c r="F10" s="3" t="s">
        <v>426</v>
      </c>
      <c r="G10" s="3" t="s">
        <v>426</v>
      </c>
      <c r="H10" s="51" t="s">
        <v>426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432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437</v>
      </c>
      <c r="D11" s="3" t="s">
        <v>426</v>
      </c>
      <c r="E11" s="3" t="s">
        <v>427</v>
      </c>
      <c r="F11" s="3" t="s">
        <v>426</v>
      </c>
      <c r="G11" s="3" t="s">
        <v>426</v>
      </c>
      <c r="H11" s="51" t="s">
        <v>426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433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338</v>
      </c>
      <c r="D12" s="3" t="s">
        <v>1770</v>
      </c>
      <c r="E12" s="3" t="s">
        <v>1771</v>
      </c>
      <c r="F12" s="3" t="s">
        <v>1772</v>
      </c>
      <c r="G12" s="3" t="s">
        <v>1771</v>
      </c>
      <c r="H12" s="51">
        <v>41703</v>
      </c>
      <c r="J12" s="3">
        <f t="shared" si="7"/>
        <v>17.66</v>
      </c>
      <c r="K12" s="3">
        <f t="shared" si="0"/>
        <v>17.309999999999999</v>
      </c>
      <c r="L12" s="3">
        <f t="shared" si="0"/>
        <v>17.88</v>
      </c>
      <c r="M12" s="3">
        <f t="shared" si="0"/>
        <v>17.309999999999999</v>
      </c>
      <c r="P12" s="14" t="s">
        <v>337</v>
      </c>
      <c r="Q12" s="10" t="str">
        <f t="shared" si="1"/>
        <v xml:space="preserve">ALIANSCE    -ON  </v>
      </c>
      <c r="R12" s="46">
        <f t="shared" si="2"/>
        <v>41703</v>
      </c>
      <c r="S12" s="6">
        <f t="shared" si="3"/>
        <v>17.66</v>
      </c>
      <c r="T12" s="6">
        <f t="shared" si="4"/>
        <v>17.309999999999999</v>
      </c>
      <c r="U12" s="6">
        <f t="shared" si="5"/>
        <v>17.88</v>
      </c>
      <c r="V12" s="6">
        <f t="shared" si="6"/>
        <v>17.309999999999999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444</v>
      </c>
      <c r="D13" s="3" t="s">
        <v>1773</v>
      </c>
      <c r="E13" s="3" t="s">
        <v>1774</v>
      </c>
      <c r="F13" s="3" t="s">
        <v>1775</v>
      </c>
      <c r="G13" s="3" t="s">
        <v>1776</v>
      </c>
      <c r="H13" s="51">
        <v>41703</v>
      </c>
      <c r="J13" s="3">
        <f t="shared" si="7"/>
        <v>17.670000000000002</v>
      </c>
      <c r="K13" s="3">
        <f t="shared" si="0"/>
        <v>17.59</v>
      </c>
      <c r="L13" s="3">
        <f t="shared" si="0"/>
        <v>17.75</v>
      </c>
      <c r="M13" s="3">
        <f t="shared" si="0"/>
        <v>17.420000000000002</v>
      </c>
      <c r="P13" s="14" t="s">
        <v>441</v>
      </c>
      <c r="Q13" s="10" t="str">
        <f t="shared" si="1"/>
        <v xml:space="preserve">ALUPAR      -UNT </v>
      </c>
      <c r="R13" s="51">
        <f t="shared" si="2"/>
        <v>41703</v>
      </c>
      <c r="S13" s="5">
        <f t="shared" si="3"/>
        <v>17.670000000000002</v>
      </c>
      <c r="T13" s="5">
        <f t="shared" si="4"/>
        <v>17.59</v>
      </c>
      <c r="U13" s="5">
        <f t="shared" si="5"/>
        <v>17.75</v>
      </c>
      <c r="V13" s="5">
        <f t="shared" si="6"/>
        <v>17.420000000000002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445</v>
      </c>
      <c r="D14" s="3" t="s">
        <v>426</v>
      </c>
      <c r="E14" s="3" t="s">
        <v>427</v>
      </c>
      <c r="F14" s="3" t="s">
        <v>426</v>
      </c>
      <c r="G14" s="3" t="s">
        <v>426</v>
      </c>
      <c r="H14" s="51" t="s">
        <v>426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442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446</v>
      </c>
      <c r="D15" s="3" t="s">
        <v>426</v>
      </c>
      <c r="E15" s="3" t="s">
        <v>427</v>
      </c>
      <c r="F15" s="3" t="s">
        <v>426</v>
      </c>
      <c r="G15" s="3" t="s">
        <v>426</v>
      </c>
      <c r="H15" s="51" t="s">
        <v>426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443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299</v>
      </c>
      <c r="D16" s="3" t="s">
        <v>1398</v>
      </c>
      <c r="E16" s="3" t="s">
        <v>1348</v>
      </c>
      <c r="F16" s="3" t="s">
        <v>1398</v>
      </c>
      <c r="G16" s="3" t="s">
        <v>1348</v>
      </c>
      <c r="H16" s="51">
        <v>41703</v>
      </c>
      <c r="J16" s="3">
        <f t="shared" si="7"/>
        <v>5.26</v>
      </c>
      <c r="K16" s="3">
        <f t="shared" si="0"/>
        <v>5.25</v>
      </c>
      <c r="L16" s="3">
        <f t="shared" si="0"/>
        <v>5.26</v>
      </c>
      <c r="M16" s="3">
        <f t="shared" si="0"/>
        <v>5.25</v>
      </c>
      <c r="P16" s="14" t="s">
        <v>298</v>
      </c>
      <c r="Q16" s="10" t="str">
        <f t="shared" si="1"/>
        <v>BAHEMA      -ON</v>
      </c>
      <c r="R16" s="51">
        <f t="shared" si="2"/>
        <v>41703</v>
      </c>
      <c r="S16" s="5">
        <f t="shared" si="3"/>
        <v>5.26</v>
      </c>
      <c r="T16" s="5">
        <f t="shared" si="4"/>
        <v>5.25</v>
      </c>
      <c r="U16" s="5">
        <f t="shared" si="5"/>
        <v>5.26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245</v>
      </c>
      <c r="D17" s="3" t="s">
        <v>1660</v>
      </c>
      <c r="E17" s="3" t="s">
        <v>1385</v>
      </c>
      <c r="F17" s="3" t="s">
        <v>1659</v>
      </c>
      <c r="G17" s="3" t="s">
        <v>1777</v>
      </c>
      <c r="H17" s="51">
        <v>41703</v>
      </c>
      <c r="J17" s="3">
        <f t="shared" si="7"/>
        <v>23.5</v>
      </c>
      <c r="K17" s="3">
        <f t="shared" si="0"/>
        <v>23.43</v>
      </c>
      <c r="L17" s="3">
        <f t="shared" si="0"/>
        <v>23.54</v>
      </c>
      <c r="M17" s="3">
        <f t="shared" si="0"/>
        <v>22.77</v>
      </c>
      <c r="P17" s="15" t="s">
        <v>25</v>
      </c>
      <c r="Q17" s="10" t="str">
        <f t="shared" si="1"/>
        <v xml:space="preserve">BBSEGURIDADE-ON  </v>
      </c>
      <c r="R17" s="51">
        <f t="shared" si="2"/>
        <v>41703</v>
      </c>
      <c r="S17" s="5">
        <f t="shared" si="3"/>
        <v>23.5</v>
      </c>
      <c r="T17" s="5">
        <f t="shared" si="4"/>
        <v>23.43</v>
      </c>
      <c r="U17" s="5">
        <f t="shared" si="5"/>
        <v>23.54</v>
      </c>
      <c r="V17" s="5">
        <f t="shared" si="6"/>
        <v>22.77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290</v>
      </c>
      <c r="D18" s="3" t="s">
        <v>1778</v>
      </c>
      <c r="E18" s="3" t="s">
        <v>1491</v>
      </c>
      <c r="F18" s="3" t="s">
        <v>1491</v>
      </c>
      <c r="G18" s="3" t="s">
        <v>1735</v>
      </c>
      <c r="H18" s="51">
        <v>41703</v>
      </c>
      <c r="J18" s="3">
        <f t="shared" si="7"/>
        <v>17.559999999999999</v>
      </c>
      <c r="K18" s="3">
        <f t="shared" si="0"/>
        <v>17.989999999999998</v>
      </c>
      <c r="L18" s="3">
        <f t="shared" si="0"/>
        <v>17.989999999999998</v>
      </c>
      <c r="M18" s="3">
        <f t="shared" si="0"/>
        <v>17.28</v>
      </c>
      <c r="P18" s="10" t="s">
        <v>287</v>
      </c>
      <c r="Q18" s="10" t="str">
        <f t="shared" si="1"/>
        <v xml:space="preserve">BRADESPAR   -ON  </v>
      </c>
      <c r="R18" s="51">
        <f t="shared" si="2"/>
        <v>41703</v>
      </c>
      <c r="S18" s="5">
        <f t="shared" si="3"/>
        <v>17.559999999999999</v>
      </c>
      <c r="T18" s="5">
        <f t="shared" si="4"/>
        <v>17.989999999999998</v>
      </c>
      <c r="U18" s="5">
        <f t="shared" si="5"/>
        <v>17.989999999999998</v>
      </c>
      <c r="V18" s="5">
        <f t="shared" si="6"/>
        <v>17.28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291</v>
      </c>
      <c r="D19" s="3" t="s">
        <v>1496</v>
      </c>
      <c r="E19" s="3" t="s">
        <v>1459</v>
      </c>
      <c r="F19" s="3" t="s">
        <v>1496</v>
      </c>
      <c r="G19" s="3" t="s">
        <v>1779</v>
      </c>
      <c r="H19" s="51">
        <v>41703</v>
      </c>
      <c r="J19" s="3">
        <f t="shared" si="7"/>
        <v>21.09</v>
      </c>
      <c r="K19" s="3">
        <f t="shared" si="0"/>
        <v>20.329999999999998</v>
      </c>
      <c r="L19" s="3">
        <f t="shared" si="0"/>
        <v>21.09</v>
      </c>
      <c r="M19" s="3">
        <f t="shared" si="0"/>
        <v>20.23</v>
      </c>
      <c r="P19" s="10" t="s">
        <v>288</v>
      </c>
      <c r="Q19" s="10" t="str">
        <f t="shared" si="1"/>
        <v xml:space="preserve">BRADESPAR   -PN  </v>
      </c>
      <c r="R19" s="51">
        <f t="shared" si="2"/>
        <v>41703</v>
      </c>
      <c r="S19" s="5">
        <f t="shared" si="3"/>
        <v>21.09</v>
      </c>
      <c r="T19" s="5">
        <f t="shared" si="4"/>
        <v>20.329999999999998</v>
      </c>
      <c r="U19" s="5">
        <f t="shared" si="5"/>
        <v>21.09</v>
      </c>
      <c r="V19" s="5">
        <f t="shared" si="6"/>
        <v>20.23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271</v>
      </c>
      <c r="D20" s="3" t="s">
        <v>1780</v>
      </c>
      <c r="E20" s="3" t="s">
        <v>1781</v>
      </c>
      <c r="F20" s="3" t="s">
        <v>1782</v>
      </c>
      <c r="G20" s="3" t="s">
        <v>1783</v>
      </c>
      <c r="H20" s="51">
        <v>41703</v>
      </c>
      <c r="J20" s="3">
        <f t="shared" si="7"/>
        <v>43.85</v>
      </c>
      <c r="K20" s="3">
        <f t="shared" si="0"/>
        <v>44.7</v>
      </c>
      <c r="L20" s="3">
        <f t="shared" si="0"/>
        <v>45.04</v>
      </c>
      <c r="M20" s="3">
        <f t="shared" si="0"/>
        <v>43.4</v>
      </c>
      <c r="P20" s="10" t="s">
        <v>269</v>
      </c>
      <c r="Q20" s="10" t="str">
        <f t="shared" si="1"/>
        <v xml:space="preserve">BRF SA      -ON  </v>
      </c>
      <c r="R20" s="51">
        <f t="shared" si="2"/>
        <v>41703</v>
      </c>
      <c r="S20" s="5">
        <f t="shared" si="3"/>
        <v>43.85</v>
      </c>
      <c r="T20" s="5">
        <f t="shared" si="4"/>
        <v>44.7</v>
      </c>
      <c r="U20" s="5">
        <f t="shared" si="5"/>
        <v>45.04</v>
      </c>
      <c r="V20" s="5">
        <f t="shared" si="6"/>
        <v>43.4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361</v>
      </c>
      <c r="D21" s="3" t="s">
        <v>1784</v>
      </c>
      <c r="E21" s="3" t="s">
        <v>1785</v>
      </c>
      <c r="F21" s="3" t="s">
        <v>1786</v>
      </c>
      <c r="G21" s="3" t="s">
        <v>1513</v>
      </c>
      <c r="H21" s="51">
        <v>41703</v>
      </c>
      <c r="J21" s="3">
        <f t="shared" si="7"/>
        <v>15.86</v>
      </c>
      <c r="K21" s="3">
        <f t="shared" si="0"/>
        <v>16.21</v>
      </c>
      <c r="L21" s="3">
        <f t="shared" si="0"/>
        <v>16.36</v>
      </c>
      <c r="M21" s="3">
        <f t="shared" si="0"/>
        <v>15.83</v>
      </c>
      <c r="P21" s="14" t="s">
        <v>359</v>
      </c>
      <c r="Q21" s="10" t="str">
        <f t="shared" si="1"/>
        <v xml:space="preserve">BR INSURANCE-ON  </v>
      </c>
      <c r="R21" s="51">
        <f t="shared" si="2"/>
        <v>41703</v>
      </c>
      <c r="S21" s="5">
        <f t="shared" si="3"/>
        <v>15.86</v>
      </c>
      <c r="T21" s="5">
        <f t="shared" si="4"/>
        <v>16.21</v>
      </c>
      <c r="U21" s="5">
        <f t="shared" si="5"/>
        <v>16.36</v>
      </c>
      <c r="V21" s="5">
        <f t="shared" si="6"/>
        <v>15.83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257</v>
      </c>
      <c r="D22" s="3" t="s">
        <v>1547</v>
      </c>
      <c r="E22" s="3" t="s">
        <v>1623</v>
      </c>
      <c r="F22" s="3" t="s">
        <v>1623</v>
      </c>
      <c r="G22" s="3" t="s">
        <v>1787</v>
      </c>
      <c r="H22" s="51">
        <v>41703</v>
      </c>
      <c r="J22" s="3">
        <f t="shared" si="7"/>
        <v>12.59</v>
      </c>
      <c r="K22" s="3">
        <f t="shared" si="0"/>
        <v>12.7</v>
      </c>
      <c r="L22" s="3">
        <f t="shared" si="0"/>
        <v>12.7</v>
      </c>
      <c r="M22" s="3">
        <f t="shared" si="0"/>
        <v>12.25</v>
      </c>
      <c r="P22" s="14" t="s">
        <v>254</v>
      </c>
      <c r="Q22" s="10" t="str">
        <f t="shared" si="1"/>
        <v xml:space="preserve">BRASKEM     -ON  </v>
      </c>
      <c r="R22" s="51">
        <f t="shared" si="2"/>
        <v>41703</v>
      </c>
      <c r="S22" s="5">
        <f t="shared" si="3"/>
        <v>12.59</v>
      </c>
      <c r="T22" s="5">
        <f t="shared" si="4"/>
        <v>12.7</v>
      </c>
      <c r="U22" s="5">
        <f t="shared" si="5"/>
        <v>12.7</v>
      </c>
      <c r="V22" s="5">
        <f t="shared" si="6"/>
        <v>12.25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258</v>
      </c>
      <c r="D23" s="3" t="s">
        <v>1618</v>
      </c>
      <c r="E23" s="3" t="s">
        <v>1788</v>
      </c>
      <c r="F23" s="3" t="s">
        <v>1578</v>
      </c>
      <c r="G23" s="3" t="s">
        <v>1789</v>
      </c>
      <c r="H23" s="51">
        <v>41703</v>
      </c>
      <c r="J23" s="3">
        <f t="shared" si="7"/>
        <v>16.010000000000002</v>
      </c>
      <c r="K23" s="3">
        <f t="shared" si="7"/>
        <v>15.6</v>
      </c>
      <c r="L23" s="3">
        <f t="shared" si="7"/>
        <v>16.09</v>
      </c>
      <c r="M23" s="3">
        <f t="shared" si="7"/>
        <v>15.54</v>
      </c>
      <c r="P23" s="14" t="s">
        <v>255</v>
      </c>
      <c r="Q23" s="10" t="str">
        <f t="shared" si="1"/>
        <v xml:space="preserve">BRASKEM     -PNA </v>
      </c>
      <c r="R23" s="51">
        <f t="shared" si="2"/>
        <v>41703</v>
      </c>
      <c r="S23" s="5">
        <f t="shared" si="3"/>
        <v>16.010000000000002</v>
      </c>
      <c r="T23" s="5">
        <f t="shared" si="4"/>
        <v>15.6</v>
      </c>
      <c r="U23" s="5">
        <f t="shared" si="5"/>
        <v>16.09</v>
      </c>
      <c r="V23" s="5">
        <f t="shared" si="6"/>
        <v>15.54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259</v>
      </c>
      <c r="D24" s="3" t="s">
        <v>720</v>
      </c>
      <c r="E24" s="3" t="s">
        <v>720</v>
      </c>
      <c r="F24" s="3" t="s">
        <v>720</v>
      </c>
      <c r="G24" s="3" t="s">
        <v>720</v>
      </c>
      <c r="H24" s="51">
        <v>41696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256</v>
      </c>
      <c r="Q24" s="10" t="str">
        <f t="shared" si="1"/>
        <v xml:space="preserve">BRASKEM     -PNB </v>
      </c>
      <c r="R24" s="51">
        <f t="shared" si="2"/>
        <v>41696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340</v>
      </c>
      <c r="D25" s="3" t="s">
        <v>1790</v>
      </c>
      <c r="E25" s="3" t="s">
        <v>1791</v>
      </c>
      <c r="F25" s="3" t="s">
        <v>1761</v>
      </c>
      <c r="G25" s="3" t="s">
        <v>1790</v>
      </c>
      <c r="H25" s="51">
        <v>41703</v>
      </c>
      <c r="J25" s="3">
        <f t="shared" si="7"/>
        <v>17.96</v>
      </c>
      <c r="K25" s="3">
        <f t="shared" si="7"/>
        <v>18.059999999999999</v>
      </c>
      <c r="L25" s="3">
        <f t="shared" si="7"/>
        <v>18.2</v>
      </c>
      <c r="M25" s="3">
        <f t="shared" si="7"/>
        <v>17.96</v>
      </c>
      <c r="P25" s="10" t="s">
        <v>339</v>
      </c>
      <c r="Q25" s="10" t="str">
        <f t="shared" si="1"/>
        <v xml:space="preserve">BR MALLS PAR-ON  </v>
      </c>
      <c r="R25" s="51">
        <f t="shared" si="2"/>
        <v>41703</v>
      </c>
      <c r="S25" s="5">
        <f t="shared" si="3"/>
        <v>17.96</v>
      </c>
      <c r="T25" s="5">
        <f t="shared" si="4"/>
        <v>18.059999999999999</v>
      </c>
      <c r="U25" s="5">
        <f t="shared" si="5"/>
        <v>18.2</v>
      </c>
      <c r="V25" s="5">
        <f t="shared" si="6"/>
        <v>17.96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342</v>
      </c>
      <c r="D26" s="3" t="s">
        <v>1480</v>
      </c>
      <c r="E26" s="3" t="s">
        <v>1792</v>
      </c>
      <c r="F26" s="3" t="s">
        <v>1494</v>
      </c>
      <c r="G26" s="3" t="s">
        <v>1480</v>
      </c>
      <c r="H26" s="51">
        <v>41703</v>
      </c>
      <c r="J26" s="3">
        <f t="shared" si="7"/>
        <v>16.79</v>
      </c>
      <c r="K26" s="3">
        <f t="shared" si="7"/>
        <v>17.05</v>
      </c>
      <c r="L26" s="3">
        <f t="shared" si="7"/>
        <v>17.260000000000002</v>
      </c>
      <c r="M26" s="3">
        <f t="shared" si="7"/>
        <v>16.79</v>
      </c>
      <c r="P26" s="15" t="s">
        <v>341</v>
      </c>
      <c r="Q26" s="10" t="str">
        <f t="shared" si="1"/>
        <v xml:space="preserve">BR PROPERT  -ON  </v>
      </c>
      <c r="R26" s="51">
        <f t="shared" si="2"/>
        <v>41703</v>
      </c>
      <c r="S26" s="5">
        <f t="shared" si="3"/>
        <v>16.79</v>
      </c>
      <c r="T26" s="5">
        <f t="shared" si="4"/>
        <v>17.05</v>
      </c>
      <c r="U26" s="5">
        <f t="shared" si="5"/>
        <v>17.260000000000002</v>
      </c>
      <c r="V26" s="5">
        <f t="shared" si="6"/>
        <v>16.79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367</v>
      </c>
      <c r="D27" s="3" t="s">
        <v>720</v>
      </c>
      <c r="E27" s="3" t="s">
        <v>1650</v>
      </c>
      <c r="F27" s="3" t="s">
        <v>1793</v>
      </c>
      <c r="G27" s="3" t="s">
        <v>1794</v>
      </c>
      <c r="H27" s="51">
        <v>41703</v>
      </c>
      <c r="J27" s="3">
        <f t="shared" si="7"/>
        <v>10.15</v>
      </c>
      <c r="K27" s="3">
        <f t="shared" si="7"/>
        <v>10</v>
      </c>
      <c r="L27" s="3">
        <f t="shared" si="7"/>
        <v>10.27</v>
      </c>
      <c r="M27" s="3">
        <f t="shared" si="7"/>
        <v>9.9</v>
      </c>
      <c r="P27" s="15" t="s">
        <v>365</v>
      </c>
      <c r="Q27" s="10" t="str">
        <f t="shared" si="1"/>
        <v xml:space="preserve">BMFBOVESPA  -ON  </v>
      </c>
      <c r="R27" s="51">
        <f t="shared" si="2"/>
        <v>41703</v>
      </c>
      <c r="S27" s="5">
        <f t="shared" si="3"/>
        <v>10.15</v>
      </c>
      <c r="T27" s="5">
        <f t="shared" si="4"/>
        <v>10</v>
      </c>
      <c r="U27" s="5">
        <f t="shared" si="5"/>
        <v>10.27</v>
      </c>
      <c r="V27" s="5">
        <f t="shared" si="6"/>
        <v>9.9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448</v>
      </c>
      <c r="D28" s="3" t="s">
        <v>1124</v>
      </c>
      <c r="E28" s="3" t="s">
        <v>1124</v>
      </c>
      <c r="F28" s="3" t="s">
        <v>1124</v>
      </c>
      <c r="G28" s="3" t="s">
        <v>1124</v>
      </c>
      <c r="H28" s="51">
        <v>41689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447</v>
      </c>
      <c r="Q28" s="10" t="str">
        <f t="shared" si="1"/>
        <v>AMPLA ENERG -ON *</v>
      </c>
      <c r="R28" s="51">
        <f t="shared" si="2"/>
        <v>41689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344</v>
      </c>
      <c r="D29" s="3" t="s">
        <v>1406</v>
      </c>
      <c r="E29" s="3" t="s">
        <v>1406</v>
      </c>
      <c r="F29" s="3" t="s">
        <v>1406</v>
      </c>
      <c r="G29" s="3" t="s">
        <v>1406</v>
      </c>
      <c r="H29" s="51">
        <v>41697</v>
      </c>
      <c r="J29" s="3">
        <f>IF($A29="",0,VALUE(CONCATENATE(LEFT(D29,LEN(D29)-3),",",RIGHT(D29,2))))</f>
        <v>19.97</v>
      </c>
      <c r="K29" s="3">
        <f t="shared" si="7"/>
        <v>19.97</v>
      </c>
      <c r="L29" s="3">
        <f t="shared" si="7"/>
        <v>19.97</v>
      </c>
      <c r="M29" s="3">
        <f t="shared" si="7"/>
        <v>19.97</v>
      </c>
      <c r="P29" s="15" t="s">
        <v>343</v>
      </c>
      <c r="Q29" s="10" t="str">
        <f t="shared" si="1"/>
        <v xml:space="preserve">CYRE COM-CCP-ON  </v>
      </c>
      <c r="R29" s="51">
        <f t="shared" si="2"/>
        <v>41697</v>
      </c>
      <c r="S29" s="5">
        <f t="shared" si="3"/>
        <v>19.97</v>
      </c>
      <c r="T29" s="5">
        <f t="shared" si="4"/>
        <v>19.97</v>
      </c>
      <c r="U29" s="5">
        <f t="shared" si="5"/>
        <v>19.97</v>
      </c>
      <c r="V29" s="5">
        <f t="shared" si="6"/>
        <v>19.97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630</v>
      </c>
      <c r="D30" s="3" t="s">
        <v>426</v>
      </c>
      <c r="E30" s="3" t="s">
        <v>427</v>
      </c>
      <c r="F30" s="3" t="s">
        <v>426</v>
      </c>
      <c r="G30" s="3" t="s">
        <v>426</v>
      </c>
      <c r="H30" s="51" t="s">
        <v>426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468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460</v>
      </c>
      <c r="D31" s="3" t="s">
        <v>1371</v>
      </c>
      <c r="E31" s="3" t="s">
        <v>1371</v>
      </c>
      <c r="F31" s="3" t="s">
        <v>1371</v>
      </c>
      <c r="G31" s="3" t="s">
        <v>1371</v>
      </c>
      <c r="H31" s="51">
        <v>41694</v>
      </c>
      <c r="J31" s="3">
        <f t="shared" si="7"/>
        <v>1.24</v>
      </c>
      <c r="K31" s="3">
        <f t="shared" si="7"/>
        <v>1.24</v>
      </c>
      <c r="L31" s="3">
        <f t="shared" si="7"/>
        <v>1.24</v>
      </c>
      <c r="M31" s="3">
        <f t="shared" si="7"/>
        <v>1.24</v>
      </c>
      <c r="P31" s="14" t="s">
        <v>456</v>
      </c>
      <c r="Q31" s="10" t="str">
        <f t="shared" si="1"/>
        <v>CELPA       -ON</v>
      </c>
      <c r="R31" s="51">
        <f t="shared" si="2"/>
        <v>41694</v>
      </c>
      <c r="S31" s="5">
        <f t="shared" si="3"/>
        <v>1.24</v>
      </c>
      <c r="T31" s="5">
        <f t="shared" si="4"/>
        <v>1.24</v>
      </c>
      <c r="U31" s="5">
        <f t="shared" si="5"/>
        <v>1.24</v>
      </c>
      <c r="V31" s="5">
        <f t="shared" si="6"/>
        <v>1.24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461</v>
      </c>
      <c r="D32" s="3" t="s">
        <v>426</v>
      </c>
      <c r="E32" s="3" t="s">
        <v>462</v>
      </c>
      <c r="F32" s="3" t="s">
        <v>462</v>
      </c>
      <c r="G32" s="3" t="s">
        <v>462</v>
      </c>
      <c r="H32" s="51">
        <v>41669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457</v>
      </c>
      <c r="Q32" s="10" t="str">
        <f t="shared" si="1"/>
        <v>CELPA       -PNA</v>
      </c>
      <c r="R32" s="51">
        <f t="shared" si="2"/>
        <v>41669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463</v>
      </c>
      <c r="D33" s="3" t="s">
        <v>426</v>
      </c>
      <c r="E33" s="3" t="s">
        <v>464</v>
      </c>
      <c r="F33" s="3" t="s">
        <v>464</v>
      </c>
      <c r="G33" s="3" t="s">
        <v>464</v>
      </c>
      <c r="H33" s="51">
        <v>41606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458</v>
      </c>
      <c r="Q33" s="10" t="str">
        <f t="shared" si="1"/>
        <v>CELPA       -PNB</v>
      </c>
      <c r="R33" s="51">
        <f t="shared" si="2"/>
        <v>41606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465</v>
      </c>
      <c r="D34" s="3" t="s">
        <v>426</v>
      </c>
      <c r="E34" s="3" t="s">
        <v>912</v>
      </c>
      <c r="F34" s="3" t="s">
        <v>912</v>
      </c>
      <c r="G34" s="3" t="s">
        <v>912</v>
      </c>
      <c r="H34" s="51">
        <v>41683</v>
      </c>
      <c r="J34" s="3" t="e">
        <f t="shared" si="7"/>
        <v>#VALUE!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459</v>
      </c>
      <c r="Q34" s="10" t="str">
        <f t="shared" si="1"/>
        <v>CELPA       -PNC</v>
      </c>
      <c r="R34" s="51">
        <f t="shared" si="2"/>
        <v>41683</v>
      </c>
      <c r="S34" s="5" t="e">
        <f t="shared" si="3"/>
        <v>#VALUE!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371</v>
      </c>
      <c r="D35" s="3" t="s">
        <v>1795</v>
      </c>
      <c r="E35" s="3" t="s">
        <v>1796</v>
      </c>
      <c r="F35" s="3" t="s">
        <v>1797</v>
      </c>
      <c r="G35" s="3" t="s">
        <v>1798</v>
      </c>
      <c r="H35" s="51">
        <v>41703</v>
      </c>
      <c r="J35" s="3">
        <f t="shared" si="7"/>
        <v>63.6</v>
      </c>
      <c r="K35" s="3">
        <f t="shared" si="7"/>
        <v>64.77</v>
      </c>
      <c r="L35" s="3">
        <f t="shared" si="7"/>
        <v>65.209999999999994</v>
      </c>
      <c r="M35" s="3">
        <f t="shared" si="7"/>
        <v>63.5</v>
      </c>
      <c r="P35" s="43" t="s">
        <v>369</v>
      </c>
      <c r="Q35" s="10" t="str">
        <f t="shared" si="1"/>
        <v xml:space="preserve">CIELO       -ON  </v>
      </c>
      <c r="R35" s="51">
        <f t="shared" si="2"/>
        <v>41703</v>
      </c>
      <c r="S35" s="5">
        <f t="shared" si="3"/>
        <v>63.6</v>
      </c>
      <c r="T35" s="5">
        <f t="shared" si="4"/>
        <v>64.77</v>
      </c>
      <c r="U35" s="5">
        <f t="shared" si="5"/>
        <v>65.209999999999994</v>
      </c>
      <c r="V35" s="5">
        <f t="shared" si="6"/>
        <v>63.5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631</v>
      </c>
      <c r="D36" s="3" t="s">
        <v>426</v>
      </c>
      <c r="E36" s="3" t="s">
        <v>267</v>
      </c>
      <c r="F36" s="3" t="s">
        <v>267</v>
      </c>
      <c r="G36" s="3" t="s">
        <v>267</v>
      </c>
      <c r="H36" s="51">
        <v>41605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265</v>
      </c>
      <c r="Q36" s="10" t="str">
        <f t="shared" si="1"/>
        <v>CACIQUE     -ON</v>
      </c>
      <c r="R36" s="51">
        <f t="shared" si="2"/>
        <v>41605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632</v>
      </c>
      <c r="D37" s="3" t="s">
        <v>898</v>
      </c>
      <c r="E37" s="3" t="s">
        <v>1498</v>
      </c>
      <c r="F37" s="3" t="s">
        <v>1498</v>
      </c>
      <c r="G37" s="3" t="s">
        <v>898</v>
      </c>
      <c r="H37" s="51">
        <v>41697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266</v>
      </c>
      <c r="Q37" s="10" t="str">
        <f t="shared" si="1"/>
        <v>CACIQUE     -PN</v>
      </c>
      <c r="R37" s="51">
        <f t="shared" si="2"/>
        <v>41697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455</v>
      </c>
      <c r="D38" s="3" t="s">
        <v>426</v>
      </c>
      <c r="E38" s="3" t="s">
        <v>746</v>
      </c>
      <c r="F38" s="3" t="s">
        <v>746</v>
      </c>
      <c r="G38" s="3" t="s">
        <v>746</v>
      </c>
      <c r="H38" s="51">
        <v>41669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454</v>
      </c>
      <c r="Q38" s="10" t="str">
        <f t="shared" si="1"/>
        <v xml:space="preserve">CELESC      -ON  </v>
      </c>
      <c r="R38" s="51">
        <f t="shared" si="2"/>
        <v>41669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358</v>
      </c>
      <c r="D39" s="3" t="s">
        <v>1499</v>
      </c>
      <c r="E39" s="3" t="s">
        <v>1430</v>
      </c>
      <c r="F39" s="3" t="s">
        <v>1500</v>
      </c>
      <c r="G39" s="3" t="s">
        <v>1499</v>
      </c>
      <c r="H39" s="51">
        <v>41698</v>
      </c>
      <c r="J39" s="3">
        <f t="shared" si="7"/>
        <v>3.99</v>
      </c>
      <c r="K39" s="3">
        <f t="shared" si="7"/>
        <v>4.0199999999999996</v>
      </c>
      <c r="L39" s="3">
        <f t="shared" si="7"/>
        <v>4.09</v>
      </c>
      <c r="M39" s="3">
        <f t="shared" si="7"/>
        <v>3.99</v>
      </c>
      <c r="P39" s="10" t="s">
        <v>356</v>
      </c>
      <c r="Q39" s="10" t="str">
        <f t="shared" ref="Q39:Q70" si="8">IF(A39="","",C39)</f>
        <v>ALFA FINANC -ON</v>
      </c>
      <c r="R39" s="51">
        <f t="shared" ref="R39:R70" si="9">IF(A39="","",H39)</f>
        <v>41698</v>
      </c>
      <c r="S39" s="5">
        <f t="shared" ref="S39:S70" si="10">J39</f>
        <v>3.99</v>
      </c>
      <c r="T39" s="5">
        <f t="shared" ref="T39:T70" si="11">K39</f>
        <v>4.0199999999999996</v>
      </c>
      <c r="U39" s="5">
        <f t="shared" ref="U39:U70" si="12">L39</f>
        <v>4.09</v>
      </c>
      <c r="V39" s="5">
        <f t="shared" ref="V39:V70" si="13">M39</f>
        <v>3.99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763</v>
      </c>
      <c r="D40" s="3" t="s">
        <v>1381</v>
      </c>
      <c r="E40" s="3" t="s">
        <v>1408</v>
      </c>
      <c r="F40" s="3" t="s">
        <v>1408</v>
      </c>
      <c r="G40" s="3" t="s">
        <v>1381</v>
      </c>
      <c r="H40" s="51">
        <v>41698</v>
      </c>
      <c r="J40" s="3">
        <f t="shared" si="7"/>
        <v>3.7</v>
      </c>
      <c r="K40" s="3">
        <f t="shared" si="7"/>
        <v>3.79</v>
      </c>
      <c r="L40" s="3">
        <f t="shared" si="7"/>
        <v>3.79</v>
      </c>
      <c r="M40" s="3">
        <f t="shared" si="7"/>
        <v>3.7</v>
      </c>
      <c r="P40" s="14" t="s">
        <v>357</v>
      </c>
      <c r="Q40" s="10" t="str">
        <f t="shared" si="8"/>
        <v>ALFA FINANC -PN</v>
      </c>
      <c r="R40" s="51">
        <f t="shared" si="9"/>
        <v>41698</v>
      </c>
      <c r="S40" s="5">
        <f t="shared" si="10"/>
        <v>3.7</v>
      </c>
      <c r="T40" s="5">
        <f t="shared" si="11"/>
        <v>3.79</v>
      </c>
      <c r="U40" s="5">
        <f t="shared" si="12"/>
        <v>3.79</v>
      </c>
      <c r="V40" s="5">
        <f t="shared" si="13"/>
        <v>3.7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243</v>
      </c>
      <c r="D41" s="3" t="s">
        <v>126</v>
      </c>
      <c r="E41" s="3" t="s">
        <v>126</v>
      </c>
      <c r="F41" s="3" t="s">
        <v>126</v>
      </c>
      <c r="G41" s="3" t="s">
        <v>126</v>
      </c>
      <c r="H41" s="51">
        <v>41691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241</v>
      </c>
      <c r="Q41" s="10" t="str">
        <f t="shared" si="8"/>
        <v>SEG AL BAHIA-ON</v>
      </c>
      <c r="R41" s="51">
        <f t="shared" si="9"/>
        <v>41691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244</v>
      </c>
      <c r="D42" s="3" t="s">
        <v>426</v>
      </c>
      <c r="E42" s="3" t="s">
        <v>1027</v>
      </c>
      <c r="F42" s="3" t="s">
        <v>1027</v>
      </c>
      <c r="G42" s="3" t="s">
        <v>1027</v>
      </c>
      <c r="H42" s="51">
        <v>41687</v>
      </c>
      <c r="J42" s="3" t="e">
        <f t="shared" si="7"/>
        <v>#VALUE!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242</v>
      </c>
      <c r="Q42" s="10" t="str">
        <f t="shared" si="8"/>
        <v>SEG AL BAHIA-PN</v>
      </c>
      <c r="R42" s="51">
        <f t="shared" si="9"/>
        <v>41687</v>
      </c>
      <c r="S42" s="5" t="e">
        <f t="shared" si="10"/>
        <v>#VALUE!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262</v>
      </c>
      <c r="D43" s="3" t="s">
        <v>1799</v>
      </c>
      <c r="E43" s="3" t="s">
        <v>1800</v>
      </c>
      <c r="F43" s="3" t="s">
        <v>1801</v>
      </c>
      <c r="G43" s="3" t="s">
        <v>1802</v>
      </c>
      <c r="H43" s="51">
        <v>41703</v>
      </c>
      <c r="J43" s="3">
        <f t="shared" si="7"/>
        <v>34.520000000000003</v>
      </c>
      <c r="K43" s="3">
        <f t="shared" si="7"/>
        <v>33.85</v>
      </c>
      <c r="L43" s="3">
        <f t="shared" si="7"/>
        <v>34.840000000000003</v>
      </c>
      <c r="M43" s="3">
        <f t="shared" si="7"/>
        <v>33.799999999999997</v>
      </c>
      <c r="P43" s="14" t="s">
        <v>261</v>
      </c>
      <c r="Q43" s="10" t="str">
        <f t="shared" si="8"/>
        <v xml:space="preserve">COSAN       -ON  </v>
      </c>
      <c r="R43" s="51">
        <f t="shared" si="9"/>
        <v>41703</v>
      </c>
      <c r="S43" s="5">
        <f t="shared" si="10"/>
        <v>34.520000000000003</v>
      </c>
      <c r="T43" s="5">
        <f t="shared" si="11"/>
        <v>33.85</v>
      </c>
      <c r="U43" s="5">
        <f t="shared" si="12"/>
        <v>34.840000000000003</v>
      </c>
      <c r="V43" s="5">
        <f t="shared" si="13"/>
        <v>33.799999999999997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370</v>
      </c>
      <c r="D44" s="3" t="s">
        <v>1803</v>
      </c>
      <c r="E44" s="3" t="s">
        <v>1804</v>
      </c>
      <c r="F44" s="3" t="s">
        <v>1684</v>
      </c>
      <c r="G44" s="3" t="s">
        <v>1805</v>
      </c>
      <c r="H44" s="51">
        <v>41703</v>
      </c>
      <c r="J44" s="3">
        <f t="shared" si="7"/>
        <v>24.76</v>
      </c>
      <c r="K44" s="3">
        <f t="shared" si="7"/>
        <v>24.95</v>
      </c>
      <c r="L44" s="3">
        <f t="shared" si="7"/>
        <v>25.01</v>
      </c>
      <c r="M44" s="3">
        <f t="shared" si="7"/>
        <v>24.71</v>
      </c>
      <c r="P44" s="14" t="s">
        <v>368</v>
      </c>
      <c r="Q44" s="10" t="str">
        <f t="shared" si="8"/>
        <v xml:space="preserve">CETIP       -ON  </v>
      </c>
      <c r="R44" s="51">
        <f t="shared" si="9"/>
        <v>41703</v>
      </c>
      <c r="S44" s="5">
        <f t="shared" si="10"/>
        <v>24.76</v>
      </c>
      <c r="T44" s="5">
        <f t="shared" si="11"/>
        <v>24.95</v>
      </c>
      <c r="U44" s="5">
        <f t="shared" si="12"/>
        <v>25.01</v>
      </c>
      <c r="V44" s="5">
        <f t="shared" si="13"/>
        <v>24.71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312</v>
      </c>
      <c r="D45" s="3" t="s">
        <v>1428</v>
      </c>
      <c r="E45" s="3" t="s">
        <v>1806</v>
      </c>
      <c r="F45" s="3" t="s">
        <v>1501</v>
      </c>
      <c r="G45" s="3" t="s">
        <v>1807</v>
      </c>
      <c r="H45" s="51">
        <v>41703</v>
      </c>
      <c r="J45" s="3">
        <f t="shared" si="7"/>
        <v>10.97</v>
      </c>
      <c r="K45" s="3">
        <f t="shared" si="7"/>
        <v>10.71</v>
      </c>
      <c r="L45" s="3">
        <f t="shared" si="7"/>
        <v>11.05</v>
      </c>
      <c r="M45" s="3">
        <f t="shared" si="7"/>
        <v>10.62</v>
      </c>
      <c r="P45" s="14" t="s">
        <v>310</v>
      </c>
      <c r="Q45" s="10" t="str">
        <f t="shared" si="8"/>
        <v xml:space="preserve">DURATEX     -ON  </v>
      </c>
      <c r="R45" s="51">
        <f t="shared" si="9"/>
        <v>41703</v>
      </c>
      <c r="S45" s="5">
        <f t="shared" si="10"/>
        <v>10.97</v>
      </c>
      <c r="T45" s="5">
        <f t="shared" si="11"/>
        <v>10.71</v>
      </c>
      <c r="U45" s="5">
        <f t="shared" si="12"/>
        <v>11.05</v>
      </c>
      <c r="V45" s="5">
        <f t="shared" si="13"/>
        <v>10.62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373</v>
      </c>
      <c r="D46" s="3" t="s">
        <v>1504</v>
      </c>
      <c r="E46" s="3" t="s">
        <v>1504</v>
      </c>
      <c r="F46" s="3" t="s">
        <v>1504</v>
      </c>
      <c r="G46" s="3" t="s">
        <v>1504</v>
      </c>
      <c r="H46" s="51">
        <v>41703</v>
      </c>
      <c r="J46" s="3">
        <f t="shared" si="7"/>
        <v>7.65</v>
      </c>
      <c r="K46" s="3">
        <f t="shared" si="7"/>
        <v>7.65</v>
      </c>
      <c r="L46" s="3">
        <f t="shared" si="7"/>
        <v>7.65</v>
      </c>
      <c r="M46" s="3">
        <f t="shared" si="7"/>
        <v>7.65</v>
      </c>
      <c r="P46" s="14" t="s">
        <v>372</v>
      </c>
      <c r="Q46" s="10" t="str">
        <f t="shared" si="8"/>
        <v>EMBRATEL PAR-PN *</v>
      </c>
      <c r="R46" s="46">
        <f t="shared" si="9"/>
        <v>41703</v>
      </c>
      <c r="S46" s="6">
        <f t="shared" si="10"/>
        <v>7.65</v>
      </c>
      <c r="T46" s="6">
        <f t="shared" si="11"/>
        <v>7.65</v>
      </c>
      <c r="U46" s="6">
        <f t="shared" si="12"/>
        <v>7.65</v>
      </c>
      <c r="V46" s="6">
        <f t="shared" si="13"/>
        <v>7.65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392</v>
      </c>
      <c r="D47" s="3" t="s">
        <v>1349</v>
      </c>
      <c r="E47" s="3" t="s">
        <v>1350</v>
      </c>
      <c r="F47" s="3" t="s">
        <v>1349</v>
      </c>
      <c r="G47" s="3" t="s">
        <v>1350</v>
      </c>
      <c r="H47" s="51">
        <v>41690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252</v>
      </c>
      <c r="Q47" s="10" t="str">
        <f t="shared" si="8"/>
        <v>ELEKEIROZ   -ON</v>
      </c>
      <c r="R47" s="51">
        <f t="shared" si="9"/>
        <v>41690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393</v>
      </c>
      <c r="D48" s="3" t="s">
        <v>1350</v>
      </c>
      <c r="E48" s="3" t="s">
        <v>1808</v>
      </c>
      <c r="F48" s="3" t="s">
        <v>1808</v>
      </c>
      <c r="G48" s="3" t="s">
        <v>1350</v>
      </c>
      <c r="H48" s="51">
        <v>41698</v>
      </c>
      <c r="J48" s="3">
        <f t="shared" si="7"/>
        <v>9.1</v>
      </c>
      <c r="K48" s="3">
        <f t="shared" si="7"/>
        <v>9.8000000000000007</v>
      </c>
      <c r="L48" s="3">
        <f t="shared" si="7"/>
        <v>9.8000000000000007</v>
      </c>
      <c r="M48" s="3">
        <f t="shared" si="7"/>
        <v>9.1</v>
      </c>
      <c r="P48" s="14" t="s">
        <v>253</v>
      </c>
      <c r="Q48" s="10" t="str">
        <f t="shared" si="8"/>
        <v>ELEKEIROZ   -PN</v>
      </c>
      <c r="R48" s="51">
        <f t="shared" si="9"/>
        <v>41698</v>
      </c>
      <c r="S48" s="5">
        <f t="shared" si="10"/>
        <v>9.1</v>
      </c>
      <c r="T48" s="5">
        <f t="shared" si="11"/>
        <v>9.8000000000000007</v>
      </c>
      <c r="U48" s="5">
        <f t="shared" si="12"/>
        <v>9.8000000000000007</v>
      </c>
      <c r="V48" s="5">
        <f t="shared" si="13"/>
        <v>9.1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450</v>
      </c>
      <c r="D49" s="3" t="s">
        <v>426</v>
      </c>
      <c r="E49" s="3" t="s">
        <v>451</v>
      </c>
      <c r="F49" s="3" t="s">
        <v>451</v>
      </c>
      <c r="G49" s="3" t="s">
        <v>451</v>
      </c>
      <c r="H49" s="51">
        <v>41556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449</v>
      </c>
      <c r="Q49" s="10" t="str">
        <f t="shared" si="8"/>
        <v xml:space="preserve">ELETROBRAS  -PNA </v>
      </c>
      <c r="R49" s="51">
        <f t="shared" si="9"/>
        <v>41556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332</v>
      </c>
      <c r="D50" s="3" t="s">
        <v>1423</v>
      </c>
      <c r="E50" s="3" t="s">
        <v>1809</v>
      </c>
      <c r="F50" s="3" t="s">
        <v>1489</v>
      </c>
      <c r="G50" s="3" t="s">
        <v>1423</v>
      </c>
      <c r="H50" s="51">
        <v>41703</v>
      </c>
      <c r="J50" s="3">
        <f t="shared" si="7"/>
        <v>8.32</v>
      </c>
      <c r="K50" s="3">
        <f t="shared" si="7"/>
        <v>8.58</v>
      </c>
      <c r="L50" s="3">
        <f t="shared" si="7"/>
        <v>8.9</v>
      </c>
      <c r="M50" s="3">
        <f t="shared" si="7"/>
        <v>8.32</v>
      </c>
      <c r="P50" s="15" t="s">
        <v>330</v>
      </c>
      <c r="Q50" s="10" t="str">
        <f t="shared" si="8"/>
        <v xml:space="preserve">ETERNIT     -ON  </v>
      </c>
      <c r="R50" s="46">
        <f t="shared" si="9"/>
        <v>41703</v>
      </c>
      <c r="S50" s="6">
        <f t="shared" si="10"/>
        <v>8.32</v>
      </c>
      <c r="T50" s="6">
        <f t="shared" si="11"/>
        <v>8.58</v>
      </c>
      <c r="U50" s="6">
        <f t="shared" si="12"/>
        <v>8.9</v>
      </c>
      <c r="V50" s="6">
        <f t="shared" si="13"/>
        <v>8.32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314</v>
      </c>
      <c r="D51" s="3" t="s">
        <v>741</v>
      </c>
      <c r="E51" s="3" t="s">
        <v>1810</v>
      </c>
      <c r="F51" s="3" t="s">
        <v>741</v>
      </c>
      <c r="G51" s="3" t="s">
        <v>1811</v>
      </c>
      <c r="H51" s="51">
        <v>41703</v>
      </c>
      <c r="J51" s="3">
        <f t="shared" si="7"/>
        <v>5.5</v>
      </c>
      <c r="K51" s="3">
        <f t="shared" si="7"/>
        <v>5.38</v>
      </c>
      <c r="L51" s="3">
        <f t="shared" si="7"/>
        <v>5.5</v>
      </c>
      <c r="M51" s="3">
        <f t="shared" si="7"/>
        <v>5.37</v>
      </c>
      <c r="P51" s="14" t="s">
        <v>313</v>
      </c>
      <c r="Q51" s="10" t="str">
        <f t="shared" si="8"/>
        <v xml:space="preserve">EUCATEX     -PN  </v>
      </c>
      <c r="R51" s="51">
        <f t="shared" si="9"/>
        <v>41703</v>
      </c>
      <c r="S51" s="5">
        <f t="shared" si="10"/>
        <v>5.5</v>
      </c>
      <c r="T51" s="5">
        <f t="shared" si="11"/>
        <v>5.38</v>
      </c>
      <c r="U51" s="5">
        <f t="shared" si="12"/>
        <v>5.5</v>
      </c>
      <c r="V51" s="5">
        <f t="shared" si="13"/>
        <v>5.37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467</v>
      </c>
      <c r="D52" s="3" t="s">
        <v>426</v>
      </c>
      <c r="E52" s="3" t="s">
        <v>396</v>
      </c>
      <c r="F52" s="3" t="s">
        <v>396</v>
      </c>
      <c r="G52" s="3" t="s">
        <v>396</v>
      </c>
      <c r="H52" s="51">
        <v>41548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466</v>
      </c>
      <c r="Q52" s="10" t="str">
        <f t="shared" si="8"/>
        <v>CELGPAR     -ON</v>
      </c>
      <c r="R52" s="51">
        <f t="shared" si="9"/>
        <v>41548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294</v>
      </c>
      <c r="D53" s="3" t="s">
        <v>1503</v>
      </c>
      <c r="E53" s="3" t="s">
        <v>396</v>
      </c>
      <c r="F53" s="3" t="s">
        <v>396</v>
      </c>
      <c r="G53" s="3" t="s">
        <v>1503</v>
      </c>
      <c r="H53" s="51">
        <v>41698</v>
      </c>
      <c r="J53" s="3">
        <f t="shared" si="7"/>
        <v>14.98</v>
      </c>
      <c r="K53" s="3">
        <f t="shared" si="7"/>
        <v>15</v>
      </c>
      <c r="L53" s="3">
        <f t="shared" si="7"/>
        <v>15</v>
      </c>
      <c r="M53" s="3">
        <f t="shared" si="7"/>
        <v>14.98</v>
      </c>
      <c r="P53" s="14" t="s">
        <v>293</v>
      </c>
      <c r="Q53" s="10" t="str">
        <f t="shared" si="8"/>
        <v>HABITASUL   -PNA</v>
      </c>
      <c r="R53" s="51">
        <f t="shared" si="9"/>
        <v>41698</v>
      </c>
      <c r="S53" s="5">
        <f t="shared" si="10"/>
        <v>14.98</v>
      </c>
      <c r="T53" s="5">
        <f t="shared" si="11"/>
        <v>15</v>
      </c>
      <c r="U53" s="5">
        <f t="shared" si="12"/>
        <v>15</v>
      </c>
      <c r="V53" s="5">
        <f t="shared" si="13"/>
        <v>14.98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346</v>
      </c>
      <c r="D54" s="3" t="s">
        <v>1541</v>
      </c>
      <c r="E54" s="61" t="s">
        <v>1568</v>
      </c>
      <c r="F54" s="61" t="s">
        <v>1812</v>
      </c>
      <c r="G54" s="61" t="s">
        <v>1456</v>
      </c>
      <c r="H54" s="51">
        <v>41703</v>
      </c>
      <c r="J54" s="3">
        <f t="shared" si="7"/>
        <v>21.2</v>
      </c>
      <c r="K54" s="3">
        <f t="shared" si="7"/>
        <v>21.3</v>
      </c>
      <c r="L54" s="3">
        <f t="shared" si="7"/>
        <v>21.47</v>
      </c>
      <c r="M54" s="3">
        <f t="shared" si="7"/>
        <v>21.15</v>
      </c>
      <c r="P54" s="14" t="s">
        <v>345</v>
      </c>
      <c r="Q54" s="10" t="str">
        <f t="shared" si="8"/>
        <v xml:space="preserve">IGUATEMI    -ON  </v>
      </c>
      <c r="R54" s="51">
        <f t="shared" si="9"/>
        <v>41703</v>
      </c>
      <c r="S54" s="5">
        <f t="shared" si="10"/>
        <v>21.2</v>
      </c>
      <c r="T54" s="5">
        <f t="shared" si="11"/>
        <v>21.3</v>
      </c>
      <c r="U54" s="5">
        <f t="shared" si="12"/>
        <v>21.47</v>
      </c>
      <c r="V54" s="5">
        <f t="shared" si="13"/>
        <v>21.15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273</v>
      </c>
      <c r="D55" s="3" t="s">
        <v>1813</v>
      </c>
      <c r="E55" s="3" t="s">
        <v>1457</v>
      </c>
      <c r="F55" s="3" t="s">
        <v>1504</v>
      </c>
      <c r="G55" s="3" t="s">
        <v>1570</v>
      </c>
      <c r="H55" s="51">
        <v>41703</v>
      </c>
      <c r="J55" s="3">
        <f t="shared" si="7"/>
        <v>7.55</v>
      </c>
      <c r="K55" s="3">
        <f t="shared" si="7"/>
        <v>7.51</v>
      </c>
      <c r="L55" s="3">
        <f t="shared" si="7"/>
        <v>7.65</v>
      </c>
      <c r="M55" s="3">
        <f t="shared" si="7"/>
        <v>7.35</v>
      </c>
      <c r="P55" s="43" t="s">
        <v>272</v>
      </c>
      <c r="Q55" s="10" t="str">
        <f t="shared" si="8"/>
        <v xml:space="preserve">JBS         -ON  </v>
      </c>
      <c r="R55" s="51">
        <f t="shared" si="9"/>
        <v>41703</v>
      </c>
      <c r="S55" s="5">
        <f t="shared" si="10"/>
        <v>7.55</v>
      </c>
      <c r="T55" s="5">
        <f t="shared" si="11"/>
        <v>7.51</v>
      </c>
      <c r="U55" s="5">
        <f t="shared" si="12"/>
        <v>7.65</v>
      </c>
      <c r="V55" s="5">
        <f t="shared" si="13"/>
        <v>7.35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248</v>
      </c>
      <c r="D56" s="3" t="s">
        <v>426</v>
      </c>
      <c r="E56" s="3" t="s">
        <v>764</v>
      </c>
      <c r="F56" s="3" t="s">
        <v>764</v>
      </c>
      <c r="G56" s="3" t="s">
        <v>764</v>
      </c>
      <c r="H56" s="51">
        <v>41674</v>
      </c>
      <c r="J56" s="3" t="e">
        <f t="shared" si="7"/>
        <v>#VALUE!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246</v>
      </c>
      <c r="Q56" s="10" t="str">
        <f t="shared" si="8"/>
        <v>JOSAPAR     -ON</v>
      </c>
      <c r="R56" s="51">
        <f t="shared" si="9"/>
        <v>41674</v>
      </c>
      <c r="S56" s="5" t="e">
        <f t="shared" si="10"/>
        <v>#VALUE!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249</v>
      </c>
      <c r="D57" s="3" t="s">
        <v>426</v>
      </c>
      <c r="E57" s="3" t="s">
        <v>398</v>
      </c>
      <c r="F57" s="3" t="s">
        <v>398</v>
      </c>
      <c r="G57" s="3" t="s">
        <v>398</v>
      </c>
      <c r="H57" s="51">
        <v>41684</v>
      </c>
      <c r="J57" s="3" t="e">
        <f t="shared" si="7"/>
        <v>#VALUE!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247</v>
      </c>
      <c r="Q57" s="10" t="str">
        <f t="shared" si="8"/>
        <v>JOSAPAR     -PN</v>
      </c>
      <c r="R57" s="51">
        <f t="shared" si="9"/>
        <v>41684</v>
      </c>
      <c r="S57" s="5" t="e">
        <f t="shared" si="10"/>
        <v>#VALUE!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307</v>
      </c>
      <c r="D58" s="3" t="s">
        <v>1451</v>
      </c>
      <c r="E58" s="3" t="s">
        <v>1814</v>
      </c>
      <c r="F58" s="3" t="s">
        <v>1431</v>
      </c>
      <c r="G58" s="3" t="s">
        <v>1814</v>
      </c>
      <c r="H58" s="51">
        <v>41703</v>
      </c>
      <c r="J58" s="3">
        <f t="shared" si="7"/>
        <v>3.53</v>
      </c>
      <c r="K58" s="3">
        <f t="shared" si="7"/>
        <v>3.41</v>
      </c>
      <c r="L58" s="3">
        <f t="shared" si="7"/>
        <v>3.63</v>
      </c>
      <c r="M58" s="3">
        <f t="shared" si="7"/>
        <v>3.41</v>
      </c>
      <c r="P58" s="14" t="s">
        <v>306</v>
      </c>
      <c r="Q58" s="10" t="str">
        <f t="shared" si="8"/>
        <v xml:space="preserve">LOCAMERICA  -ON  </v>
      </c>
      <c r="R58" s="51">
        <f t="shared" si="9"/>
        <v>41703</v>
      </c>
      <c r="S58" s="5">
        <f t="shared" si="10"/>
        <v>3.53</v>
      </c>
      <c r="T58" s="5">
        <f t="shared" si="11"/>
        <v>3.41</v>
      </c>
      <c r="U58" s="5">
        <f t="shared" si="12"/>
        <v>3.63</v>
      </c>
      <c r="V58" s="5">
        <f t="shared" si="13"/>
        <v>3.41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319</v>
      </c>
      <c r="D59" s="3" t="s">
        <v>1815</v>
      </c>
      <c r="E59" s="61" t="s">
        <v>1816</v>
      </c>
      <c r="F59" s="61" t="s">
        <v>1644</v>
      </c>
      <c r="G59" s="61" t="s">
        <v>1376</v>
      </c>
      <c r="H59" s="51">
        <v>41703</v>
      </c>
      <c r="J59" s="3">
        <f t="shared" si="7"/>
        <v>5.54</v>
      </c>
      <c r="K59" s="3">
        <f t="shared" si="7"/>
        <v>5.53</v>
      </c>
      <c r="L59" s="3">
        <f t="shared" si="7"/>
        <v>5.58</v>
      </c>
      <c r="M59" s="3">
        <f t="shared" si="7"/>
        <v>5.42</v>
      </c>
      <c r="P59" s="14" t="s">
        <v>318</v>
      </c>
      <c r="Q59" s="10" t="str">
        <f t="shared" si="8"/>
        <v xml:space="preserve">MAGNESITA SA-ON  </v>
      </c>
      <c r="R59" s="46">
        <f t="shared" si="9"/>
        <v>41703</v>
      </c>
      <c r="S59" s="6">
        <f t="shared" si="10"/>
        <v>5.54</v>
      </c>
      <c r="T59" s="6">
        <f t="shared" si="11"/>
        <v>5.53</v>
      </c>
      <c r="U59" s="6">
        <f t="shared" si="12"/>
        <v>5.58</v>
      </c>
      <c r="V59" s="6">
        <f t="shared" si="13"/>
        <v>5.42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1507</v>
      </c>
      <c r="D60" s="3" t="s">
        <v>426</v>
      </c>
      <c r="E60" s="61">
        <v>83591</v>
      </c>
      <c r="F60" s="61">
        <v>83591</v>
      </c>
      <c r="G60" s="61">
        <v>83591</v>
      </c>
      <c r="H60" s="51">
        <v>41603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353</v>
      </c>
      <c r="Q60" s="10" t="str">
        <f t="shared" si="8"/>
        <v xml:space="preserve">MERC FINANC -ON  </v>
      </c>
      <c r="R60" s="51">
        <f t="shared" si="9"/>
        <v>41603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1508</v>
      </c>
      <c r="D61" s="3" t="s">
        <v>1255</v>
      </c>
      <c r="E61" s="3" t="s">
        <v>1255</v>
      </c>
      <c r="F61" s="3" t="s">
        <v>1255</v>
      </c>
      <c r="G61" s="3" t="s">
        <v>1255</v>
      </c>
      <c r="H61" s="51">
        <v>41695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354</v>
      </c>
      <c r="Q61" s="10" t="str">
        <f t="shared" si="8"/>
        <v xml:space="preserve">MERC FINANC -PN  </v>
      </c>
      <c r="R61" s="51">
        <f t="shared" si="9"/>
        <v>41695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926</v>
      </c>
      <c r="D62" s="3" t="s">
        <v>426</v>
      </c>
      <c r="E62" s="3" t="s">
        <v>765</v>
      </c>
      <c r="F62" s="3" t="s">
        <v>765</v>
      </c>
      <c r="G62" s="3" t="s">
        <v>765</v>
      </c>
      <c r="H62" s="51">
        <v>41669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295</v>
      </c>
      <c r="Q62" s="10" t="str">
        <f t="shared" si="8"/>
        <v>MONT ARANHA -ON</v>
      </c>
      <c r="R62" s="51">
        <f t="shared" si="9"/>
        <v>41669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348</v>
      </c>
      <c r="D63" s="3" t="s">
        <v>1817</v>
      </c>
      <c r="E63" s="3" t="s">
        <v>1818</v>
      </c>
      <c r="F63" s="3" t="s">
        <v>1819</v>
      </c>
      <c r="G63" s="3" t="s">
        <v>1820</v>
      </c>
      <c r="H63" s="51">
        <v>41703</v>
      </c>
      <c r="J63" s="3">
        <f t="shared" si="7"/>
        <v>45.5</v>
      </c>
      <c r="K63" s="3">
        <f t="shared" si="7"/>
        <v>45.83</v>
      </c>
      <c r="L63" s="3">
        <f t="shared" si="7"/>
        <v>46.91</v>
      </c>
      <c r="M63" s="3">
        <f t="shared" si="7"/>
        <v>45.42</v>
      </c>
      <c r="P63" s="14" t="s">
        <v>347</v>
      </c>
      <c r="Q63" s="10" t="str">
        <f t="shared" si="8"/>
        <v xml:space="preserve">MULTIPLAN   -ON  </v>
      </c>
      <c r="R63" s="51">
        <f t="shared" si="9"/>
        <v>41703</v>
      </c>
      <c r="S63" s="5">
        <f t="shared" si="10"/>
        <v>45.5</v>
      </c>
      <c r="T63" s="5">
        <f t="shared" si="11"/>
        <v>45.83</v>
      </c>
      <c r="U63" s="5">
        <f t="shared" si="12"/>
        <v>46.91</v>
      </c>
      <c r="V63" s="5">
        <f t="shared" si="13"/>
        <v>45.42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324</v>
      </c>
      <c r="D64" s="3" t="s">
        <v>685</v>
      </c>
      <c r="E64" s="3" t="s">
        <v>685</v>
      </c>
      <c r="F64" s="3" t="s">
        <v>685</v>
      </c>
      <c r="G64" s="3" t="s">
        <v>685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323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282</v>
      </c>
      <c r="D65" s="3" t="s">
        <v>1509</v>
      </c>
      <c r="E65" s="3" t="s">
        <v>1821</v>
      </c>
      <c r="F65" s="3" t="s">
        <v>1362</v>
      </c>
      <c r="G65" s="3" t="s">
        <v>1822</v>
      </c>
      <c r="H65" s="51">
        <v>41703</v>
      </c>
      <c r="J65" s="3">
        <f t="shared" si="7"/>
        <v>4.01</v>
      </c>
      <c r="K65" s="3">
        <f t="shared" si="7"/>
        <v>3.88</v>
      </c>
      <c r="L65" s="3">
        <f t="shared" si="7"/>
        <v>4.03</v>
      </c>
      <c r="M65" s="3">
        <f t="shared" si="7"/>
        <v>3.86</v>
      </c>
      <c r="P65" s="14" t="s">
        <v>280</v>
      </c>
      <c r="Q65" s="10" t="str">
        <f t="shared" si="8"/>
        <v xml:space="preserve">OI          -ON  </v>
      </c>
      <c r="R65" s="51">
        <f t="shared" si="9"/>
        <v>41703</v>
      </c>
      <c r="S65" s="5">
        <f t="shared" si="10"/>
        <v>4.01</v>
      </c>
      <c r="T65" s="5">
        <f t="shared" si="11"/>
        <v>3.88</v>
      </c>
      <c r="U65" s="5">
        <f t="shared" si="12"/>
        <v>4.03</v>
      </c>
      <c r="V65" s="5">
        <f t="shared" si="13"/>
        <v>3.86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283</v>
      </c>
      <c r="D66" s="3" t="s">
        <v>1510</v>
      </c>
      <c r="E66" s="3" t="s">
        <v>1402</v>
      </c>
      <c r="F66" s="3" t="s">
        <v>1359</v>
      </c>
      <c r="G66" s="3" t="s">
        <v>1402</v>
      </c>
      <c r="H66" s="51">
        <v>41703</v>
      </c>
      <c r="J66" s="3">
        <f t="shared" si="7"/>
        <v>3.59</v>
      </c>
      <c r="K66" s="3">
        <f t="shared" si="7"/>
        <v>3.54</v>
      </c>
      <c r="L66" s="3">
        <f t="shared" si="7"/>
        <v>3.62</v>
      </c>
      <c r="M66" s="3">
        <f t="shared" si="7"/>
        <v>3.54</v>
      </c>
      <c r="P66" s="10" t="s">
        <v>281</v>
      </c>
      <c r="Q66" s="10" t="str">
        <f t="shared" si="8"/>
        <v xml:space="preserve">OI          -PN  </v>
      </c>
      <c r="R66" s="51">
        <f t="shared" si="9"/>
        <v>41703</v>
      </c>
      <c r="S66" s="5">
        <f t="shared" si="10"/>
        <v>3.59</v>
      </c>
      <c r="T66" s="5">
        <f t="shared" si="11"/>
        <v>3.54</v>
      </c>
      <c r="U66" s="5">
        <f t="shared" si="12"/>
        <v>3.62</v>
      </c>
      <c r="V66" s="5">
        <f t="shared" si="13"/>
        <v>3.54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327</v>
      </c>
      <c r="D67" s="3" t="s">
        <v>1432</v>
      </c>
      <c r="E67" s="3" t="s">
        <v>1432</v>
      </c>
      <c r="F67" s="3" t="s">
        <v>1432</v>
      </c>
      <c r="G67" s="3" t="s">
        <v>1432</v>
      </c>
      <c r="H67" s="51">
        <v>41696</v>
      </c>
      <c r="J67" s="3">
        <f t="shared" si="7"/>
        <v>18.559999999999999</v>
      </c>
      <c r="K67" s="3">
        <f t="shared" si="7"/>
        <v>18.559999999999999</v>
      </c>
      <c r="L67" s="3">
        <f t="shared" si="7"/>
        <v>18.559999999999999</v>
      </c>
      <c r="M67" s="3">
        <f t="shared" si="7"/>
        <v>18.559999999999999</v>
      </c>
      <c r="P67" s="14" t="s">
        <v>325</v>
      </c>
      <c r="Q67" s="10" t="str">
        <f t="shared" si="8"/>
        <v>PANATLANTICA-PN</v>
      </c>
      <c r="R67" s="51">
        <f t="shared" si="9"/>
        <v>41696</v>
      </c>
      <c r="S67" s="5">
        <f t="shared" si="10"/>
        <v>18.559999999999999</v>
      </c>
      <c r="T67" s="5">
        <f t="shared" si="11"/>
        <v>18.559999999999999</v>
      </c>
      <c r="U67" s="5">
        <f t="shared" si="12"/>
        <v>18.559999999999999</v>
      </c>
      <c r="V67" s="5">
        <f t="shared" si="13"/>
        <v>18.559999999999999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236</v>
      </c>
      <c r="D68" s="3" t="s">
        <v>1823</v>
      </c>
      <c r="E68" s="3" t="s">
        <v>1824</v>
      </c>
      <c r="F68" s="3" t="s">
        <v>1825</v>
      </c>
      <c r="G68" s="3" t="s">
        <v>1824</v>
      </c>
      <c r="H68" s="51">
        <v>41703</v>
      </c>
      <c r="J68" s="3">
        <f t="shared" si="7"/>
        <v>13.13</v>
      </c>
      <c r="K68" s="3">
        <f t="shared" si="7"/>
        <v>12.71</v>
      </c>
      <c r="L68" s="3">
        <f t="shared" si="7"/>
        <v>13.16</v>
      </c>
      <c r="M68" s="3">
        <f t="shared" si="7"/>
        <v>12.71</v>
      </c>
      <c r="P68" s="14" t="s">
        <v>20</v>
      </c>
      <c r="Q68" s="10" t="str">
        <f t="shared" si="8"/>
        <v>PETROBRAS   -ON</v>
      </c>
      <c r="R68" s="51">
        <f t="shared" si="9"/>
        <v>41703</v>
      </c>
      <c r="S68" s="5">
        <f t="shared" si="10"/>
        <v>13.13</v>
      </c>
      <c r="T68" s="5">
        <f t="shared" si="11"/>
        <v>12.71</v>
      </c>
      <c r="U68" s="5">
        <f t="shared" si="12"/>
        <v>13.16</v>
      </c>
      <c r="V68" s="5">
        <f t="shared" si="13"/>
        <v>12.71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233</v>
      </c>
      <c r="D69" s="3" t="s">
        <v>1826</v>
      </c>
      <c r="E69" s="3" t="s">
        <v>1543</v>
      </c>
      <c r="F69" s="3" t="s">
        <v>1827</v>
      </c>
      <c r="G69" s="3" t="s">
        <v>1543</v>
      </c>
      <c r="H69" s="51">
        <v>41703</v>
      </c>
      <c r="J69" s="3">
        <f t="shared" si="7"/>
        <v>13.7</v>
      </c>
      <c r="K69" s="3">
        <f t="shared" si="7"/>
        <v>13.29</v>
      </c>
      <c r="L69" s="3">
        <f t="shared" si="7"/>
        <v>13.73</v>
      </c>
      <c r="M69" s="3">
        <f t="shared" si="7"/>
        <v>13.29</v>
      </c>
      <c r="P69" s="14" t="s">
        <v>21</v>
      </c>
      <c r="Q69" s="10" t="str">
        <f t="shared" si="8"/>
        <v>PETROBRAS   -PN</v>
      </c>
      <c r="R69" s="51">
        <f t="shared" si="9"/>
        <v>41703</v>
      </c>
      <c r="S69" s="5">
        <f t="shared" si="10"/>
        <v>13.7</v>
      </c>
      <c r="T69" s="5">
        <f t="shared" si="11"/>
        <v>13.29</v>
      </c>
      <c r="U69" s="5">
        <f t="shared" si="12"/>
        <v>13.73</v>
      </c>
      <c r="V69" s="5">
        <f t="shared" si="13"/>
        <v>13.29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317</v>
      </c>
      <c r="D70" s="3" t="s">
        <v>1437</v>
      </c>
      <c r="E70" s="3" t="s">
        <v>1437</v>
      </c>
      <c r="F70" s="3" t="s">
        <v>1526</v>
      </c>
      <c r="G70" s="3" t="s">
        <v>1437</v>
      </c>
      <c r="H70" s="51">
        <v>41703</v>
      </c>
      <c r="J70" s="3">
        <f t="shared" si="7"/>
        <v>7.85</v>
      </c>
      <c r="K70" s="3">
        <f t="shared" si="7"/>
        <v>7.85</v>
      </c>
      <c r="L70" s="3">
        <f t="shared" si="7"/>
        <v>7.86</v>
      </c>
      <c r="M70" s="3">
        <f t="shared" si="7"/>
        <v>7.85</v>
      </c>
      <c r="P70" s="14" t="s">
        <v>316</v>
      </c>
      <c r="Q70" s="10" t="str">
        <f t="shared" si="8"/>
        <v xml:space="preserve">PROVIDENCIA -ON  </v>
      </c>
      <c r="R70" s="51">
        <f t="shared" si="9"/>
        <v>41703</v>
      </c>
      <c r="S70" s="5">
        <f t="shared" si="10"/>
        <v>7.85</v>
      </c>
      <c r="T70" s="5">
        <f t="shared" si="11"/>
        <v>7.85</v>
      </c>
      <c r="U70" s="5">
        <f t="shared" si="12"/>
        <v>7.86</v>
      </c>
      <c r="V70" s="5">
        <f t="shared" si="13"/>
        <v>7.85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394</v>
      </c>
      <c r="D71" s="3" t="s">
        <v>1511</v>
      </c>
      <c r="E71" s="3" t="s">
        <v>633</v>
      </c>
      <c r="F71" s="3" t="s">
        <v>633</v>
      </c>
      <c r="G71" s="3" t="s">
        <v>1511</v>
      </c>
      <c r="H71" s="51">
        <v>41698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308</v>
      </c>
      <c r="Q71" s="10" t="str">
        <f t="shared" ref="Q71:Q102" si="14">IF(A71="","",C71)</f>
        <v>EVORA       -PN</v>
      </c>
      <c r="R71" s="46">
        <f t="shared" ref="R71:R102" si="15">IF(A71="","",H71)</f>
        <v>41698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239</v>
      </c>
      <c r="D72" s="3" t="s">
        <v>1475</v>
      </c>
      <c r="E72" s="3" t="s">
        <v>1433</v>
      </c>
      <c r="F72" s="3" t="s">
        <v>1391</v>
      </c>
      <c r="G72" s="3" t="s">
        <v>1433</v>
      </c>
      <c r="H72" s="51">
        <v>41703</v>
      </c>
      <c r="J72" s="3">
        <f t="shared" ref="J72:M135" si="20">IF($A72="",0,VALUE(CONCATENATE(LEFT(D72,LEN(D72)-3),",",RIGHT(D72,2))))</f>
        <v>8.2100000000000009</v>
      </c>
      <c r="K72" s="3">
        <f t="shared" si="20"/>
        <v>8.18</v>
      </c>
      <c r="L72" s="3">
        <f t="shared" si="20"/>
        <v>8.2799999999999994</v>
      </c>
      <c r="M72" s="3">
        <f t="shared" si="20"/>
        <v>8.18</v>
      </c>
      <c r="P72" s="15" t="s">
        <v>238</v>
      </c>
      <c r="Q72" s="10" t="str">
        <f t="shared" si="14"/>
        <v xml:space="preserve">QGEP PART   -ON  </v>
      </c>
      <c r="R72" s="51">
        <f t="shared" si="15"/>
        <v>41703</v>
      </c>
      <c r="S72" s="5">
        <f t="shared" si="16"/>
        <v>8.2100000000000009</v>
      </c>
      <c r="T72" s="5">
        <f t="shared" si="17"/>
        <v>8.18</v>
      </c>
      <c r="U72" s="5">
        <f t="shared" si="18"/>
        <v>8.2799999999999994</v>
      </c>
      <c r="V72" s="5">
        <f t="shared" si="19"/>
        <v>8.18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352</v>
      </c>
      <c r="D73" s="3" t="s">
        <v>1828</v>
      </c>
      <c r="E73" s="3" t="s">
        <v>1829</v>
      </c>
      <c r="F73" s="3" t="s">
        <v>1828</v>
      </c>
      <c r="G73" s="3" t="s">
        <v>1830</v>
      </c>
      <c r="H73" s="51">
        <v>41703</v>
      </c>
      <c r="J73" s="3">
        <f t="shared" si="20"/>
        <v>36.75</v>
      </c>
      <c r="K73" s="3">
        <f t="shared" si="20"/>
        <v>36.369999999999997</v>
      </c>
      <c r="L73" s="3">
        <f t="shared" si="20"/>
        <v>36.75</v>
      </c>
      <c r="M73" s="3">
        <f t="shared" si="20"/>
        <v>36.200000000000003</v>
      </c>
      <c r="P73" s="14" t="s">
        <v>350</v>
      </c>
      <c r="Q73" s="10" t="str">
        <f t="shared" si="14"/>
        <v xml:space="preserve">SAO CARLOS  -ON  </v>
      </c>
      <c r="R73" s="51">
        <f t="shared" si="15"/>
        <v>41703</v>
      </c>
      <c r="S73" s="5">
        <f t="shared" si="16"/>
        <v>36.75</v>
      </c>
      <c r="T73" s="5">
        <f t="shared" si="17"/>
        <v>36.369999999999997</v>
      </c>
      <c r="U73" s="5">
        <f t="shared" si="18"/>
        <v>36.75</v>
      </c>
      <c r="V73" s="5">
        <f t="shared" si="19"/>
        <v>36.200000000000003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264</v>
      </c>
      <c r="D74" s="3" t="s">
        <v>1831</v>
      </c>
      <c r="E74" s="3" t="s">
        <v>1832</v>
      </c>
      <c r="F74" s="3" t="s">
        <v>1833</v>
      </c>
      <c r="G74" s="3" t="s">
        <v>1512</v>
      </c>
      <c r="H74" s="51">
        <v>41703</v>
      </c>
      <c r="J74" s="3">
        <f t="shared" si="20"/>
        <v>29.52</v>
      </c>
      <c r="K74" s="3">
        <f t="shared" si="20"/>
        <v>30.2</v>
      </c>
      <c r="L74" s="3">
        <f t="shared" si="20"/>
        <v>30.44</v>
      </c>
      <c r="M74" s="3">
        <f t="shared" si="20"/>
        <v>29.29</v>
      </c>
      <c r="P74" s="15" t="s">
        <v>263</v>
      </c>
      <c r="Q74" s="10" t="str">
        <f t="shared" si="14"/>
        <v xml:space="preserve">SAO MARTINHO-ON  </v>
      </c>
      <c r="R74" s="51">
        <f t="shared" si="15"/>
        <v>41703</v>
      </c>
      <c r="S74" s="5">
        <f t="shared" si="16"/>
        <v>29.52</v>
      </c>
      <c r="T74" s="5">
        <f t="shared" si="17"/>
        <v>30.2</v>
      </c>
      <c r="U74" s="5">
        <f t="shared" si="18"/>
        <v>30.44</v>
      </c>
      <c r="V74" s="5">
        <f t="shared" si="19"/>
        <v>29.29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351</v>
      </c>
      <c r="D75" s="3" t="s">
        <v>1834</v>
      </c>
      <c r="E75" s="3" t="s">
        <v>1835</v>
      </c>
      <c r="F75" s="3" t="s">
        <v>1471</v>
      </c>
      <c r="G75" s="3" t="s">
        <v>1834</v>
      </c>
      <c r="H75" s="51">
        <v>41703</v>
      </c>
      <c r="J75" s="3">
        <f t="shared" si="20"/>
        <v>15.58</v>
      </c>
      <c r="K75" s="3">
        <f t="shared" si="20"/>
        <v>15.65</v>
      </c>
      <c r="L75" s="3">
        <f t="shared" si="20"/>
        <v>15.76</v>
      </c>
      <c r="M75" s="3">
        <f t="shared" si="20"/>
        <v>15.58</v>
      </c>
      <c r="P75" s="14" t="s">
        <v>349</v>
      </c>
      <c r="Q75" s="10" t="str">
        <f t="shared" si="14"/>
        <v xml:space="preserve">SIERRABRASIL-ON  </v>
      </c>
      <c r="R75" s="51">
        <f t="shared" si="15"/>
        <v>41703</v>
      </c>
      <c r="S75" s="5">
        <f t="shared" si="16"/>
        <v>15.58</v>
      </c>
      <c r="T75" s="5">
        <f t="shared" si="17"/>
        <v>15.65</v>
      </c>
      <c r="U75" s="5">
        <f t="shared" si="18"/>
        <v>15.76</v>
      </c>
      <c r="V75" s="5">
        <f t="shared" si="19"/>
        <v>15.58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240</v>
      </c>
      <c r="D76" s="3" t="s">
        <v>1836</v>
      </c>
      <c r="E76" s="3" t="s">
        <v>1534</v>
      </c>
      <c r="F76" s="3" t="s">
        <v>1836</v>
      </c>
      <c r="G76" s="3" t="s">
        <v>1533</v>
      </c>
      <c r="H76" s="51">
        <v>41703</v>
      </c>
      <c r="J76" s="3">
        <f t="shared" si="20"/>
        <v>15.15</v>
      </c>
      <c r="K76" s="3">
        <f t="shared" si="20"/>
        <v>14.92</v>
      </c>
      <c r="L76" s="3">
        <f t="shared" si="20"/>
        <v>15.15</v>
      </c>
      <c r="M76" s="3">
        <f t="shared" si="20"/>
        <v>14.55</v>
      </c>
      <c r="P76" s="14" t="s">
        <v>57</v>
      </c>
      <c r="Q76" s="10" t="str">
        <f t="shared" si="14"/>
        <v xml:space="preserve">SUL AMERICA -UNT </v>
      </c>
      <c r="R76" s="51">
        <f t="shared" si="15"/>
        <v>41703</v>
      </c>
      <c r="S76" s="5">
        <f t="shared" si="16"/>
        <v>15.15</v>
      </c>
      <c r="T76" s="5">
        <f t="shared" si="17"/>
        <v>14.92</v>
      </c>
      <c r="U76" s="5">
        <f t="shared" si="18"/>
        <v>15.15</v>
      </c>
      <c r="V76" s="5">
        <f t="shared" si="19"/>
        <v>14.55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250</v>
      </c>
      <c r="D77" s="3" t="s">
        <v>1837</v>
      </c>
      <c r="E77" s="3" t="s">
        <v>1515</v>
      </c>
      <c r="F77" s="3" t="s">
        <v>1837</v>
      </c>
      <c r="G77" s="3" t="s">
        <v>1838</v>
      </c>
      <c r="H77" s="51">
        <v>41703</v>
      </c>
      <c r="J77" s="3">
        <f t="shared" si="20"/>
        <v>2.15</v>
      </c>
      <c r="K77" s="3">
        <f t="shared" si="20"/>
        <v>2.08</v>
      </c>
      <c r="L77" s="3">
        <f t="shared" si="20"/>
        <v>2.15</v>
      </c>
      <c r="M77" s="3">
        <f t="shared" si="20"/>
        <v>2.04</v>
      </c>
      <c r="P77" s="15" t="s">
        <v>78</v>
      </c>
      <c r="Q77" s="10" t="str">
        <f t="shared" si="14"/>
        <v xml:space="preserve">TEREOS      -ON  </v>
      </c>
      <c r="R77" s="51">
        <f t="shared" si="15"/>
        <v>41703</v>
      </c>
      <c r="S77" s="5">
        <f t="shared" si="16"/>
        <v>2.15</v>
      </c>
      <c r="T77" s="5">
        <f t="shared" si="17"/>
        <v>2.08</v>
      </c>
      <c r="U77" s="5">
        <f t="shared" si="18"/>
        <v>2.15</v>
      </c>
      <c r="V77" s="5">
        <f t="shared" si="19"/>
        <v>2.04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279</v>
      </c>
      <c r="D78" s="3" t="s">
        <v>1839</v>
      </c>
      <c r="E78" s="3" t="s">
        <v>742</v>
      </c>
      <c r="F78" s="3" t="s">
        <v>1840</v>
      </c>
      <c r="G78" s="3" t="s">
        <v>1839</v>
      </c>
      <c r="H78" s="51">
        <v>41703</v>
      </c>
      <c r="J78" s="3">
        <f t="shared" si="20"/>
        <v>11.34</v>
      </c>
      <c r="K78" s="3">
        <f t="shared" si="20"/>
        <v>11.5</v>
      </c>
      <c r="L78" s="3">
        <f t="shared" si="20"/>
        <v>11.52</v>
      </c>
      <c r="M78" s="3">
        <f t="shared" si="20"/>
        <v>11.34</v>
      </c>
      <c r="P78" s="15" t="s">
        <v>277</v>
      </c>
      <c r="Q78" s="10" t="str">
        <f t="shared" si="14"/>
        <v xml:space="preserve">TIM PART S/A-ON  </v>
      </c>
      <c r="R78" s="51">
        <f t="shared" si="15"/>
        <v>41703</v>
      </c>
      <c r="S78" s="5">
        <f t="shared" si="16"/>
        <v>11.34</v>
      </c>
      <c r="T78" s="5">
        <f t="shared" si="17"/>
        <v>11.5</v>
      </c>
      <c r="U78" s="5">
        <f t="shared" si="18"/>
        <v>11.52</v>
      </c>
      <c r="V78" s="5">
        <f t="shared" si="19"/>
        <v>11.34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329</v>
      </c>
      <c r="D79" s="3" t="s">
        <v>426</v>
      </c>
      <c r="E79" s="3" t="s">
        <v>1257</v>
      </c>
      <c r="F79" s="3" t="s">
        <v>1257</v>
      </c>
      <c r="G79" s="3" t="s">
        <v>1257</v>
      </c>
      <c r="H79" s="51">
        <v>41688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328</v>
      </c>
      <c r="Q79" s="10" t="str">
        <f t="shared" si="14"/>
        <v>TEKNO       -PN</v>
      </c>
      <c r="R79" s="51">
        <f t="shared" si="15"/>
        <v>41688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364</v>
      </c>
      <c r="D80" s="3" t="s">
        <v>1841</v>
      </c>
      <c r="E80" s="3" t="s">
        <v>1842</v>
      </c>
      <c r="F80" s="3" t="s">
        <v>1842</v>
      </c>
      <c r="G80" s="3" t="s">
        <v>1843</v>
      </c>
      <c r="H80" s="51">
        <v>41703</v>
      </c>
      <c r="J80" s="3">
        <f t="shared" si="20"/>
        <v>13.9</v>
      </c>
      <c r="K80" s="3">
        <f t="shared" si="20"/>
        <v>13.98</v>
      </c>
      <c r="L80" s="3">
        <f t="shared" si="20"/>
        <v>13.98</v>
      </c>
      <c r="M80" s="3">
        <f t="shared" si="20"/>
        <v>13.6</v>
      </c>
      <c r="P80" s="15" t="s">
        <v>362</v>
      </c>
      <c r="Q80" s="10" t="str">
        <f t="shared" si="14"/>
        <v xml:space="preserve">TARPON INV  -ON  </v>
      </c>
      <c r="R80" s="51">
        <f t="shared" si="15"/>
        <v>41703</v>
      </c>
      <c r="S80" s="5">
        <f t="shared" si="16"/>
        <v>13.9</v>
      </c>
      <c r="T80" s="5">
        <f t="shared" si="17"/>
        <v>13.98</v>
      </c>
      <c r="U80" s="5">
        <f t="shared" si="18"/>
        <v>13.98</v>
      </c>
      <c r="V80" s="5">
        <f t="shared" si="19"/>
        <v>13.6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297</v>
      </c>
      <c r="D81" s="3" t="s">
        <v>1844</v>
      </c>
      <c r="E81" s="3" t="s">
        <v>1845</v>
      </c>
      <c r="F81" s="3" t="s">
        <v>1844</v>
      </c>
      <c r="G81" s="3" t="s">
        <v>1846</v>
      </c>
      <c r="H81" s="51">
        <v>41703</v>
      </c>
      <c r="J81" s="3">
        <f t="shared" si="20"/>
        <v>52.15</v>
      </c>
      <c r="K81" s="3">
        <f t="shared" si="20"/>
        <v>51.63</v>
      </c>
      <c r="L81" s="3">
        <f t="shared" si="20"/>
        <v>52.15</v>
      </c>
      <c r="M81" s="3">
        <f t="shared" si="20"/>
        <v>51.4</v>
      </c>
      <c r="P81" s="14" t="s">
        <v>296</v>
      </c>
      <c r="Q81" s="10" t="str">
        <f t="shared" si="14"/>
        <v xml:space="preserve">ULTRAPAR    -ON  </v>
      </c>
      <c r="R81" s="51">
        <f t="shared" si="15"/>
        <v>41703</v>
      </c>
      <c r="S81" s="5">
        <f t="shared" si="16"/>
        <v>52.15</v>
      </c>
      <c r="T81" s="5">
        <f t="shared" si="17"/>
        <v>51.63</v>
      </c>
      <c r="U81" s="5">
        <f t="shared" si="18"/>
        <v>52.15</v>
      </c>
      <c r="V81" s="5">
        <f t="shared" si="19"/>
        <v>51.4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415</v>
      </c>
      <c r="D82" s="3" t="s">
        <v>658</v>
      </c>
      <c r="E82" s="3" t="s">
        <v>912</v>
      </c>
      <c r="F82" s="3" t="s">
        <v>658</v>
      </c>
      <c r="G82" s="3" t="s">
        <v>1439</v>
      </c>
      <c r="H82" s="51">
        <v>41698</v>
      </c>
      <c r="J82" s="3">
        <f t="shared" si="20"/>
        <v>0.61</v>
      </c>
      <c r="K82" s="3">
        <f t="shared" si="20"/>
        <v>0.6</v>
      </c>
      <c r="L82" s="3">
        <f t="shared" si="20"/>
        <v>0.61</v>
      </c>
      <c r="M82" s="3">
        <f t="shared" si="20"/>
        <v>0.56999999999999995</v>
      </c>
      <c r="P82" s="14" t="s">
        <v>414</v>
      </c>
      <c r="Q82" s="10" t="str">
        <f t="shared" si="14"/>
        <v>UNIPAR      -ON</v>
      </c>
      <c r="R82" s="51">
        <f t="shared" si="15"/>
        <v>41698</v>
      </c>
      <c r="S82" s="5">
        <f t="shared" si="16"/>
        <v>0.61</v>
      </c>
      <c r="T82" s="5">
        <f t="shared" si="17"/>
        <v>0.6</v>
      </c>
      <c r="U82" s="5">
        <f t="shared" si="18"/>
        <v>0.61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322</v>
      </c>
      <c r="D83" s="3" t="s">
        <v>1519</v>
      </c>
      <c r="E83" s="3" t="s">
        <v>1847</v>
      </c>
      <c r="F83" s="3" t="s">
        <v>1848</v>
      </c>
      <c r="G83" s="3" t="s">
        <v>617</v>
      </c>
      <c r="H83" s="51">
        <v>41703</v>
      </c>
      <c r="J83" s="3">
        <f t="shared" si="20"/>
        <v>28.83</v>
      </c>
      <c r="K83" s="3">
        <f t="shared" si="20"/>
        <v>28.11</v>
      </c>
      <c r="L83" s="3">
        <f t="shared" si="20"/>
        <v>28.9</v>
      </c>
      <c r="M83" s="3">
        <f t="shared" si="20"/>
        <v>28</v>
      </c>
      <c r="P83" s="14" t="s">
        <v>321</v>
      </c>
      <c r="Q83" s="10" t="str">
        <f t="shared" si="14"/>
        <v xml:space="preserve">VALE        -PNA </v>
      </c>
      <c r="R83" s="46">
        <f t="shared" si="15"/>
        <v>41703</v>
      </c>
      <c r="S83" s="6">
        <f t="shared" si="16"/>
        <v>28.83</v>
      </c>
      <c r="T83" s="6">
        <f t="shared" si="17"/>
        <v>28.11</v>
      </c>
      <c r="U83" s="6">
        <f t="shared" si="18"/>
        <v>28.9</v>
      </c>
      <c r="V83" s="6">
        <f t="shared" si="19"/>
        <v>28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275</v>
      </c>
      <c r="D84" s="3" t="s">
        <v>426</v>
      </c>
      <c r="E84" s="3" t="s">
        <v>899</v>
      </c>
      <c r="F84" s="3" t="s">
        <v>899</v>
      </c>
      <c r="G84" s="3" t="s">
        <v>899</v>
      </c>
      <c r="H84" s="51">
        <v>41683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274</v>
      </c>
      <c r="Q84" s="10" t="str">
        <f t="shared" si="14"/>
        <v xml:space="preserve">VIGOR FOOD  -ON  </v>
      </c>
      <c r="R84" s="51">
        <f t="shared" si="15"/>
        <v>41683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634</v>
      </c>
      <c r="D85" s="3" t="s">
        <v>1700</v>
      </c>
      <c r="E85" s="3" t="s">
        <v>1849</v>
      </c>
      <c r="F85" s="3" t="s">
        <v>1849</v>
      </c>
      <c r="G85" s="3" t="s">
        <v>1850</v>
      </c>
      <c r="H85" s="51">
        <v>41703</v>
      </c>
      <c r="J85" s="3">
        <f t="shared" si="20"/>
        <v>37.840000000000003</v>
      </c>
      <c r="K85" s="3">
        <f t="shared" si="20"/>
        <v>38.19</v>
      </c>
      <c r="L85" s="3">
        <f t="shared" si="20"/>
        <v>38.19</v>
      </c>
      <c r="M85" s="3">
        <f t="shared" si="20"/>
        <v>37.29</v>
      </c>
      <c r="P85" s="15" t="s">
        <v>285</v>
      </c>
      <c r="Q85" s="10" t="str">
        <f t="shared" si="14"/>
        <v>TELEF BRASIL-ON</v>
      </c>
      <c r="R85" s="51">
        <f t="shared" si="15"/>
        <v>41703</v>
      </c>
      <c r="S85" s="5">
        <f t="shared" si="16"/>
        <v>37.840000000000003</v>
      </c>
      <c r="T85" s="5">
        <f t="shared" si="17"/>
        <v>38.19</v>
      </c>
      <c r="U85" s="5">
        <f t="shared" si="18"/>
        <v>38.19</v>
      </c>
      <c r="V85" s="5">
        <f t="shared" si="19"/>
        <v>37.29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635</v>
      </c>
      <c r="D86" s="3" t="s">
        <v>1851</v>
      </c>
      <c r="E86" s="3" t="s">
        <v>1852</v>
      </c>
      <c r="F86" s="3" t="s">
        <v>1853</v>
      </c>
      <c r="G86" s="3" t="s">
        <v>1854</v>
      </c>
      <c r="H86" s="51">
        <v>41703</v>
      </c>
      <c r="J86" s="3">
        <f t="shared" si="20"/>
        <v>43.5</v>
      </c>
      <c r="K86" s="3">
        <f t="shared" si="20"/>
        <v>43.66</v>
      </c>
      <c r="L86" s="3">
        <f t="shared" si="20"/>
        <v>44.12</v>
      </c>
      <c r="M86" s="3">
        <f t="shared" si="20"/>
        <v>43.43</v>
      </c>
      <c r="P86" s="15" t="s">
        <v>286</v>
      </c>
      <c r="Q86" s="10" t="str">
        <f t="shared" si="14"/>
        <v>TELEF BRASIL-PN</v>
      </c>
      <c r="R86" s="51">
        <f t="shared" si="15"/>
        <v>41703</v>
      </c>
      <c r="S86" s="5">
        <f t="shared" si="16"/>
        <v>43.5</v>
      </c>
      <c r="T86" s="5">
        <f t="shared" si="17"/>
        <v>43.66</v>
      </c>
      <c r="U86" s="5">
        <f t="shared" si="18"/>
        <v>44.12</v>
      </c>
      <c r="V86" s="5">
        <f t="shared" si="19"/>
        <v>43.43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470</v>
      </c>
      <c r="D87" s="3" t="s">
        <v>426</v>
      </c>
      <c r="E87" s="3" t="s">
        <v>471</v>
      </c>
      <c r="F87" s="3" t="s">
        <v>471</v>
      </c>
      <c r="G87" s="3" t="s">
        <v>471</v>
      </c>
      <c r="H87" s="51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469</v>
      </c>
      <c r="Q87" s="10" t="str">
        <f t="shared" si="14"/>
        <v>CELPE       -ON</v>
      </c>
      <c r="R87" s="51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473</v>
      </c>
      <c r="D88" s="3" t="s">
        <v>426</v>
      </c>
      <c r="E88" s="3" t="s">
        <v>474</v>
      </c>
      <c r="F88" s="3" t="s">
        <v>474</v>
      </c>
      <c r="G88" s="3" t="s">
        <v>474</v>
      </c>
      <c r="H88" s="51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472</v>
      </c>
      <c r="Q88" s="10" t="str">
        <f t="shared" si="14"/>
        <v>COELCE      -PNB</v>
      </c>
      <c r="R88" s="51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477</v>
      </c>
      <c r="D89" s="3" t="s">
        <v>426</v>
      </c>
      <c r="E89" s="3" t="s">
        <v>427</v>
      </c>
      <c r="F89" s="3" t="s">
        <v>426</v>
      </c>
      <c r="G89" s="3" t="s">
        <v>426</v>
      </c>
      <c r="H89" s="51" t="s">
        <v>426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475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478</v>
      </c>
      <c r="D90" s="3" t="s">
        <v>426</v>
      </c>
      <c r="E90" s="3" t="s">
        <v>427</v>
      </c>
      <c r="F90" s="3" t="s">
        <v>426</v>
      </c>
      <c r="G90" s="3" t="s">
        <v>426</v>
      </c>
      <c r="H90" s="51" t="s">
        <v>426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476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481</v>
      </c>
      <c r="D91" s="3" t="s">
        <v>426</v>
      </c>
      <c r="E91" s="3" t="s">
        <v>462</v>
      </c>
      <c r="F91" s="3" t="s">
        <v>462</v>
      </c>
      <c r="G91" s="3" t="s">
        <v>462</v>
      </c>
      <c r="H91" s="51">
        <v>41660</v>
      </c>
      <c r="J91" s="3" t="e">
        <f t="shared" si="20"/>
        <v>#VALUE!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479</v>
      </c>
      <c r="Q91" s="10" t="str">
        <f t="shared" si="14"/>
        <v xml:space="preserve">CEEE-D      -ON  </v>
      </c>
      <c r="R91" s="51">
        <f t="shared" si="15"/>
        <v>41660</v>
      </c>
      <c r="S91" s="5" t="e">
        <f t="shared" si="16"/>
        <v>#VALUE!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482</v>
      </c>
      <c r="D92" s="3" t="s">
        <v>426</v>
      </c>
      <c r="E92" s="3" t="s">
        <v>483</v>
      </c>
      <c r="F92" s="3" t="s">
        <v>483</v>
      </c>
      <c r="G92" s="3" t="s">
        <v>483</v>
      </c>
      <c r="H92" s="51">
        <v>41570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480</v>
      </c>
      <c r="Q92" s="10" t="str">
        <f t="shared" si="14"/>
        <v xml:space="preserve">CEEE-D      -PN  </v>
      </c>
      <c r="R92" s="51">
        <f t="shared" si="15"/>
        <v>41570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486</v>
      </c>
      <c r="D93" s="3" t="s">
        <v>426</v>
      </c>
      <c r="E93" s="3" t="s">
        <v>424</v>
      </c>
      <c r="F93" s="3" t="s">
        <v>424</v>
      </c>
      <c r="G93" s="3" t="s">
        <v>424</v>
      </c>
      <c r="H93" s="51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484</v>
      </c>
      <c r="Q93" s="10" t="str">
        <f t="shared" si="14"/>
        <v>ELEKTRO     -ON</v>
      </c>
      <c r="R93" s="51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487</v>
      </c>
      <c r="D94" s="3" t="s">
        <v>1370</v>
      </c>
      <c r="E94" s="3" t="s">
        <v>1370</v>
      </c>
      <c r="F94" s="3" t="s">
        <v>1370</v>
      </c>
      <c r="G94" s="3" t="s">
        <v>1370</v>
      </c>
      <c r="H94" s="51">
        <v>41696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485</v>
      </c>
      <c r="Q94" s="10" t="str">
        <f t="shared" si="14"/>
        <v>ELEKTRO     -PN</v>
      </c>
      <c r="R94" s="51">
        <f t="shared" si="15"/>
        <v>41696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490</v>
      </c>
      <c r="D95" s="3" t="s">
        <v>1837</v>
      </c>
      <c r="E95" s="3" t="s">
        <v>1855</v>
      </c>
      <c r="F95" s="3" t="s">
        <v>1837</v>
      </c>
      <c r="G95" s="3" t="s">
        <v>1855</v>
      </c>
      <c r="H95" s="51">
        <v>41703</v>
      </c>
      <c r="J95" s="3">
        <f t="shared" si="20"/>
        <v>2.15</v>
      </c>
      <c r="K95" s="3">
        <f t="shared" si="20"/>
        <v>2.0299999999999998</v>
      </c>
      <c r="L95" s="3">
        <f t="shared" si="20"/>
        <v>2.15</v>
      </c>
      <c r="M95" s="3">
        <f t="shared" si="20"/>
        <v>2.0299999999999998</v>
      </c>
      <c r="P95" s="14" t="s">
        <v>489</v>
      </c>
      <c r="Q95" s="10" t="str">
        <f t="shared" si="14"/>
        <v xml:space="preserve">ENEVA       -ON  </v>
      </c>
      <c r="R95" s="51">
        <f t="shared" si="15"/>
        <v>41703</v>
      </c>
      <c r="S95" s="5">
        <f t="shared" si="16"/>
        <v>2.15</v>
      </c>
      <c r="T95" s="5">
        <f t="shared" si="17"/>
        <v>2.0299999999999998</v>
      </c>
      <c r="U95" s="5">
        <f t="shared" si="18"/>
        <v>2.15</v>
      </c>
      <c r="V95" s="5">
        <f t="shared" si="19"/>
        <v>2.0299999999999998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493</v>
      </c>
      <c r="D96" s="3" t="s">
        <v>1332</v>
      </c>
      <c r="E96" s="3" t="s">
        <v>1332</v>
      </c>
      <c r="F96" s="3" t="s">
        <v>1332</v>
      </c>
      <c r="G96" s="3" t="s">
        <v>1332</v>
      </c>
      <c r="H96" s="51">
        <v>41694</v>
      </c>
      <c r="J96" s="3">
        <f t="shared" si="20"/>
        <v>0.99</v>
      </c>
      <c r="K96" s="3">
        <f t="shared" si="20"/>
        <v>0.99</v>
      </c>
      <c r="L96" s="3">
        <f t="shared" si="20"/>
        <v>0.99</v>
      </c>
      <c r="M96" s="3">
        <f t="shared" si="20"/>
        <v>0.99</v>
      </c>
      <c r="P96" s="14" t="s">
        <v>491</v>
      </c>
      <c r="Q96" s="10" t="str">
        <f t="shared" si="14"/>
        <v>REDE ENERGIA-ON</v>
      </c>
      <c r="R96" s="51">
        <f t="shared" si="15"/>
        <v>41694</v>
      </c>
      <c r="S96" s="5">
        <f t="shared" si="16"/>
        <v>0.99</v>
      </c>
      <c r="T96" s="5">
        <f t="shared" si="17"/>
        <v>0.99</v>
      </c>
      <c r="U96" s="5">
        <f t="shared" si="18"/>
        <v>0.99</v>
      </c>
      <c r="V96" s="5">
        <f t="shared" si="19"/>
        <v>0.99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494</v>
      </c>
      <c r="D97" s="3" t="s">
        <v>1455</v>
      </c>
      <c r="E97" s="3" t="s">
        <v>1521</v>
      </c>
      <c r="F97" s="3" t="s">
        <v>1455</v>
      </c>
      <c r="G97" s="3" t="s">
        <v>1521</v>
      </c>
      <c r="H97" s="51">
        <v>41698</v>
      </c>
      <c r="J97" s="3">
        <f t="shared" si="20"/>
        <v>0.89</v>
      </c>
      <c r="K97" s="3">
        <f t="shared" si="20"/>
        <v>0.88</v>
      </c>
      <c r="L97" s="3">
        <f t="shared" si="20"/>
        <v>0.89</v>
      </c>
      <c r="M97" s="3">
        <f t="shared" si="20"/>
        <v>0.88</v>
      </c>
      <c r="P97" s="15" t="s">
        <v>492</v>
      </c>
      <c r="Q97" s="10" t="str">
        <f t="shared" si="14"/>
        <v>REDE ENERGIA-PN</v>
      </c>
      <c r="R97" s="51">
        <f t="shared" si="15"/>
        <v>41698</v>
      </c>
      <c r="S97" s="5">
        <f t="shared" si="16"/>
        <v>0.89</v>
      </c>
      <c r="T97" s="5">
        <f t="shared" si="17"/>
        <v>0.88</v>
      </c>
      <c r="U97" s="5">
        <f t="shared" si="18"/>
        <v>0.89</v>
      </c>
      <c r="V97" s="5">
        <f t="shared" si="19"/>
        <v>0.88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498</v>
      </c>
      <c r="D98" s="3" t="s">
        <v>1522</v>
      </c>
      <c r="E98" s="3" t="s">
        <v>1138</v>
      </c>
      <c r="F98" s="3" t="s">
        <v>1522</v>
      </c>
      <c r="G98" s="3" t="s">
        <v>1856</v>
      </c>
      <c r="H98" s="51">
        <v>41703</v>
      </c>
      <c r="J98" s="3">
        <f t="shared" si="20"/>
        <v>42.5</v>
      </c>
      <c r="K98" s="3">
        <f t="shared" si="20"/>
        <v>42</v>
      </c>
      <c r="L98" s="3">
        <f t="shared" si="20"/>
        <v>42.5</v>
      </c>
      <c r="M98" s="3">
        <f t="shared" si="20"/>
        <v>41.62</v>
      </c>
      <c r="P98" s="10" t="s">
        <v>495</v>
      </c>
      <c r="Q98" s="10" t="str">
        <f t="shared" si="14"/>
        <v xml:space="preserve">RENOVA      -UNT </v>
      </c>
      <c r="R98" s="51">
        <f t="shared" si="15"/>
        <v>41703</v>
      </c>
      <c r="S98" s="5">
        <f t="shared" si="16"/>
        <v>42.5</v>
      </c>
      <c r="T98" s="5">
        <f t="shared" si="17"/>
        <v>42</v>
      </c>
      <c r="U98" s="5">
        <f t="shared" si="18"/>
        <v>42.5</v>
      </c>
      <c r="V98" s="5">
        <f t="shared" si="19"/>
        <v>41.62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499</v>
      </c>
      <c r="D99" s="3" t="s">
        <v>426</v>
      </c>
      <c r="E99" s="61">
        <v>202604</v>
      </c>
      <c r="F99" s="61">
        <v>202604</v>
      </c>
      <c r="G99" s="61">
        <v>202604</v>
      </c>
      <c r="H99" s="51">
        <v>41535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496</v>
      </c>
      <c r="Q99" s="10" t="str">
        <f t="shared" si="14"/>
        <v xml:space="preserve">RENOVA      -ON  </v>
      </c>
      <c r="R99" s="51">
        <f t="shared" si="15"/>
        <v>41535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500</v>
      </c>
      <c r="D100" s="3" t="s">
        <v>426</v>
      </c>
      <c r="E100" s="3" t="s">
        <v>427</v>
      </c>
      <c r="F100" s="3" t="s">
        <v>426</v>
      </c>
      <c r="G100" s="3" t="s">
        <v>426</v>
      </c>
      <c r="H100" s="51" t="s">
        <v>426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497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503</v>
      </c>
      <c r="D101" s="3" t="s">
        <v>426</v>
      </c>
      <c r="E101" s="3" t="s">
        <v>427</v>
      </c>
      <c r="F101" s="3" t="s">
        <v>426</v>
      </c>
      <c r="G101" s="3" t="s">
        <v>426</v>
      </c>
      <c r="H101" s="51" t="s">
        <v>426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501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504</v>
      </c>
      <c r="D102" s="3" t="s">
        <v>426</v>
      </c>
      <c r="E102" s="3" t="s">
        <v>427</v>
      </c>
      <c r="F102" s="3" t="s">
        <v>426</v>
      </c>
      <c r="G102" s="3" t="s">
        <v>426</v>
      </c>
      <c r="H102" s="51" t="s">
        <v>426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502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507</v>
      </c>
      <c r="D103" s="3" t="s">
        <v>426</v>
      </c>
      <c r="E103" s="3" t="s">
        <v>427</v>
      </c>
      <c r="F103" s="3" t="s">
        <v>426</v>
      </c>
      <c r="G103" s="3" t="s">
        <v>426</v>
      </c>
      <c r="H103" s="51" t="s">
        <v>426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506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511</v>
      </c>
      <c r="D104" s="3" t="s">
        <v>920</v>
      </c>
      <c r="E104" s="3" t="s">
        <v>920</v>
      </c>
      <c r="F104" s="3" t="s">
        <v>920</v>
      </c>
      <c r="G104" s="3" t="s">
        <v>920</v>
      </c>
      <c r="H104" s="51">
        <v>41698</v>
      </c>
      <c r="J104" s="3">
        <f t="shared" si="20"/>
        <v>49</v>
      </c>
      <c r="K104" s="3">
        <f t="shared" si="20"/>
        <v>49</v>
      </c>
      <c r="L104" s="3">
        <f t="shared" si="20"/>
        <v>49</v>
      </c>
      <c r="M104" s="3">
        <f t="shared" si="20"/>
        <v>49</v>
      </c>
      <c r="P104" s="15" t="s">
        <v>509</v>
      </c>
      <c r="Q104" s="10" t="str">
        <f t="shared" si="21"/>
        <v>COMGAS      -ON</v>
      </c>
      <c r="R104" s="51">
        <f t="shared" si="22"/>
        <v>41698</v>
      </c>
      <c r="S104" s="5">
        <f t="shared" si="23"/>
        <v>49</v>
      </c>
      <c r="T104" s="5">
        <f t="shared" si="24"/>
        <v>49</v>
      </c>
      <c r="U104" s="5">
        <f t="shared" si="25"/>
        <v>49</v>
      </c>
      <c r="V104" s="5">
        <f t="shared" si="26"/>
        <v>49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512</v>
      </c>
      <c r="D105" s="3" t="s">
        <v>1857</v>
      </c>
      <c r="E105" s="3" t="s">
        <v>1858</v>
      </c>
      <c r="F105" s="3" t="s">
        <v>1858</v>
      </c>
      <c r="G105" s="3" t="s">
        <v>1859</v>
      </c>
      <c r="H105" s="51">
        <v>41703</v>
      </c>
      <c r="J105" s="3">
        <f t="shared" si="20"/>
        <v>50.45</v>
      </c>
      <c r="K105" s="3">
        <f t="shared" si="20"/>
        <v>51.07</v>
      </c>
      <c r="L105" s="3">
        <f t="shared" si="20"/>
        <v>51.07</v>
      </c>
      <c r="M105" s="3">
        <f t="shared" si="20"/>
        <v>49.92</v>
      </c>
      <c r="P105" s="15" t="s">
        <v>510</v>
      </c>
      <c r="Q105" s="10" t="str">
        <f t="shared" si="21"/>
        <v>COMGAS      -PNA</v>
      </c>
      <c r="R105" s="51">
        <f t="shared" si="22"/>
        <v>41703</v>
      </c>
      <c r="S105" s="5">
        <f t="shared" si="23"/>
        <v>50.45</v>
      </c>
      <c r="T105" s="5">
        <f t="shared" si="24"/>
        <v>51.07</v>
      </c>
      <c r="U105" s="5">
        <f t="shared" si="25"/>
        <v>51.07</v>
      </c>
      <c r="V105" s="5">
        <f t="shared" si="26"/>
        <v>49.92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514</v>
      </c>
      <c r="D106" s="3" t="s">
        <v>916</v>
      </c>
      <c r="E106" s="3" t="s">
        <v>916</v>
      </c>
      <c r="F106" s="3" t="s">
        <v>916</v>
      </c>
      <c r="G106" s="3" t="s">
        <v>916</v>
      </c>
      <c r="H106" s="51">
        <v>41691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513</v>
      </c>
      <c r="Q106" s="10" t="str">
        <f t="shared" si="21"/>
        <v>CEG         -ON *</v>
      </c>
      <c r="R106" s="51">
        <f t="shared" si="22"/>
        <v>41691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516</v>
      </c>
      <c r="D107" s="3" t="s">
        <v>1363</v>
      </c>
      <c r="E107" s="3" t="s">
        <v>1415</v>
      </c>
      <c r="F107" s="3" t="s">
        <v>1363</v>
      </c>
      <c r="G107" s="3" t="s">
        <v>1415</v>
      </c>
      <c r="H107" s="51">
        <v>41703</v>
      </c>
      <c r="J107" s="3">
        <f t="shared" si="20"/>
        <v>0.16</v>
      </c>
      <c r="K107" s="3">
        <f t="shared" si="20"/>
        <v>0.15</v>
      </c>
      <c r="L107" s="3">
        <f t="shared" si="20"/>
        <v>0.16</v>
      </c>
      <c r="M107" s="3">
        <f t="shared" si="20"/>
        <v>0.15</v>
      </c>
      <c r="P107" s="14" t="s">
        <v>515</v>
      </c>
      <c r="Q107" s="10" t="str">
        <f t="shared" si="21"/>
        <v>INEPAR TEL  -ON</v>
      </c>
      <c r="R107" s="51">
        <f t="shared" si="22"/>
        <v>41703</v>
      </c>
      <c r="S107" s="5">
        <f t="shared" si="23"/>
        <v>0.16</v>
      </c>
      <c r="T107" s="5">
        <f t="shared" si="24"/>
        <v>0.15</v>
      </c>
      <c r="U107" s="5">
        <f t="shared" si="25"/>
        <v>0.16</v>
      </c>
      <c r="V107" s="5">
        <f t="shared" si="26"/>
        <v>0.15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519</v>
      </c>
      <c r="D108" s="3" t="s">
        <v>1256</v>
      </c>
      <c r="E108" s="3" t="s">
        <v>1256</v>
      </c>
      <c r="F108" s="3" t="s">
        <v>1256</v>
      </c>
      <c r="G108" s="3" t="s">
        <v>1256</v>
      </c>
      <c r="H108" s="51">
        <v>41703</v>
      </c>
      <c r="J108" s="3">
        <f t="shared" si="20"/>
        <v>7.8</v>
      </c>
      <c r="K108" s="3">
        <f t="shared" si="20"/>
        <v>7.8</v>
      </c>
      <c r="L108" s="3">
        <f t="shared" si="20"/>
        <v>7.8</v>
      </c>
      <c r="M108" s="3">
        <f t="shared" si="20"/>
        <v>7.8</v>
      </c>
      <c r="P108" s="14" t="s">
        <v>518</v>
      </c>
      <c r="Q108" s="10" t="str">
        <f t="shared" si="21"/>
        <v>EMBRATEL PAR-ON *</v>
      </c>
      <c r="R108" s="51">
        <f t="shared" si="22"/>
        <v>41703</v>
      </c>
      <c r="S108" s="5">
        <f t="shared" si="23"/>
        <v>7.8</v>
      </c>
      <c r="T108" s="5">
        <f t="shared" si="24"/>
        <v>7.8</v>
      </c>
      <c r="U108" s="5">
        <f t="shared" si="25"/>
        <v>7.8</v>
      </c>
      <c r="V108" s="5">
        <f t="shared" si="26"/>
        <v>7.8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522</v>
      </c>
      <c r="D109" s="3" t="s">
        <v>426</v>
      </c>
      <c r="E109" s="3" t="s">
        <v>523</v>
      </c>
      <c r="F109" s="3" t="s">
        <v>523</v>
      </c>
      <c r="G109" s="3" t="s">
        <v>523</v>
      </c>
      <c r="H109" s="51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520</v>
      </c>
      <c r="Q109" s="10" t="str">
        <f t="shared" si="21"/>
        <v>JEREISSATI  -ON</v>
      </c>
      <c r="R109" s="51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524</v>
      </c>
      <c r="D110" s="3" t="s">
        <v>1860</v>
      </c>
      <c r="E110" s="3" t="s">
        <v>1860</v>
      </c>
      <c r="F110" s="3" t="s">
        <v>1860</v>
      </c>
      <c r="G110" s="3" t="s">
        <v>1860</v>
      </c>
      <c r="H110" s="51">
        <v>41703</v>
      </c>
      <c r="J110" s="3">
        <f t="shared" si="20"/>
        <v>1.54</v>
      </c>
      <c r="K110" s="3">
        <f t="shared" si="20"/>
        <v>1.54</v>
      </c>
      <c r="L110" s="3">
        <f t="shared" si="20"/>
        <v>1.54</v>
      </c>
      <c r="M110" s="3">
        <f t="shared" si="20"/>
        <v>1.54</v>
      </c>
      <c r="P110" s="15" t="s">
        <v>521</v>
      </c>
      <c r="Q110" s="10" t="str">
        <f t="shared" si="21"/>
        <v>JEREISSATI  -PN</v>
      </c>
      <c r="R110" s="51">
        <f t="shared" si="22"/>
        <v>41703</v>
      </c>
      <c r="S110" s="5">
        <f t="shared" si="23"/>
        <v>1.54</v>
      </c>
      <c r="T110" s="5">
        <f t="shared" si="24"/>
        <v>1.54</v>
      </c>
      <c r="U110" s="5">
        <f t="shared" si="25"/>
        <v>1.54</v>
      </c>
      <c r="V110" s="5">
        <f t="shared" si="26"/>
        <v>1.54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529</v>
      </c>
      <c r="D111" s="3" t="s">
        <v>426</v>
      </c>
      <c r="E111" s="3" t="s">
        <v>525</v>
      </c>
      <c r="F111" s="3" t="s">
        <v>525</v>
      </c>
      <c r="G111" s="3" t="s">
        <v>525</v>
      </c>
      <c r="H111" s="51">
        <v>41627</v>
      </c>
      <c r="J111" s="3" t="e">
        <f t="shared" si="20"/>
        <v>#VALUE!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526</v>
      </c>
      <c r="Q111" s="10" t="str">
        <f t="shared" si="21"/>
        <v>LA FONTE TEL-ON</v>
      </c>
      <c r="R111" s="51">
        <f t="shared" si="22"/>
        <v>41627</v>
      </c>
      <c r="S111" s="5" t="e">
        <f t="shared" si="23"/>
        <v>#VALUE!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530</v>
      </c>
      <c r="D112" s="3" t="s">
        <v>426</v>
      </c>
      <c r="E112" s="3" t="s">
        <v>531</v>
      </c>
      <c r="F112" s="3" t="s">
        <v>531</v>
      </c>
      <c r="G112" s="3" t="s">
        <v>531</v>
      </c>
      <c r="H112" s="51">
        <v>41627</v>
      </c>
      <c r="J112" s="3" t="e">
        <f t="shared" si="20"/>
        <v>#VALUE!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527</v>
      </c>
      <c r="Q112" s="10" t="str">
        <f t="shared" si="21"/>
        <v>LA FONTE TEL-PN</v>
      </c>
      <c r="R112" s="51">
        <f t="shared" si="22"/>
        <v>41627</v>
      </c>
      <c r="S112" s="5" t="e">
        <f t="shared" si="23"/>
        <v>#VALUE!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830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536</v>
      </c>
      <c r="D7" s="3" t="s">
        <v>426</v>
      </c>
      <c r="E7" s="3" t="s">
        <v>537</v>
      </c>
      <c r="F7" s="3" t="s">
        <v>537</v>
      </c>
      <c r="G7" s="3" t="s">
        <v>537</v>
      </c>
      <c r="H7" s="51">
        <v>41541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534</v>
      </c>
      <c r="Q7" s="10" t="str">
        <f t="shared" ref="Q7:Q38" si="1">IF(A7="","",C7)</f>
        <v xml:space="preserve">INDUSVAL    -ON  </v>
      </c>
      <c r="R7" s="51">
        <f t="shared" ref="R7:R38" si="2">IF(A7="","",H7)</f>
        <v>41541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538</v>
      </c>
      <c r="D8" s="3" t="s">
        <v>1861</v>
      </c>
      <c r="E8" s="3" t="s">
        <v>1862</v>
      </c>
      <c r="F8" s="3" t="s">
        <v>1523</v>
      </c>
      <c r="G8" s="3" t="s">
        <v>1861</v>
      </c>
      <c r="H8" s="51">
        <v>41703</v>
      </c>
      <c r="J8" s="3">
        <f t="shared" ref="J8:M71" si="7">IF($A8="",0,VALUE(CONCATENATE(LEFT(D8,LEN(D8)-3),",",RIGHT(D8,2))))</f>
        <v>4.3899999999999997</v>
      </c>
      <c r="K8" s="3">
        <f t="shared" si="0"/>
        <v>4.49</v>
      </c>
      <c r="L8" s="3">
        <f t="shared" si="0"/>
        <v>4.5</v>
      </c>
      <c r="M8" s="3">
        <f t="shared" si="0"/>
        <v>4.3899999999999997</v>
      </c>
      <c r="P8" s="15" t="s">
        <v>535</v>
      </c>
      <c r="Q8" s="10" t="str">
        <f t="shared" si="1"/>
        <v xml:space="preserve">INDUSVAL    -PN  </v>
      </c>
      <c r="R8" s="51">
        <f t="shared" si="2"/>
        <v>41703</v>
      </c>
      <c r="S8" s="5">
        <f t="shared" si="3"/>
        <v>4.3899999999999997</v>
      </c>
      <c r="T8" s="5">
        <f t="shared" si="4"/>
        <v>4.49</v>
      </c>
      <c r="U8" s="5">
        <f t="shared" si="5"/>
        <v>4.5</v>
      </c>
      <c r="V8" s="5">
        <f t="shared" si="6"/>
        <v>4.3899999999999997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541</v>
      </c>
      <c r="D9" s="3" t="s">
        <v>1863</v>
      </c>
      <c r="E9" s="3" t="s">
        <v>1863</v>
      </c>
      <c r="F9" s="3" t="s">
        <v>1863</v>
      </c>
      <c r="G9" s="3" t="s">
        <v>1863</v>
      </c>
      <c r="H9" s="51">
        <v>41703</v>
      </c>
      <c r="J9" s="3">
        <f t="shared" si="7"/>
        <v>14.05</v>
      </c>
      <c r="K9" s="3">
        <f t="shared" si="0"/>
        <v>14.05</v>
      </c>
      <c r="L9" s="3">
        <f t="shared" si="0"/>
        <v>14.05</v>
      </c>
      <c r="M9" s="3">
        <f t="shared" si="0"/>
        <v>14.05</v>
      </c>
      <c r="P9" s="14" t="s">
        <v>539</v>
      </c>
      <c r="Q9" s="10" t="str">
        <f t="shared" si="1"/>
        <v>MERC BRASIL -ON</v>
      </c>
      <c r="R9" s="51">
        <f t="shared" si="2"/>
        <v>41703</v>
      </c>
      <c r="S9" s="5">
        <f t="shared" si="3"/>
        <v>14.05</v>
      </c>
      <c r="T9" s="5">
        <f t="shared" si="4"/>
        <v>14.05</v>
      </c>
      <c r="U9" s="5">
        <f t="shared" si="5"/>
        <v>14.05</v>
      </c>
      <c r="V9" s="5">
        <f t="shared" si="6"/>
        <v>14.05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1524</v>
      </c>
      <c r="D10" s="3" t="s">
        <v>1435</v>
      </c>
      <c r="E10" s="3" t="s">
        <v>1435</v>
      </c>
      <c r="F10" s="3" t="s">
        <v>1435</v>
      </c>
      <c r="G10" s="3" t="s">
        <v>1435</v>
      </c>
      <c r="H10" s="51">
        <v>41703</v>
      </c>
      <c r="J10" s="3">
        <f t="shared" si="7"/>
        <v>7.01</v>
      </c>
      <c r="K10" s="3">
        <f t="shared" si="0"/>
        <v>7.01</v>
      </c>
      <c r="L10" s="3">
        <f t="shared" si="0"/>
        <v>7.01</v>
      </c>
      <c r="M10" s="3">
        <f t="shared" si="0"/>
        <v>7.01</v>
      </c>
      <c r="P10" s="14" t="s">
        <v>540</v>
      </c>
      <c r="Q10" s="10" t="str">
        <f t="shared" si="1"/>
        <v xml:space="preserve">MERC BRASIL -PN  </v>
      </c>
      <c r="R10" s="46">
        <f t="shared" si="2"/>
        <v>41703</v>
      </c>
      <c r="S10" s="6">
        <f t="shared" si="3"/>
        <v>7.01</v>
      </c>
      <c r="T10" s="6">
        <f t="shared" si="4"/>
        <v>7.01</v>
      </c>
      <c r="U10" s="5">
        <f t="shared" si="5"/>
        <v>7.01</v>
      </c>
      <c r="V10" s="5">
        <f t="shared" si="6"/>
        <v>7.01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544</v>
      </c>
      <c r="D11" s="3" t="s">
        <v>426</v>
      </c>
      <c r="E11" s="3" t="s">
        <v>427</v>
      </c>
      <c r="F11" s="3" t="s">
        <v>426</v>
      </c>
      <c r="G11" s="3" t="s">
        <v>426</v>
      </c>
      <c r="H11" s="51" t="s">
        <v>426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542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545</v>
      </c>
      <c r="D12" s="3" t="s">
        <v>1864</v>
      </c>
      <c r="E12" s="3" t="s">
        <v>1865</v>
      </c>
      <c r="F12" s="3" t="s">
        <v>1864</v>
      </c>
      <c r="G12" s="3" t="s">
        <v>1865</v>
      </c>
      <c r="H12" s="51">
        <v>41703</v>
      </c>
      <c r="J12" s="3">
        <f t="shared" si="7"/>
        <v>3.85</v>
      </c>
      <c r="K12" s="3">
        <f t="shared" si="0"/>
        <v>3.74</v>
      </c>
      <c r="L12" s="3">
        <f t="shared" si="0"/>
        <v>3.85</v>
      </c>
      <c r="M12" s="3">
        <f t="shared" si="0"/>
        <v>3.74</v>
      </c>
      <c r="P12" s="14" t="s">
        <v>543</v>
      </c>
      <c r="Q12" s="10" t="str">
        <f t="shared" si="1"/>
        <v xml:space="preserve">PANAMERICANO-PN  </v>
      </c>
      <c r="R12" s="46">
        <f t="shared" si="2"/>
        <v>41703</v>
      </c>
      <c r="S12" s="6">
        <f t="shared" si="3"/>
        <v>3.85</v>
      </c>
      <c r="T12" s="6">
        <f t="shared" si="4"/>
        <v>3.74</v>
      </c>
      <c r="U12" s="6">
        <f t="shared" si="5"/>
        <v>3.85</v>
      </c>
      <c r="V12" s="6">
        <f t="shared" si="6"/>
        <v>3.74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549</v>
      </c>
      <c r="D13" s="3" t="s">
        <v>426</v>
      </c>
      <c r="E13" s="3" t="s">
        <v>398</v>
      </c>
      <c r="F13" s="3" t="s">
        <v>398</v>
      </c>
      <c r="G13" s="3" t="s">
        <v>398</v>
      </c>
      <c r="H13" s="51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548</v>
      </c>
      <c r="Q13" s="10" t="str">
        <f t="shared" si="1"/>
        <v>PATAGONIA   -DR3</v>
      </c>
      <c r="R13" s="51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553</v>
      </c>
      <c r="D14" s="3" t="s">
        <v>1517</v>
      </c>
      <c r="E14" s="3" t="s">
        <v>1866</v>
      </c>
      <c r="F14" s="3" t="s">
        <v>1867</v>
      </c>
      <c r="G14" s="3" t="s">
        <v>1388</v>
      </c>
      <c r="H14" s="51">
        <v>41703</v>
      </c>
      <c r="J14" s="3">
        <f t="shared" si="7"/>
        <v>11.33</v>
      </c>
      <c r="K14" s="3">
        <f t="shared" si="0"/>
        <v>11.36</v>
      </c>
      <c r="L14" s="3">
        <f t="shared" si="0"/>
        <v>11.56</v>
      </c>
      <c r="M14" s="3">
        <f t="shared" si="0"/>
        <v>11.31</v>
      </c>
      <c r="P14" s="15" t="s">
        <v>550</v>
      </c>
      <c r="Q14" s="10" t="str">
        <f t="shared" si="1"/>
        <v xml:space="preserve">SANTANDER BR-UNT </v>
      </c>
      <c r="R14" s="51">
        <f t="shared" si="2"/>
        <v>41703</v>
      </c>
      <c r="S14" s="5">
        <f t="shared" si="3"/>
        <v>11.33</v>
      </c>
      <c r="T14" s="5">
        <f t="shared" si="4"/>
        <v>11.36</v>
      </c>
      <c r="U14" s="5">
        <f t="shared" si="5"/>
        <v>11.56</v>
      </c>
      <c r="V14" s="5">
        <f t="shared" si="6"/>
        <v>11.31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554</v>
      </c>
      <c r="D15" s="3" t="s">
        <v>555</v>
      </c>
      <c r="E15" s="3" t="s">
        <v>555</v>
      </c>
      <c r="F15" s="3" t="s">
        <v>555</v>
      </c>
      <c r="G15" s="3" t="s">
        <v>555</v>
      </c>
      <c r="H15" s="51">
        <v>41703</v>
      </c>
      <c r="J15" s="3">
        <f t="shared" si="7"/>
        <v>0.11</v>
      </c>
      <c r="K15" s="3">
        <f t="shared" si="0"/>
        <v>0.11</v>
      </c>
      <c r="L15" s="3">
        <f t="shared" si="0"/>
        <v>0.11</v>
      </c>
      <c r="M15" s="3">
        <f t="shared" si="0"/>
        <v>0.11</v>
      </c>
      <c r="P15" s="14" t="s">
        <v>551</v>
      </c>
      <c r="Q15" s="10" t="str">
        <f t="shared" si="1"/>
        <v xml:space="preserve">SANTANDER BR-ON  </v>
      </c>
      <c r="R15" s="51">
        <f t="shared" si="2"/>
        <v>41703</v>
      </c>
      <c r="S15" s="5">
        <f t="shared" si="3"/>
        <v>0.11</v>
      </c>
      <c r="T15" s="5">
        <f t="shared" si="4"/>
        <v>0.11</v>
      </c>
      <c r="U15" s="5">
        <f t="shared" si="5"/>
        <v>0.11</v>
      </c>
      <c r="V15" s="5">
        <f t="shared" si="6"/>
        <v>0.11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556</v>
      </c>
      <c r="D16" s="3" t="s">
        <v>397</v>
      </c>
      <c r="E16" s="3" t="s">
        <v>397</v>
      </c>
      <c r="F16" s="3" t="s">
        <v>397</v>
      </c>
      <c r="G16" s="3" t="s">
        <v>759</v>
      </c>
      <c r="H16" s="51">
        <v>41703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</v>
      </c>
      <c r="P16" s="14" t="s">
        <v>552</v>
      </c>
      <c r="Q16" s="10" t="str">
        <f t="shared" si="1"/>
        <v xml:space="preserve">SANTANDER BR-PN  </v>
      </c>
      <c r="R16" s="51">
        <f t="shared" si="2"/>
        <v>41703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558</v>
      </c>
      <c r="D17" s="3" t="s">
        <v>426</v>
      </c>
      <c r="E17" s="3" t="s">
        <v>427</v>
      </c>
      <c r="F17" s="3" t="s">
        <v>426</v>
      </c>
      <c r="G17" s="3" t="s">
        <v>426</v>
      </c>
      <c r="H17" s="51" t="s">
        <v>426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557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561</v>
      </c>
      <c r="D18" s="3" t="s">
        <v>1387</v>
      </c>
      <c r="E18" s="3" t="s">
        <v>1354</v>
      </c>
      <c r="F18" s="3" t="s">
        <v>685</v>
      </c>
      <c r="G18" s="3" t="s">
        <v>1419</v>
      </c>
      <c r="H18" s="51">
        <v>41703</v>
      </c>
      <c r="J18" s="3">
        <f t="shared" si="7"/>
        <v>1.46</v>
      </c>
      <c r="K18" s="3">
        <f t="shared" si="0"/>
        <v>1.48</v>
      </c>
      <c r="L18" s="3">
        <f t="shared" si="0"/>
        <v>1.51</v>
      </c>
      <c r="M18" s="3">
        <f t="shared" si="0"/>
        <v>1.43</v>
      </c>
      <c r="P18" s="10" t="s">
        <v>560</v>
      </c>
      <c r="Q18" s="10" t="str">
        <f t="shared" si="1"/>
        <v xml:space="preserve">IDEIASNET   -ON  </v>
      </c>
      <c r="R18" s="51">
        <f t="shared" si="2"/>
        <v>41703</v>
      </c>
      <c r="S18" s="5">
        <f t="shared" si="3"/>
        <v>1.46</v>
      </c>
      <c r="T18" s="5">
        <f t="shared" si="4"/>
        <v>1.48</v>
      </c>
      <c r="U18" s="5">
        <f t="shared" si="5"/>
        <v>1.51</v>
      </c>
      <c r="V18" s="5">
        <f t="shared" si="6"/>
        <v>1.43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566</v>
      </c>
      <c r="D19" s="3" t="s">
        <v>1868</v>
      </c>
      <c r="E19" s="3" t="s">
        <v>389</v>
      </c>
      <c r="F19" s="3" t="s">
        <v>1869</v>
      </c>
      <c r="G19" s="3" t="s">
        <v>1868</v>
      </c>
      <c r="H19" s="51">
        <v>41703</v>
      </c>
      <c r="J19" s="3">
        <f t="shared" si="7"/>
        <v>42.12</v>
      </c>
      <c r="K19" s="3">
        <f t="shared" si="0"/>
        <v>43.25</v>
      </c>
      <c r="L19" s="3">
        <f t="shared" si="0"/>
        <v>43.42</v>
      </c>
      <c r="M19" s="3">
        <f t="shared" si="0"/>
        <v>42.12</v>
      </c>
      <c r="P19" s="10" t="s">
        <v>563</v>
      </c>
      <c r="Q19" s="10" t="str">
        <f t="shared" si="1"/>
        <v xml:space="preserve">LINX        -ON  </v>
      </c>
      <c r="R19" s="51">
        <f t="shared" si="2"/>
        <v>41703</v>
      </c>
      <c r="S19" s="5">
        <f t="shared" si="3"/>
        <v>42.12</v>
      </c>
      <c r="T19" s="5">
        <f t="shared" si="4"/>
        <v>43.25</v>
      </c>
      <c r="U19" s="5">
        <f t="shared" si="5"/>
        <v>43.42</v>
      </c>
      <c r="V19" s="5">
        <f t="shared" si="6"/>
        <v>42.12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567</v>
      </c>
      <c r="D20" s="3" t="s">
        <v>1523</v>
      </c>
      <c r="E20" s="3" t="s">
        <v>1523</v>
      </c>
      <c r="F20" s="3" t="s">
        <v>1523</v>
      </c>
      <c r="G20" s="3" t="s">
        <v>1523</v>
      </c>
      <c r="H20" s="51">
        <v>41698</v>
      </c>
      <c r="J20" s="3">
        <f t="shared" si="7"/>
        <v>4.5</v>
      </c>
      <c r="K20" s="3">
        <f t="shared" si="0"/>
        <v>4.5</v>
      </c>
      <c r="L20" s="3">
        <f t="shared" si="0"/>
        <v>4.5</v>
      </c>
      <c r="M20" s="3">
        <f t="shared" si="0"/>
        <v>4.5</v>
      </c>
      <c r="P20" s="10" t="s">
        <v>564</v>
      </c>
      <c r="Q20" s="10" t="str">
        <f t="shared" si="1"/>
        <v>TELEBRAS    -ON</v>
      </c>
      <c r="R20" s="51">
        <f t="shared" si="2"/>
        <v>41698</v>
      </c>
      <c r="S20" s="5">
        <f t="shared" si="3"/>
        <v>4.5</v>
      </c>
      <c r="T20" s="5">
        <f t="shared" si="4"/>
        <v>4.5</v>
      </c>
      <c r="U20" s="5">
        <f t="shared" si="5"/>
        <v>4.5</v>
      </c>
      <c r="V20" s="5">
        <f t="shared" si="6"/>
        <v>4.5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568</v>
      </c>
      <c r="D21" s="3" t="s">
        <v>1525</v>
      </c>
      <c r="E21" s="3" t="s">
        <v>1870</v>
      </c>
      <c r="F21" s="3" t="s">
        <v>1525</v>
      </c>
      <c r="G21" s="3" t="s">
        <v>1870</v>
      </c>
      <c r="H21" s="51">
        <v>41703</v>
      </c>
      <c r="J21" s="3">
        <f t="shared" si="7"/>
        <v>2.56</v>
      </c>
      <c r="K21" s="3">
        <f t="shared" si="0"/>
        <v>2.5099999999999998</v>
      </c>
      <c r="L21" s="3">
        <f t="shared" si="0"/>
        <v>2.56</v>
      </c>
      <c r="M21" s="3">
        <f t="shared" si="0"/>
        <v>2.5099999999999998</v>
      </c>
      <c r="P21" s="14" t="s">
        <v>565</v>
      </c>
      <c r="Q21" s="10" t="str">
        <f t="shared" si="1"/>
        <v>TELEBRAS    -PN</v>
      </c>
      <c r="R21" s="51">
        <f t="shared" si="2"/>
        <v>41703</v>
      </c>
      <c r="S21" s="5">
        <f t="shared" si="3"/>
        <v>2.56</v>
      </c>
      <c r="T21" s="5">
        <f t="shared" si="4"/>
        <v>2.5099999999999998</v>
      </c>
      <c r="U21" s="5">
        <f t="shared" si="5"/>
        <v>2.56</v>
      </c>
      <c r="V21" s="5">
        <f t="shared" si="6"/>
        <v>2.5099999999999998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570</v>
      </c>
      <c r="D22" s="3" t="s">
        <v>713</v>
      </c>
      <c r="E22" s="3" t="s">
        <v>766</v>
      </c>
      <c r="F22" s="3" t="s">
        <v>766</v>
      </c>
      <c r="G22" s="3" t="s">
        <v>767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569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572</v>
      </c>
      <c r="D23" s="3" t="s">
        <v>1871</v>
      </c>
      <c r="E23" s="3" t="s">
        <v>1872</v>
      </c>
      <c r="F23" s="3" t="s">
        <v>1873</v>
      </c>
      <c r="G23" s="3" t="s">
        <v>1874</v>
      </c>
      <c r="H23" s="51">
        <v>41703</v>
      </c>
      <c r="J23" s="3">
        <f t="shared" si="7"/>
        <v>32.39</v>
      </c>
      <c r="K23" s="3">
        <f t="shared" si="7"/>
        <v>32.9</v>
      </c>
      <c r="L23" s="3">
        <f t="shared" si="7"/>
        <v>33.159999999999997</v>
      </c>
      <c r="M23" s="3">
        <f t="shared" si="7"/>
        <v>32.18</v>
      </c>
      <c r="P23" s="14" t="s">
        <v>571</v>
      </c>
      <c r="Q23" s="10" t="str">
        <f t="shared" si="1"/>
        <v xml:space="preserve">TOTVS       -ON  </v>
      </c>
      <c r="R23" s="51">
        <f t="shared" si="2"/>
        <v>41703</v>
      </c>
      <c r="S23" s="5">
        <f t="shared" si="3"/>
        <v>32.39</v>
      </c>
      <c r="T23" s="5">
        <f t="shared" si="4"/>
        <v>32.9</v>
      </c>
      <c r="U23" s="5">
        <f t="shared" si="5"/>
        <v>33.159999999999997</v>
      </c>
      <c r="V23" s="5">
        <f t="shared" si="6"/>
        <v>32.18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577</v>
      </c>
      <c r="D24" s="3" t="s">
        <v>1526</v>
      </c>
      <c r="E24" s="3" t="s">
        <v>1718</v>
      </c>
      <c r="F24" s="3" t="s">
        <v>1875</v>
      </c>
      <c r="G24" s="3" t="s">
        <v>1876</v>
      </c>
      <c r="H24" s="51">
        <v>41703</v>
      </c>
      <c r="J24" s="3">
        <f t="shared" si="7"/>
        <v>7.86</v>
      </c>
      <c r="K24" s="3">
        <f t="shared" si="7"/>
        <v>7.91</v>
      </c>
      <c r="L24" s="3">
        <f t="shared" si="7"/>
        <v>7.93</v>
      </c>
      <c r="M24" s="3">
        <f t="shared" si="7"/>
        <v>7.84</v>
      </c>
      <c r="P24" s="15" t="s">
        <v>574</v>
      </c>
      <c r="Q24" s="10" t="str">
        <f t="shared" si="1"/>
        <v xml:space="preserve">BEMATECH    -ON  </v>
      </c>
      <c r="R24" s="51">
        <f t="shared" si="2"/>
        <v>41703</v>
      </c>
      <c r="S24" s="5">
        <f t="shared" si="3"/>
        <v>7.86</v>
      </c>
      <c r="T24" s="5">
        <f t="shared" si="4"/>
        <v>7.91</v>
      </c>
      <c r="U24" s="5">
        <f t="shared" si="5"/>
        <v>7.93</v>
      </c>
      <c r="V24" s="5">
        <f t="shared" si="6"/>
        <v>7.84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578</v>
      </c>
      <c r="D25" s="3" t="s">
        <v>426</v>
      </c>
      <c r="E25" s="3" t="s">
        <v>913</v>
      </c>
      <c r="F25" s="3" t="s">
        <v>913</v>
      </c>
      <c r="G25" s="3" t="s">
        <v>913</v>
      </c>
      <c r="H25" s="51">
        <v>41684</v>
      </c>
      <c r="J25" s="3" t="e">
        <f t="shared" si="7"/>
        <v>#VALUE!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575</v>
      </c>
      <c r="Q25" s="10" t="str">
        <f t="shared" si="1"/>
        <v>ITAUTEC     -ON</v>
      </c>
      <c r="R25" s="51">
        <f t="shared" si="2"/>
        <v>41684</v>
      </c>
      <c r="S25" s="5" t="e">
        <f t="shared" si="3"/>
        <v>#VALUE!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579</v>
      </c>
      <c r="D26" s="3" t="s">
        <v>1877</v>
      </c>
      <c r="E26" s="3" t="s">
        <v>1608</v>
      </c>
      <c r="F26" s="3" t="s">
        <v>1528</v>
      </c>
      <c r="G26" s="3" t="s">
        <v>1608</v>
      </c>
      <c r="H26" s="51">
        <v>41703</v>
      </c>
      <c r="J26" s="3">
        <f t="shared" si="7"/>
        <v>2.4300000000000002</v>
      </c>
      <c r="K26" s="3">
        <f t="shared" si="7"/>
        <v>2.35</v>
      </c>
      <c r="L26" s="3">
        <f t="shared" si="7"/>
        <v>2.44</v>
      </c>
      <c r="M26" s="3">
        <f t="shared" si="7"/>
        <v>2.35</v>
      </c>
      <c r="P26" s="15" t="s">
        <v>576</v>
      </c>
      <c r="Q26" s="10" t="str">
        <f t="shared" si="1"/>
        <v xml:space="preserve">POSITIVO INF-ON  </v>
      </c>
      <c r="R26" s="51">
        <f t="shared" si="2"/>
        <v>41703</v>
      </c>
      <c r="S26" s="5">
        <f t="shared" si="3"/>
        <v>2.4300000000000002</v>
      </c>
      <c r="T26" s="5">
        <f t="shared" si="4"/>
        <v>2.35</v>
      </c>
      <c r="U26" s="5">
        <f t="shared" si="5"/>
        <v>2.44</v>
      </c>
      <c r="V26" s="5">
        <f t="shared" si="6"/>
        <v>2.35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583</v>
      </c>
      <c r="D27" s="3" t="s">
        <v>1458</v>
      </c>
      <c r="E27" s="3" t="s">
        <v>1374</v>
      </c>
      <c r="F27" s="3" t="s">
        <v>1458</v>
      </c>
      <c r="G27" s="3" t="s">
        <v>1374</v>
      </c>
      <c r="H27" s="51">
        <v>41703</v>
      </c>
      <c r="J27" s="3">
        <f t="shared" si="7"/>
        <v>0.32</v>
      </c>
      <c r="K27" s="3">
        <f t="shared" si="7"/>
        <v>0.31</v>
      </c>
      <c r="L27" s="3">
        <f t="shared" si="7"/>
        <v>0.32</v>
      </c>
      <c r="M27" s="3">
        <f t="shared" si="7"/>
        <v>0.31</v>
      </c>
      <c r="P27" s="15" t="s">
        <v>581</v>
      </c>
      <c r="Q27" s="10" t="str">
        <f t="shared" si="1"/>
        <v>PET MANGUINH-ON</v>
      </c>
      <c r="R27" s="51">
        <f t="shared" si="2"/>
        <v>41703</v>
      </c>
      <c r="S27" s="5">
        <f t="shared" si="3"/>
        <v>0.32</v>
      </c>
      <c r="T27" s="5">
        <f t="shared" si="4"/>
        <v>0.31</v>
      </c>
      <c r="U27" s="5">
        <f t="shared" si="5"/>
        <v>0.32</v>
      </c>
      <c r="V27" s="5">
        <f t="shared" si="6"/>
        <v>0.31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584</v>
      </c>
      <c r="D28" s="3" t="s">
        <v>948</v>
      </c>
      <c r="E28" s="3" t="s">
        <v>1878</v>
      </c>
      <c r="F28" s="3" t="s">
        <v>1878</v>
      </c>
      <c r="G28" s="3" t="s">
        <v>948</v>
      </c>
      <c r="H28" s="51">
        <v>41703</v>
      </c>
      <c r="J28" s="3">
        <f t="shared" si="7"/>
        <v>0.3</v>
      </c>
      <c r="K28" s="3">
        <f t="shared" si="7"/>
        <v>0.33</v>
      </c>
      <c r="L28" s="3">
        <f t="shared" si="7"/>
        <v>0.33</v>
      </c>
      <c r="M28" s="3">
        <f t="shared" si="7"/>
        <v>0.3</v>
      </c>
      <c r="P28" s="15" t="s">
        <v>582</v>
      </c>
      <c r="Q28" s="10" t="str">
        <f t="shared" si="1"/>
        <v>PET MANGUINH-PN</v>
      </c>
      <c r="R28" s="51">
        <f t="shared" si="2"/>
        <v>41703</v>
      </c>
      <c r="S28" s="5">
        <f t="shared" si="3"/>
        <v>0.3</v>
      </c>
      <c r="T28" s="5">
        <f t="shared" si="4"/>
        <v>0.33</v>
      </c>
      <c r="U28" s="5">
        <f t="shared" si="5"/>
        <v>0.33</v>
      </c>
      <c r="V28" s="5">
        <f t="shared" si="6"/>
        <v>0.3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588</v>
      </c>
      <c r="D29" s="3" t="s">
        <v>1879</v>
      </c>
      <c r="E29" s="3" t="s">
        <v>1880</v>
      </c>
      <c r="F29" s="3" t="s">
        <v>1881</v>
      </c>
      <c r="G29" s="3" t="s">
        <v>333</v>
      </c>
      <c r="H29" s="51">
        <v>41703</v>
      </c>
      <c r="J29" s="3">
        <f>IF($A29="",0,VALUE(CONCATENATE(LEFT(D29,LEN(D29)-3),",",RIGHT(D29,2))))</f>
        <v>9.74</v>
      </c>
      <c r="K29" s="3">
        <f t="shared" si="7"/>
        <v>9.56</v>
      </c>
      <c r="L29" s="3">
        <f t="shared" si="7"/>
        <v>9.7899999999999991</v>
      </c>
      <c r="M29" s="3">
        <f t="shared" si="7"/>
        <v>9.5</v>
      </c>
      <c r="P29" s="15" t="s">
        <v>587</v>
      </c>
      <c r="Q29" s="10" t="str">
        <f t="shared" si="1"/>
        <v>SID NACIONAL-ON</v>
      </c>
      <c r="R29" s="51">
        <f t="shared" si="2"/>
        <v>41703</v>
      </c>
      <c r="S29" s="5">
        <f t="shared" si="3"/>
        <v>9.74</v>
      </c>
      <c r="T29" s="5">
        <f t="shared" si="4"/>
        <v>9.56</v>
      </c>
      <c r="U29" s="5">
        <f t="shared" si="5"/>
        <v>9.7899999999999991</v>
      </c>
      <c r="V29" s="5">
        <f t="shared" si="6"/>
        <v>9.5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592</v>
      </c>
      <c r="D30" s="3" t="s">
        <v>897</v>
      </c>
      <c r="E30" s="3" t="s">
        <v>1368</v>
      </c>
      <c r="F30" s="3" t="s">
        <v>1882</v>
      </c>
      <c r="G30" s="3" t="s">
        <v>1721</v>
      </c>
      <c r="H30" s="51">
        <v>41703</v>
      </c>
      <c r="J30" s="3">
        <f t="shared" si="7"/>
        <v>9.3000000000000007</v>
      </c>
      <c r="K30" s="3">
        <f t="shared" si="7"/>
        <v>9.0299999999999994</v>
      </c>
      <c r="L30" s="3">
        <f t="shared" si="7"/>
        <v>9.32</v>
      </c>
      <c r="M30" s="3">
        <f t="shared" si="7"/>
        <v>8.98</v>
      </c>
      <c r="P30" s="14" t="s">
        <v>589</v>
      </c>
      <c r="Q30" s="10" t="str">
        <f t="shared" si="1"/>
        <v xml:space="preserve">USIMINAS    -ON  </v>
      </c>
      <c r="R30" s="51">
        <f t="shared" si="2"/>
        <v>41703</v>
      </c>
      <c r="S30" s="5">
        <f t="shared" si="3"/>
        <v>9.3000000000000007</v>
      </c>
      <c r="T30" s="5">
        <f t="shared" si="4"/>
        <v>9.0299999999999994</v>
      </c>
      <c r="U30" s="5">
        <f t="shared" si="5"/>
        <v>9.32</v>
      </c>
      <c r="V30" s="5">
        <f t="shared" si="6"/>
        <v>8.98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593</v>
      </c>
      <c r="D31" s="3" t="s">
        <v>1881</v>
      </c>
      <c r="E31" s="3" t="s">
        <v>1530</v>
      </c>
      <c r="F31" s="3" t="s">
        <v>1883</v>
      </c>
      <c r="G31" s="3" t="s">
        <v>1884</v>
      </c>
      <c r="H31" s="51">
        <v>41703</v>
      </c>
      <c r="J31" s="3">
        <f t="shared" si="7"/>
        <v>9.7899999999999991</v>
      </c>
      <c r="K31" s="3">
        <f t="shared" si="7"/>
        <v>9.59</v>
      </c>
      <c r="L31" s="3">
        <f t="shared" si="7"/>
        <v>9.93</v>
      </c>
      <c r="M31" s="3">
        <f t="shared" si="7"/>
        <v>9.44</v>
      </c>
      <c r="P31" s="14" t="s">
        <v>590</v>
      </c>
      <c r="Q31" s="10" t="str">
        <f t="shared" si="1"/>
        <v xml:space="preserve">USIMINAS    -PNA </v>
      </c>
      <c r="R31" s="51">
        <f t="shared" si="2"/>
        <v>41703</v>
      </c>
      <c r="S31" s="5">
        <f t="shared" si="3"/>
        <v>9.7899999999999991</v>
      </c>
      <c r="T31" s="5">
        <f t="shared" si="4"/>
        <v>9.59</v>
      </c>
      <c r="U31" s="5">
        <f t="shared" si="5"/>
        <v>9.93</v>
      </c>
      <c r="V31" s="5">
        <f t="shared" si="6"/>
        <v>9.44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594</v>
      </c>
      <c r="D32" s="3" t="s">
        <v>426</v>
      </c>
      <c r="E32" s="3" t="s">
        <v>595</v>
      </c>
      <c r="F32" s="3" t="s">
        <v>595</v>
      </c>
      <c r="G32" s="3" t="s">
        <v>595</v>
      </c>
      <c r="H32" s="51">
        <v>41620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591</v>
      </c>
      <c r="Q32" s="10" t="str">
        <f t="shared" si="1"/>
        <v xml:space="preserve">USIMINAS    -PNB </v>
      </c>
      <c r="R32" s="51">
        <f t="shared" si="2"/>
        <v>41620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598</v>
      </c>
      <c r="D33" s="3" t="s">
        <v>1686</v>
      </c>
      <c r="E33" s="3" t="s">
        <v>1532</v>
      </c>
      <c r="F33" s="3" t="s">
        <v>1532</v>
      </c>
      <c r="G33" s="3" t="s">
        <v>1885</v>
      </c>
      <c r="H33" s="51">
        <v>41703</v>
      </c>
      <c r="J33" s="3">
        <f t="shared" si="7"/>
        <v>11.75</v>
      </c>
      <c r="K33" s="3">
        <f t="shared" si="7"/>
        <v>11.68</v>
      </c>
      <c r="L33" s="3">
        <f t="shared" si="7"/>
        <v>11.68</v>
      </c>
      <c r="M33" s="3">
        <f t="shared" si="7"/>
        <v>11.58</v>
      </c>
      <c r="P33" s="14" t="s">
        <v>596</v>
      </c>
      <c r="Q33" s="10" t="str">
        <f t="shared" si="1"/>
        <v xml:space="preserve">GERDAU      -ON  </v>
      </c>
      <c r="R33" s="51">
        <f t="shared" si="2"/>
        <v>41703</v>
      </c>
      <c r="S33" s="5">
        <f t="shared" si="3"/>
        <v>11.75</v>
      </c>
      <c r="T33" s="5">
        <f t="shared" si="4"/>
        <v>11.68</v>
      </c>
      <c r="U33" s="5">
        <f t="shared" si="5"/>
        <v>11.68</v>
      </c>
      <c r="V33" s="5">
        <f t="shared" si="6"/>
        <v>11.58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599</v>
      </c>
      <c r="D34" s="3" t="s">
        <v>1886</v>
      </c>
      <c r="E34" s="3" t="s">
        <v>1887</v>
      </c>
      <c r="F34" s="3" t="s">
        <v>1887</v>
      </c>
      <c r="G34" s="3" t="s">
        <v>1888</v>
      </c>
      <c r="H34" s="51">
        <v>41703</v>
      </c>
      <c r="J34" s="3">
        <f t="shared" si="7"/>
        <v>14.52</v>
      </c>
      <c r="K34" s="3">
        <f t="shared" si="7"/>
        <v>14.42</v>
      </c>
      <c r="L34" s="3">
        <f t="shared" si="7"/>
        <v>14.42</v>
      </c>
      <c r="M34" s="3">
        <f t="shared" si="7"/>
        <v>14.32</v>
      </c>
      <c r="P34" s="14" t="s">
        <v>597</v>
      </c>
      <c r="Q34" s="10" t="str">
        <f t="shared" si="1"/>
        <v xml:space="preserve">GERDAU      -PN  </v>
      </c>
      <c r="R34" s="51">
        <f t="shared" si="2"/>
        <v>41703</v>
      </c>
      <c r="S34" s="5">
        <f t="shared" si="3"/>
        <v>14.52</v>
      </c>
      <c r="T34" s="5">
        <f t="shared" si="4"/>
        <v>14.42</v>
      </c>
      <c r="U34" s="5">
        <f t="shared" si="5"/>
        <v>14.42</v>
      </c>
      <c r="V34" s="5">
        <f t="shared" si="6"/>
        <v>14.32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602</v>
      </c>
      <c r="D35" s="3" t="s">
        <v>1889</v>
      </c>
      <c r="E35" s="3" t="s">
        <v>1889</v>
      </c>
      <c r="F35" s="3" t="s">
        <v>1889</v>
      </c>
      <c r="G35" s="3" t="s">
        <v>1889</v>
      </c>
      <c r="H35" s="51">
        <v>41703</v>
      </c>
      <c r="J35" s="3">
        <f t="shared" si="7"/>
        <v>14.7</v>
      </c>
      <c r="K35" s="3">
        <f t="shared" si="7"/>
        <v>14.7</v>
      </c>
      <c r="L35" s="3">
        <f t="shared" si="7"/>
        <v>14.7</v>
      </c>
      <c r="M35" s="3">
        <f t="shared" si="7"/>
        <v>14.7</v>
      </c>
      <c r="P35" s="14" t="s">
        <v>600</v>
      </c>
      <c r="Q35" s="10" t="str">
        <f t="shared" si="1"/>
        <v xml:space="preserve">GERDAU MET  -ON  </v>
      </c>
      <c r="R35" s="51">
        <f t="shared" si="2"/>
        <v>41703</v>
      </c>
      <c r="S35" s="5">
        <f t="shared" si="3"/>
        <v>14.7</v>
      </c>
      <c r="T35" s="5">
        <f t="shared" si="4"/>
        <v>14.7</v>
      </c>
      <c r="U35" s="5">
        <f t="shared" si="5"/>
        <v>14.7</v>
      </c>
      <c r="V35" s="5">
        <f t="shared" si="6"/>
        <v>14.7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603</v>
      </c>
      <c r="D36" s="3" t="s">
        <v>1890</v>
      </c>
      <c r="E36" s="3" t="s">
        <v>1891</v>
      </c>
      <c r="F36" s="3" t="s">
        <v>1891</v>
      </c>
      <c r="G36" s="3" t="s">
        <v>1892</v>
      </c>
      <c r="H36" s="51">
        <v>41703</v>
      </c>
      <c r="J36" s="3">
        <f t="shared" si="7"/>
        <v>17.93</v>
      </c>
      <c r="K36" s="3">
        <f t="shared" si="7"/>
        <v>17.760000000000002</v>
      </c>
      <c r="L36" s="3">
        <f t="shared" si="7"/>
        <v>17.760000000000002</v>
      </c>
      <c r="M36" s="3">
        <f t="shared" si="7"/>
        <v>17.61</v>
      </c>
      <c r="P36" s="14" t="s">
        <v>601</v>
      </c>
      <c r="Q36" s="10" t="str">
        <f t="shared" si="1"/>
        <v xml:space="preserve">GERDAU MET  -PN  </v>
      </c>
      <c r="R36" s="51">
        <f t="shared" si="2"/>
        <v>41703</v>
      </c>
      <c r="S36" s="5">
        <f t="shared" si="3"/>
        <v>17.93</v>
      </c>
      <c r="T36" s="5">
        <f t="shared" si="4"/>
        <v>17.760000000000002</v>
      </c>
      <c r="U36" s="5">
        <f t="shared" si="5"/>
        <v>17.760000000000002</v>
      </c>
      <c r="V36" s="5">
        <f t="shared" si="6"/>
        <v>17.61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606</v>
      </c>
      <c r="D37" s="3" t="s">
        <v>426</v>
      </c>
      <c r="E37" s="3" t="s">
        <v>607</v>
      </c>
      <c r="F37" s="3" t="s">
        <v>607</v>
      </c>
      <c r="G37" s="3" t="s">
        <v>607</v>
      </c>
      <c r="H37" s="51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604</v>
      </c>
      <c r="Q37" s="10" t="str">
        <f t="shared" si="1"/>
        <v>FIBAM       -ON</v>
      </c>
      <c r="R37" s="51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608</v>
      </c>
      <c r="D38" s="3" t="s">
        <v>426</v>
      </c>
      <c r="E38" s="3" t="s">
        <v>745</v>
      </c>
      <c r="F38" s="3" t="s">
        <v>745</v>
      </c>
      <c r="G38" s="3" t="s">
        <v>745</v>
      </c>
      <c r="H38" s="51">
        <v>41675</v>
      </c>
      <c r="J38" s="3" t="e">
        <f t="shared" si="7"/>
        <v>#VALUE!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605</v>
      </c>
      <c r="Q38" s="10" t="str">
        <f t="shared" si="1"/>
        <v>FIBAM       -PN</v>
      </c>
      <c r="R38" s="51">
        <f t="shared" si="2"/>
        <v>41675</v>
      </c>
      <c r="S38" s="5" t="e">
        <f t="shared" si="3"/>
        <v>#VALUE!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611</v>
      </c>
      <c r="D39" s="3" t="s">
        <v>426</v>
      </c>
      <c r="E39" s="3" t="s">
        <v>612</v>
      </c>
      <c r="F39" s="3" t="s">
        <v>612</v>
      </c>
      <c r="G39" s="3" t="s">
        <v>612</v>
      </c>
      <c r="H39" s="51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609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613</v>
      </c>
      <c r="D40" s="3" t="s">
        <v>1893</v>
      </c>
      <c r="E40" s="3" t="s">
        <v>1894</v>
      </c>
      <c r="F40" s="3" t="s">
        <v>1894</v>
      </c>
      <c r="G40" s="3" t="s">
        <v>1893</v>
      </c>
      <c r="H40" s="51">
        <v>41703</v>
      </c>
      <c r="J40" s="3">
        <f t="shared" si="7"/>
        <v>0.56000000000000005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0.56000000000000005</v>
      </c>
      <c r="P40" s="14" t="s">
        <v>610</v>
      </c>
      <c r="Q40" s="10" t="str">
        <f t="shared" si="8"/>
        <v xml:space="preserve">MANGELS INDL-PN  </v>
      </c>
      <c r="R40" s="51">
        <f t="shared" si="9"/>
        <v>41703</v>
      </c>
      <c r="S40" s="5">
        <f t="shared" si="10"/>
        <v>0.56000000000000005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0.56000000000000005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616</v>
      </c>
      <c r="D41" s="3" t="s">
        <v>426</v>
      </c>
      <c r="E41" s="3" t="s">
        <v>617</v>
      </c>
      <c r="F41" s="3" t="s">
        <v>617</v>
      </c>
      <c r="G41" s="3" t="s">
        <v>617</v>
      </c>
      <c r="H41" s="51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614</v>
      </c>
      <c r="Q41" s="10" t="str">
        <f t="shared" si="8"/>
        <v>MET DUQUE   -ON</v>
      </c>
      <c r="R41" s="51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618</v>
      </c>
      <c r="D42" s="3" t="s">
        <v>1499</v>
      </c>
      <c r="E42" s="3" t="s">
        <v>1536</v>
      </c>
      <c r="F42" s="3" t="s">
        <v>1536</v>
      </c>
      <c r="G42" s="3" t="s">
        <v>1499</v>
      </c>
      <c r="H42" s="51">
        <v>41697</v>
      </c>
      <c r="J42" s="3">
        <f t="shared" si="7"/>
        <v>3.99</v>
      </c>
      <c r="K42" s="3">
        <f t="shared" si="7"/>
        <v>4.25</v>
      </c>
      <c r="L42" s="3">
        <f t="shared" si="7"/>
        <v>4.25</v>
      </c>
      <c r="M42" s="3">
        <f t="shared" si="7"/>
        <v>3.99</v>
      </c>
      <c r="P42" s="14" t="s">
        <v>615</v>
      </c>
      <c r="Q42" s="10" t="str">
        <f t="shared" si="8"/>
        <v>MET DUQUE   -PN</v>
      </c>
      <c r="R42" s="51">
        <f t="shared" si="9"/>
        <v>41697</v>
      </c>
      <c r="S42" s="5">
        <f t="shared" si="10"/>
        <v>3.99</v>
      </c>
      <c r="T42" s="5">
        <f t="shared" si="11"/>
        <v>4.25</v>
      </c>
      <c r="U42" s="5">
        <f t="shared" si="12"/>
        <v>4.25</v>
      </c>
      <c r="V42" s="5">
        <f t="shared" si="13"/>
        <v>3.99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621</v>
      </c>
      <c r="D43" s="3" t="s">
        <v>1895</v>
      </c>
      <c r="E43" s="3" t="s">
        <v>1505</v>
      </c>
      <c r="F43" s="3" t="s">
        <v>1451</v>
      </c>
      <c r="G43" s="3" t="s">
        <v>1896</v>
      </c>
      <c r="H43" s="51">
        <v>41703</v>
      </c>
      <c r="J43" s="3">
        <f t="shared" si="7"/>
        <v>3.47</v>
      </c>
      <c r="K43" s="3">
        <f t="shared" si="7"/>
        <v>3.45</v>
      </c>
      <c r="L43" s="3">
        <f t="shared" si="7"/>
        <v>3.53</v>
      </c>
      <c r="M43" s="3">
        <f t="shared" si="7"/>
        <v>3.38</v>
      </c>
      <c r="P43" s="14" t="s">
        <v>620</v>
      </c>
      <c r="Q43" s="10" t="str">
        <f t="shared" si="8"/>
        <v xml:space="preserve">PARANAPANEMA-ON  </v>
      </c>
      <c r="R43" s="51">
        <f t="shared" si="9"/>
        <v>41703</v>
      </c>
      <c r="S43" s="5">
        <f t="shared" si="10"/>
        <v>3.47</v>
      </c>
      <c r="T43" s="5">
        <f t="shared" si="11"/>
        <v>3.45</v>
      </c>
      <c r="U43" s="5">
        <f t="shared" si="12"/>
        <v>3.53</v>
      </c>
      <c r="V43" s="5">
        <f t="shared" si="13"/>
        <v>3.38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627</v>
      </c>
      <c r="D44" s="3" t="s">
        <v>426</v>
      </c>
      <c r="E44" s="3" t="s">
        <v>517</v>
      </c>
      <c r="F44" s="3" t="s">
        <v>517</v>
      </c>
      <c r="G44" s="3" t="s">
        <v>517</v>
      </c>
      <c r="H44" s="51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623</v>
      </c>
      <c r="Q44" s="10" t="str">
        <f t="shared" si="8"/>
        <v>MILLENNIUM  -ON</v>
      </c>
      <c r="R44" s="51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628</v>
      </c>
      <c r="D45" s="3" t="s">
        <v>709</v>
      </c>
      <c r="E45" s="3" t="s">
        <v>709</v>
      </c>
      <c r="F45" s="3" t="s">
        <v>709</v>
      </c>
      <c r="G45" s="3" t="s">
        <v>709</v>
      </c>
      <c r="H45" s="51">
        <v>41698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624</v>
      </c>
      <c r="Q45" s="10" t="str">
        <f t="shared" si="8"/>
        <v>MILLENNIUM  -PNA</v>
      </c>
      <c r="R45" s="51">
        <f t="shared" si="9"/>
        <v>41698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629</v>
      </c>
      <c r="D46" s="3" t="s">
        <v>709</v>
      </c>
      <c r="E46" s="3" t="s">
        <v>709</v>
      </c>
      <c r="F46" s="3" t="s">
        <v>709</v>
      </c>
      <c r="G46" s="3" t="s">
        <v>709</v>
      </c>
      <c r="H46" s="51">
        <v>41698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625</v>
      </c>
      <c r="Q46" s="10" t="str">
        <f t="shared" si="8"/>
        <v>MILLENNIUM  -PNB</v>
      </c>
      <c r="R46" s="46">
        <f t="shared" si="9"/>
        <v>41698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644</v>
      </c>
      <c r="D47" s="3" t="s">
        <v>1537</v>
      </c>
      <c r="E47" s="3" t="s">
        <v>1537</v>
      </c>
      <c r="F47" s="3" t="s">
        <v>1537</v>
      </c>
      <c r="G47" s="3" t="s">
        <v>1537</v>
      </c>
      <c r="H47" s="51">
        <v>41703</v>
      </c>
      <c r="J47" s="3">
        <f t="shared" si="7"/>
        <v>0.48</v>
      </c>
      <c r="K47" s="3">
        <f t="shared" si="7"/>
        <v>0.48</v>
      </c>
      <c r="L47" s="3">
        <f t="shared" si="7"/>
        <v>0.48</v>
      </c>
      <c r="M47" s="3">
        <f t="shared" si="7"/>
        <v>0.48</v>
      </c>
      <c r="P47" s="14" t="s">
        <v>643</v>
      </c>
      <c r="Q47" s="10" t="str">
        <f t="shared" si="8"/>
        <v>GPC PART    -ON</v>
      </c>
      <c r="R47" s="51">
        <f t="shared" si="9"/>
        <v>41703</v>
      </c>
      <c r="S47" s="5">
        <f t="shared" si="10"/>
        <v>0.48</v>
      </c>
      <c r="T47" s="5">
        <f t="shared" si="11"/>
        <v>0.48</v>
      </c>
      <c r="U47" s="5">
        <f t="shared" si="12"/>
        <v>0.48</v>
      </c>
      <c r="V47" s="5">
        <f t="shared" si="13"/>
        <v>0.48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646</v>
      </c>
      <c r="D48" s="3" t="s">
        <v>773</v>
      </c>
      <c r="E48" s="3" t="s">
        <v>773</v>
      </c>
      <c r="F48" s="3" t="s">
        <v>773</v>
      </c>
      <c r="G48" s="3" t="s">
        <v>773</v>
      </c>
      <c r="H48" s="51">
        <v>41703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645</v>
      </c>
      <c r="Q48" s="10" t="str">
        <f t="shared" si="8"/>
        <v>M G POLIEST -ON</v>
      </c>
      <c r="R48" s="51">
        <f t="shared" si="9"/>
        <v>41703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324</v>
      </c>
      <c r="D49" s="3" t="s">
        <v>685</v>
      </c>
      <c r="E49" s="3" t="s">
        <v>685</v>
      </c>
      <c r="F49" s="3" t="s">
        <v>685</v>
      </c>
      <c r="G49" s="3" t="s">
        <v>685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323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651</v>
      </c>
      <c r="D50" s="3" t="s">
        <v>1539</v>
      </c>
      <c r="E50" s="3" t="s">
        <v>1897</v>
      </c>
      <c r="F50" s="3" t="s">
        <v>1538</v>
      </c>
      <c r="G50" s="3" t="s">
        <v>1375</v>
      </c>
      <c r="H50" s="51">
        <v>41703</v>
      </c>
      <c r="J50" s="3">
        <f t="shared" si="7"/>
        <v>1.05</v>
      </c>
      <c r="K50" s="3">
        <f t="shared" si="7"/>
        <v>1.04</v>
      </c>
      <c r="L50" s="3">
        <f t="shared" si="7"/>
        <v>1.06</v>
      </c>
      <c r="M50" s="3">
        <f t="shared" si="7"/>
        <v>1.03</v>
      </c>
      <c r="P50" s="15" t="s">
        <v>650</v>
      </c>
      <c r="Q50" s="10" t="str">
        <f t="shared" si="8"/>
        <v xml:space="preserve">CCX CARVAO  -ON  </v>
      </c>
      <c r="R50" s="46">
        <f t="shared" si="9"/>
        <v>41703</v>
      </c>
      <c r="S50" s="6">
        <f t="shared" si="10"/>
        <v>1.05</v>
      </c>
      <c r="T50" s="6">
        <f t="shared" si="11"/>
        <v>1.04</v>
      </c>
      <c r="U50" s="6">
        <f t="shared" si="12"/>
        <v>1.06</v>
      </c>
      <c r="V50" s="6">
        <f t="shared" si="13"/>
        <v>1.03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654</v>
      </c>
      <c r="D51" s="3" t="s">
        <v>1379</v>
      </c>
      <c r="E51" s="3" t="s">
        <v>1898</v>
      </c>
      <c r="F51" s="3" t="s">
        <v>1404</v>
      </c>
      <c r="G51" s="3" t="s">
        <v>1899</v>
      </c>
      <c r="H51" s="51">
        <v>41703</v>
      </c>
      <c r="J51" s="3">
        <f t="shared" si="7"/>
        <v>3.1</v>
      </c>
      <c r="K51" s="3">
        <f t="shared" si="7"/>
        <v>3.03</v>
      </c>
      <c r="L51" s="3">
        <f t="shared" si="7"/>
        <v>3.12</v>
      </c>
      <c r="M51" s="3">
        <f t="shared" si="7"/>
        <v>2.97</v>
      </c>
      <c r="P51" s="14" t="s">
        <v>653</v>
      </c>
      <c r="Q51" s="10" t="str">
        <f t="shared" si="8"/>
        <v xml:space="preserve">MMX MINER   -ON  </v>
      </c>
      <c r="R51" s="51">
        <f t="shared" si="9"/>
        <v>41703</v>
      </c>
      <c r="S51" s="5">
        <f t="shared" si="10"/>
        <v>3.1</v>
      </c>
      <c r="T51" s="5">
        <f t="shared" si="11"/>
        <v>3.03</v>
      </c>
      <c r="U51" s="5">
        <f t="shared" si="12"/>
        <v>3.12</v>
      </c>
      <c r="V51" s="5">
        <f t="shared" si="13"/>
        <v>2.97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660</v>
      </c>
      <c r="D52" s="3" t="s">
        <v>426</v>
      </c>
      <c r="E52" s="3" t="s">
        <v>661</v>
      </c>
      <c r="F52" s="3" t="s">
        <v>661</v>
      </c>
      <c r="G52" s="3" t="s">
        <v>661</v>
      </c>
      <c r="H52" s="51">
        <v>41585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655</v>
      </c>
      <c r="Q52" s="10" t="str">
        <f t="shared" si="8"/>
        <v>SANSUY      -ON</v>
      </c>
      <c r="R52" s="51">
        <f t="shared" si="9"/>
        <v>41585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662</v>
      </c>
      <c r="D53" s="3" t="s">
        <v>992</v>
      </c>
      <c r="E53" s="3" t="s">
        <v>922</v>
      </c>
      <c r="F53" s="3" t="s">
        <v>992</v>
      </c>
      <c r="G53" s="3" t="s">
        <v>922</v>
      </c>
      <c r="H53" s="51">
        <v>41695</v>
      </c>
      <c r="J53" s="3">
        <f t="shared" si="7"/>
        <v>0.78</v>
      </c>
      <c r="K53" s="3">
        <f t="shared" si="7"/>
        <v>0.77</v>
      </c>
      <c r="L53" s="3">
        <f t="shared" si="7"/>
        <v>0.78</v>
      </c>
      <c r="M53" s="3">
        <f t="shared" si="7"/>
        <v>0.77</v>
      </c>
      <c r="P53" s="14" t="s">
        <v>656</v>
      </c>
      <c r="Q53" s="10" t="str">
        <f t="shared" si="8"/>
        <v>SANSUY      -PNA</v>
      </c>
      <c r="R53" s="51">
        <f t="shared" si="9"/>
        <v>41695</v>
      </c>
      <c r="S53" s="5">
        <f t="shared" si="10"/>
        <v>0.78</v>
      </c>
      <c r="T53" s="5">
        <f t="shared" si="11"/>
        <v>0.77</v>
      </c>
      <c r="U53" s="5">
        <f t="shared" si="12"/>
        <v>0.78</v>
      </c>
      <c r="V53" s="5">
        <f t="shared" si="13"/>
        <v>0.77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663</v>
      </c>
      <c r="D54" s="3" t="s">
        <v>426</v>
      </c>
      <c r="E54" s="61" t="s">
        <v>664</v>
      </c>
      <c r="F54" s="61" t="s">
        <v>664</v>
      </c>
      <c r="G54" s="61" t="s">
        <v>664</v>
      </c>
      <c r="H54" s="51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657</v>
      </c>
      <c r="Q54" s="10" t="str">
        <f t="shared" si="8"/>
        <v>SANSUY      -PNB</v>
      </c>
      <c r="R54" s="51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667</v>
      </c>
      <c r="D55" s="3" t="s">
        <v>426</v>
      </c>
      <c r="E55" s="3" t="s">
        <v>917</v>
      </c>
      <c r="F55" s="3" t="s">
        <v>917</v>
      </c>
      <c r="G55" s="3" t="s">
        <v>917</v>
      </c>
      <c r="H55" s="51">
        <v>41683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665</v>
      </c>
      <c r="Q55" s="10" t="str">
        <f t="shared" si="8"/>
        <v>MELHOR SP   -ON</v>
      </c>
      <c r="R55" s="51">
        <f t="shared" si="9"/>
        <v>41683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668</v>
      </c>
      <c r="D56" s="3" t="s">
        <v>1352</v>
      </c>
      <c r="E56" s="3" t="s">
        <v>917</v>
      </c>
      <c r="F56" s="3" t="s">
        <v>1353</v>
      </c>
      <c r="G56" s="3" t="s">
        <v>917</v>
      </c>
      <c r="H56" s="51">
        <v>41690</v>
      </c>
      <c r="J56" s="3">
        <f t="shared" si="7"/>
        <v>27.31</v>
      </c>
      <c r="K56" s="3">
        <f t="shared" si="7"/>
        <v>27.3</v>
      </c>
      <c r="L56" s="3">
        <f t="shared" si="7"/>
        <v>27.53</v>
      </c>
      <c r="M56" s="3">
        <f t="shared" si="7"/>
        <v>27.3</v>
      </c>
      <c r="P56" s="15" t="s">
        <v>666</v>
      </c>
      <c r="Q56" s="10" t="str">
        <f t="shared" si="8"/>
        <v>MELHOR SP   -PN</v>
      </c>
      <c r="R56" s="51">
        <f t="shared" si="9"/>
        <v>41690</v>
      </c>
      <c r="S56" s="5">
        <f t="shared" si="10"/>
        <v>27.31</v>
      </c>
      <c r="T56" s="5">
        <f t="shared" si="11"/>
        <v>27.3</v>
      </c>
      <c r="U56" s="5">
        <f t="shared" si="12"/>
        <v>27.53</v>
      </c>
      <c r="V56" s="5">
        <f t="shared" si="13"/>
        <v>27.3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670</v>
      </c>
      <c r="D57" s="3" t="s">
        <v>1900</v>
      </c>
      <c r="E57" s="3" t="s">
        <v>1901</v>
      </c>
      <c r="F57" s="3" t="s">
        <v>1902</v>
      </c>
      <c r="G57" s="3" t="s">
        <v>1767</v>
      </c>
      <c r="H57" s="51">
        <v>41703</v>
      </c>
      <c r="J57" s="3">
        <f t="shared" si="7"/>
        <v>24.65</v>
      </c>
      <c r="K57" s="3">
        <f t="shared" si="7"/>
        <v>24.5</v>
      </c>
      <c r="L57" s="3">
        <f t="shared" si="7"/>
        <v>25.09</v>
      </c>
      <c r="M57" s="3">
        <f t="shared" si="7"/>
        <v>24.45</v>
      </c>
      <c r="P57" s="10" t="s">
        <v>669</v>
      </c>
      <c r="Q57" s="10" t="str">
        <f t="shared" si="8"/>
        <v xml:space="preserve">FIBRIA      -ON  </v>
      </c>
      <c r="R57" s="51">
        <f t="shared" si="9"/>
        <v>41703</v>
      </c>
      <c r="S57" s="5">
        <f t="shared" si="10"/>
        <v>24.65</v>
      </c>
      <c r="T57" s="5">
        <f t="shared" si="11"/>
        <v>24.5</v>
      </c>
      <c r="U57" s="5">
        <f t="shared" si="12"/>
        <v>25.09</v>
      </c>
      <c r="V57" s="5">
        <f t="shared" si="13"/>
        <v>24.45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672</v>
      </c>
      <c r="D58" s="3" t="s">
        <v>1903</v>
      </c>
      <c r="E58" s="3" t="s">
        <v>1904</v>
      </c>
      <c r="F58" s="3" t="s">
        <v>1903</v>
      </c>
      <c r="G58" s="3" t="s">
        <v>1905</v>
      </c>
      <c r="H58" s="51">
        <v>41703</v>
      </c>
      <c r="J58" s="3">
        <f t="shared" si="7"/>
        <v>57.61</v>
      </c>
      <c r="K58" s="3">
        <f t="shared" si="7"/>
        <v>57.15</v>
      </c>
      <c r="L58" s="3">
        <f t="shared" si="7"/>
        <v>57.61</v>
      </c>
      <c r="M58" s="3">
        <f t="shared" si="7"/>
        <v>56.33</v>
      </c>
      <c r="P58" s="14" t="s">
        <v>671</v>
      </c>
      <c r="Q58" s="10" t="str">
        <f t="shared" si="8"/>
        <v xml:space="preserve">KLABIN S/A  -UNT </v>
      </c>
      <c r="R58" s="51">
        <f t="shared" si="9"/>
        <v>41703</v>
      </c>
      <c r="S58" s="5">
        <f t="shared" si="10"/>
        <v>57.61</v>
      </c>
      <c r="T58" s="5">
        <f t="shared" si="11"/>
        <v>57.15</v>
      </c>
      <c r="U58" s="5">
        <f t="shared" si="12"/>
        <v>57.61</v>
      </c>
      <c r="V58" s="5">
        <f t="shared" si="13"/>
        <v>56.33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674</v>
      </c>
      <c r="D59" s="3" t="s">
        <v>426</v>
      </c>
      <c r="E59" s="61" t="s">
        <v>185</v>
      </c>
      <c r="F59" s="61" t="s">
        <v>185</v>
      </c>
      <c r="G59" s="61" t="s">
        <v>185</v>
      </c>
      <c r="H59" s="51">
        <v>41703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673</v>
      </c>
      <c r="Q59" s="10" t="str">
        <f t="shared" si="8"/>
        <v xml:space="preserve">SUZANO PAPEL-ON  </v>
      </c>
      <c r="R59" s="46">
        <f t="shared" si="9"/>
        <v>41703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676</v>
      </c>
      <c r="D60" s="3" t="s">
        <v>426</v>
      </c>
      <c r="E60" s="61" t="s">
        <v>677</v>
      </c>
      <c r="F60" s="61" t="s">
        <v>677</v>
      </c>
      <c r="G60" s="61" t="s">
        <v>677</v>
      </c>
      <c r="H60" s="51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675</v>
      </c>
      <c r="Q60" s="10" t="str">
        <f t="shared" si="8"/>
        <v xml:space="preserve">EUCATEX     -ON  </v>
      </c>
      <c r="R60" s="51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681</v>
      </c>
      <c r="D61" s="3" t="s">
        <v>426</v>
      </c>
      <c r="E61" s="3" t="s">
        <v>658</v>
      </c>
      <c r="F61" s="3" t="s">
        <v>658</v>
      </c>
      <c r="G61" s="3" t="s">
        <v>658</v>
      </c>
      <c r="H61" s="51">
        <v>41667</v>
      </c>
      <c r="J61" s="3" t="e">
        <f t="shared" si="7"/>
        <v>#VALUE!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679</v>
      </c>
      <c r="Q61" s="10" t="str">
        <f t="shared" si="8"/>
        <v>METAL IGUACU-ON</v>
      </c>
      <c r="R61" s="51">
        <f t="shared" si="9"/>
        <v>41667</v>
      </c>
      <c r="S61" s="5" t="e">
        <f t="shared" si="10"/>
        <v>#VALUE!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682</v>
      </c>
      <c r="D62" s="3" t="s">
        <v>555</v>
      </c>
      <c r="E62" s="3" t="s">
        <v>555</v>
      </c>
      <c r="F62" s="3" t="s">
        <v>555</v>
      </c>
      <c r="G62" s="3" t="s">
        <v>555</v>
      </c>
      <c r="H62" s="51">
        <v>41703</v>
      </c>
      <c r="J62" s="3">
        <f t="shared" si="7"/>
        <v>0.11</v>
      </c>
      <c r="K62" s="3">
        <f t="shared" si="7"/>
        <v>0.11</v>
      </c>
      <c r="L62" s="3">
        <f t="shared" si="7"/>
        <v>0.11</v>
      </c>
      <c r="M62" s="3">
        <f t="shared" si="7"/>
        <v>0.11</v>
      </c>
      <c r="P62" s="14" t="s">
        <v>680</v>
      </c>
      <c r="Q62" s="10" t="str">
        <f t="shared" si="8"/>
        <v>METAL IGUACU-PN</v>
      </c>
      <c r="R62" s="51">
        <f t="shared" si="9"/>
        <v>41703</v>
      </c>
      <c r="S62" s="5">
        <f t="shared" si="10"/>
        <v>0.11</v>
      </c>
      <c r="T62" s="5">
        <f t="shared" si="11"/>
        <v>0.11</v>
      </c>
      <c r="U62" s="5">
        <f t="shared" si="12"/>
        <v>0.11</v>
      </c>
      <c r="V62" s="5">
        <f t="shared" si="13"/>
        <v>0.11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831</v>
      </c>
      <c r="D63" s="3" t="s">
        <v>426</v>
      </c>
      <c r="E63" s="3" t="s">
        <v>391</v>
      </c>
      <c r="F63" s="3" t="s">
        <v>391</v>
      </c>
      <c r="G63" s="3" t="s">
        <v>391</v>
      </c>
      <c r="H63" s="51">
        <v>41263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828</v>
      </c>
      <c r="Q63" s="10" t="str">
        <f t="shared" si="8"/>
        <v>CAF BRASILIA-PN *</v>
      </c>
      <c r="R63" s="51">
        <f t="shared" si="9"/>
        <v>41263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686</v>
      </c>
      <c r="D64" s="3" t="s">
        <v>126</v>
      </c>
      <c r="E64" s="3" t="s">
        <v>126</v>
      </c>
      <c r="F64" s="3" t="s">
        <v>126</v>
      </c>
      <c r="G64" s="3" t="s">
        <v>126</v>
      </c>
      <c r="H64" s="51">
        <v>41696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683</v>
      </c>
      <c r="Q64" s="10" t="str">
        <f t="shared" si="8"/>
        <v>PAR AL BAHIA-ON</v>
      </c>
      <c r="R64" s="51">
        <f t="shared" si="9"/>
        <v>41696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687</v>
      </c>
      <c r="D65" s="3" t="s">
        <v>426</v>
      </c>
      <c r="E65" s="3" t="s">
        <v>126</v>
      </c>
      <c r="F65" s="3" t="s">
        <v>126</v>
      </c>
      <c r="G65" s="3" t="s">
        <v>126</v>
      </c>
      <c r="H65" s="51">
        <v>41688</v>
      </c>
      <c r="J65" s="3" t="e">
        <f t="shared" si="7"/>
        <v>#VALUE!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684</v>
      </c>
      <c r="Q65" s="10" t="str">
        <f t="shared" si="8"/>
        <v>PAR AL BAHIA-PN</v>
      </c>
      <c r="R65" s="51">
        <f t="shared" si="9"/>
        <v>41688</v>
      </c>
      <c r="S65" s="5" t="e">
        <f t="shared" si="10"/>
        <v>#VALUE!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690</v>
      </c>
      <c r="D66" s="3" t="s">
        <v>426</v>
      </c>
      <c r="E66" s="3" t="s">
        <v>427</v>
      </c>
      <c r="F66" s="3" t="s">
        <v>426</v>
      </c>
      <c r="G66" s="3" t="s">
        <v>426</v>
      </c>
      <c r="H66" s="51" t="s">
        <v>426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688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691</v>
      </c>
      <c r="D67" s="3" t="s">
        <v>426</v>
      </c>
      <c r="E67" s="3" t="s">
        <v>427</v>
      </c>
      <c r="F67" s="3" t="s">
        <v>426</v>
      </c>
      <c r="G67" s="3" t="s">
        <v>426</v>
      </c>
      <c r="H67" s="51" t="s">
        <v>426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689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694</v>
      </c>
      <c r="D68" s="3" t="s">
        <v>992</v>
      </c>
      <c r="E68" s="3" t="s">
        <v>914</v>
      </c>
      <c r="F68" s="3" t="s">
        <v>914</v>
      </c>
      <c r="G68" s="3" t="s">
        <v>992</v>
      </c>
      <c r="H68" s="51">
        <v>41691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692</v>
      </c>
      <c r="Q68" s="10" t="str">
        <f t="shared" si="8"/>
        <v>BATTISTELLA -ON</v>
      </c>
      <c r="R68" s="51">
        <f t="shared" si="9"/>
        <v>41691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695</v>
      </c>
      <c r="D69" s="3" t="s">
        <v>1646</v>
      </c>
      <c r="E69" s="3" t="s">
        <v>1646</v>
      </c>
      <c r="F69" s="3" t="s">
        <v>1646</v>
      </c>
      <c r="G69" s="3" t="s">
        <v>914</v>
      </c>
      <c r="H69" s="51">
        <v>41703</v>
      </c>
      <c r="J69" s="3">
        <f t="shared" si="7"/>
        <v>0.81</v>
      </c>
      <c r="K69" s="3">
        <f t="shared" si="7"/>
        <v>0.81</v>
      </c>
      <c r="L69" s="3">
        <f t="shared" si="7"/>
        <v>0.81</v>
      </c>
      <c r="M69" s="3">
        <f t="shared" si="7"/>
        <v>0.79</v>
      </c>
      <c r="P69" s="14" t="s">
        <v>693</v>
      </c>
      <c r="Q69" s="10" t="str">
        <f t="shared" si="8"/>
        <v>BATTISTELLA -PN</v>
      </c>
      <c r="R69" s="51">
        <f t="shared" si="9"/>
        <v>41703</v>
      </c>
      <c r="S69" s="5">
        <f t="shared" si="10"/>
        <v>0.81</v>
      </c>
      <c r="T69" s="5">
        <f t="shared" si="11"/>
        <v>0.81</v>
      </c>
      <c r="U69" s="5">
        <f t="shared" si="12"/>
        <v>0.81</v>
      </c>
      <c r="V69" s="5">
        <f t="shared" si="13"/>
        <v>0.79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698</v>
      </c>
      <c r="D70" s="3" t="s">
        <v>426</v>
      </c>
      <c r="E70" s="3" t="s">
        <v>427</v>
      </c>
      <c r="F70" s="3" t="s">
        <v>426</v>
      </c>
      <c r="G70" s="3" t="s">
        <v>426</v>
      </c>
      <c r="H70" s="51" t="s">
        <v>426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696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699</v>
      </c>
      <c r="D71" s="3" t="s">
        <v>426</v>
      </c>
      <c r="E71" s="3" t="s">
        <v>427</v>
      </c>
      <c r="F71" s="3" t="s">
        <v>426</v>
      </c>
      <c r="G71" s="3" t="s">
        <v>426</v>
      </c>
      <c r="H71" s="51" t="s">
        <v>426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697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702</v>
      </c>
      <c r="D72" s="3" t="s">
        <v>426</v>
      </c>
      <c r="E72" s="3" t="s">
        <v>135</v>
      </c>
      <c r="F72" s="3" t="s">
        <v>135</v>
      </c>
      <c r="G72" s="3" t="s">
        <v>135</v>
      </c>
      <c r="H72" s="51">
        <v>41670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700</v>
      </c>
      <c r="Q72" s="10" t="str">
        <f t="shared" si="14"/>
        <v>DOCAS       -ON</v>
      </c>
      <c r="R72" s="51">
        <f t="shared" si="15"/>
        <v>41670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703</v>
      </c>
      <c r="D73" s="3" t="s">
        <v>426</v>
      </c>
      <c r="E73" s="3" t="s">
        <v>704</v>
      </c>
      <c r="F73" s="3" t="s">
        <v>704</v>
      </c>
      <c r="G73" s="3" t="s">
        <v>704</v>
      </c>
      <c r="H73" s="51">
        <v>41642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701</v>
      </c>
      <c r="Q73" s="10" t="str">
        <f t="shared" si="14"/>
        <v>DOCAS       -PN</v>
      </c>
      <c r="R73" s="51">
        <f t="shared" si="15"/>
        <v>41642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707</v>
      </c>
      <c r="D74" s="3" t="s">
        <v>1906</v>
      </c>
      <c r="E74" s="3" t="s">
        <v>1906</v>
      </c>
      <c r="F74" s="3" t="s">
        <v>1906</v>
      </c>
      <c r="G74" s="3" t="s">
        <v>1906</v>
      </c>
      <c r="H74" s="51">
        <v>41703</v>
      </c>
      <c r="J74" s="3">
        <f t="shared" si="20"/>
        <v>0.25</v>
      </c>
      <c r="K74" s="3">
        <f t="shared" si="20"/>
        <v>0.25</v>
      </c>
      <c r="L74" s="3">
        <f t="shared" si="20"/>
        <v>0.25</v>
      </c>
      <c r="M74" s="3">
        <f t="shared" si="20"/>
        <v>0.25</v>
      </c>
      <c r="P74" s="14" t="s">
        <v>705</v>
      </c>
      <c r="Q74" s="10" t="str">
        <f t="shared" si="14"/>
        <v>J B DUARTE  -ON</v>
      </c>
      <c r="R74" s="51">
        <f t="shared" si="15"/>
        <v>41703</v>
      </c>
      <c r="S74" s="5">
        <f t="shared" si="16"/>
        <v>0.25</v>
      </c>
      <c r="T74" s="5">
        <f t="shared" si="17"/>
        <v>0.25</v>
      </c>
      <c r="U74" s="5">
        <f t="shared" si="18"/>
        <v>0.25</v>
      </c>
      <c r="V74" s="5">
        <f t="shared" si="19"/>
        <v>0.25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708</v>
      </c>
      <c r="D75" s="3" t="s">
        <v>1363</v>
      </c>
      <c r="E75" s="3" t="s">
        <v>1363</v>
      </c>
      <c r="F75" s="3" t="s">
        <v>1363</v>
      </c>
      <c r="G75" s="3" t="s">
        <v>1415</v>
      </c>
      <c r="H75" s="51">
        <v>41703</v>
      </c>
      <c r="J75" s="3">
        <f t="shared" si="20"/>
        <v>0.16</v>
      </c>
      <c r="K75" s="3">
        <f t="shared" si="20"/>
        <v>0.16</v>
      </c>
      <c r="L75" s="3">
        <f t="shared" si="20"/>
        <v>0.16</v>
      </c>
      <c r="M75" s="3">
        <f t="shared" si="20"/>
        <v>0.15</v>
      </c>
      <c r="P75" s="14" t="s">
        <v>706</v>
      </c>
      <c r="Q75" s="10" t="str">
        <f t="shared" si="14"/>
        <v>J B DUARTE  -PN</v>
      </c>
      <c r="R75" s="51">
        <f t="shared" si="15"/>
        <v>41703</v>
      </c>
      <c r="S75" s="5">
        <f t="shared" si="16"/>
        <v>0.16</v>
      </c>
      <c r="T75" s="5">
        <f t="shared" si="17"/>
        <v>0.16</v>
      </c>
      <c r="U75" s="5">
        <f t="shared" si="18"/>
        <v>0.16</v>
      </c>
      <c r="V75" s="5">
        <f t="shared" si="19"/>
        <v>0.15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715</v>
      </c>
      <c r="D76" s="3" t="s">
        <v>1907</v>
      </c>
      <c r="E76" s="3" t="s">
        <v>1028</v>
      </c>
      <c r="F76" s="3" t="s">
        <v>1029</v>
      </c>
      <c r="G76" s="3" t="s">
        <v>1526</v>
      </c>
      <c r="H76" s="51">
        <v>41703</v>
      </c>
      <c r="J76" s="3">
        <f t="shared" si="20"/>
        <v>7.87</v>
      </c>
      <c r="K76" s="3">
        <f t="shared" si="20"/>
        <v>8.15</v>
      </c>
      <c r="L76" s="3">
        <f t="shared" si="20"/>
        <v>8.1999999999999993</v>
      </c>
      <c r="M76" s="3">
        <f t="shared" si="20"/>
        <v>7.86</v>
      </c>
      <c r="P76" s="14" t="s">
        <v>710</v>
      </c>
      <c r="Q76" s="10" t="str">
        <f t="shared" si="14"/>
        <v xml:space="preserve">BRASILAGRO  -ON  </v>
      </c>
      <c r="R76" s="51">
        <f t="shared" si="15"/>
        <v>41703</v>
      </c>
      <c r="S76" s="5">
        <f t="shared" si="16"/>
        <v>7.87</v>
      </c>
      <c r="T76" s="5">
        <f t="shared" si="17"/>
        <v>8.15</v>
      </c>
      <c r="U76" s="5">
        <f t="shared" si="18"/>
        <v>8.1999999999999993</v>
      </c>
      <c r="V76" s="5">
        <f t="shared" si="19"/>
        <v>7.86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716</v>
      </c>
      <c r="D77" s="3" t="s">
        <v>426</v>
      </c>
      <c r="E77" s="3" t="s">
        <v>427</v>
      </c>
      <c r="F77" s="3" t="s">
        <v>426</v>
      </c>
      <c r="G77" s="3" t="s">
        <v>426</v>
      </c>
      <c r="H77" s="51" t="s">
        <v>426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711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717</v>
      </c>
      <c r="D78" s="3" t="s">
        <v>426</v>
      </c>
      <c r="E78" s="3" t="s">
        <v>718</v>
      </c>
      <c r="F78" s="3" t="s">
        <v>718</v>
      </c>
      <c r="G78" s="3" t="s">
        <v>718</v>
      </c>
      <c r="H78" s="51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712</v>
      </c>
      <c r="Q78" s="10" t="str">
        <f t="shared" si="14"/>
        <v>COR RIBEIRO -PN</v>
      </c>
      <c r="R78" s="51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722</v>
      </c>
      <c r="D79" s="3" t="s">
        <v>1908</v>
      </c>
      <c r="E79" s="3" t="s">
        <v>1527</v>
      </c>
      <c r="F79" s="3" t="s">
        <v>1527</v>
      </c>
      <c r="G79" s="3" t="s">
        <v>1813</v>
      </c>
      <c r="H79" s="51">
        <v>41703</v>
      </c>
      <c r="J79" s="3">
        <f t="shared" si="20"/>
        <v>7.58</v>
      </c>
      <c r="K79" s="3">
        <f t="shared" si="20"/>
        <v>7.74</v>
      </c>
      <c r="L79" s="3">
        <f t="shared" si="20"/>
        <v>7.74</v>
      </c>
      <c r="M79" s="3">
        <f t="shared" si="20"/>
        <v>7.55</v>
      </c>
      <c r="P79" s="15" t="s">
        <v>721</v>
      </c>
      <c r="Q79" s="10" t="str">
        <f t="shared" si="14"/>
        <v xml:space="preserve">GENERALSHOPP-ON  </v>
      </c>
      <c r="R79" s="51">
        <f t="shared" si="15"/>
        <v>41703</v>
      </c>
      <c r="S79" s="5">
        <f t="shared" si="16"/>
        <v>7.58</v>
      </c>
      <c r="T79" s="5">
        <f t="shared" si="17"/>
        <v>7.74</v>
      </c>
      <c r="U79" s="5">
        <f t="shared" si="18"/>
        <v>7.74</v>
      </c>
      <c r="V79" s="5">
        <f t="shared" si="19"/>
        <v>7.55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724</v>
      </c>
      <c r="D80" s="3" t="s">
        <v>426</v>
      </c>
      <c r="E80" s="3" t="s">
        <v>427</v>
      </c>
      <c r="F80" s="3" t="s">
        <v>426</v>
      </c>
      <c r="G80" s="3" t="s">
        <v>426</v>
      </c>
      <c r="H80" s="51" t="s">
        <v>426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723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727</v>
      </c>
      <c r="D81" s="3" t="s">
        <v>664</v>
      </c>
      <c r="E81" s="3" t="s">
        <v>1909</v>
      </c>
      <c r="F81" s="3" t="s">
        <v>1910</v>
      </c>
      <c r="G81" s="3" t="s">
        <v>1911</v>
      </c>
      <c r="H81" s="51">
        <v>41703</v>
      </c>
      <c r="J81" s="3">
        <f t="shared" si="20"/>
        <v>3</v>
      </c>
      <c r="K81" s="3">
        <f t="shared" si="20"/>
        <v>3.14</v>
      </c>
      <c r="L81" s="3">
        <f t="shared" si="20"/>
        <v>3.17</v>
      </c>
      <c r="M81" s="3">
        <f t="shared" si="20"/>
        <v>2.98</v>
      </c>
      <c r="P81" s="14" t="s">
        <v>725</v>
      </c>
      <c r="Q81" s="10" t="str">
        <f t="shared" si="14"/>
        <v xml:space="preserve">TEMPO PART  -ON  </v>
      </c>
      <c r="R81" s="51">
        <f t="shared" si="15"/>
        <v>41703</v>
      </c>
      <c r="S81" s="5">
        <f t="shared" si="16"/>
        <v>3</v>
      </c>
      <c r="T81" s="5">
        <f t="shared" si="17"/>
        <v>3.14</v>
      </c>
      <c r="U81" s="5">
        <f t="shared" si="18"/>
        <v>3.17</v>
      </c>
      <c r="V81" s="5">
        <f t="shared" si="19"/>
        <v>2.98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729</v>
      </c>
      <c r="D82" s="3" t="s">
        <v>1912</v>
      </c>
      <c r="E82" s="3" t="s">
        <v>1540</v>
      </c>
      <c r="F82" s="3" t="s">
        <v>1913</v>
      </c>
      <c r="G82" s="3" t="s">
        <v>1540</v>
      </c>
      <c r="H82" s="51">
        <v>41703</v>
      </c>
      <c r="J82" s="3">
        <f t="shared" si="20"/>
        <v>15.07</v>
      </c>
      <c r="K82" s="3">
        <f t="shared" si="20"/>
        <v>15.06</v>
      </c>
      <c r="L82" s="3">
        <f t="shared" si="20"/>
        <v>15.3</v>
      </c>
      <c r="M82" s="3">
        <f t="shared" si="20"/>
        <v>15.06</v>
      </c>
      <c r="P82" s="14" t="s">
        <v>728</v>
      </c>
      <c r="Q82" s="10" t="str">
        <f t="shared" si="14"/>
        <v xml:space="preserve">DASA        -ON  </v>
      </c>
      <c r="R82" s="51">
        <f t="shared" si="15"/>
        <v>41703</v>
      </c>
      <c r="S82" s="5">
        <f t="shared" si="16"/>
        <v>15.07</v>
      </c>
      <c r="T82" s="5">
        <f t="shared" si="17"/>
        <v>15.06</v>
      </c>
      <c r="U82" s="5">
        <f t="shared" si="18"/>
        <v>15.3</v>
      </c>
      <c r="V82" s="5">
        <f t="shared" si="19"/>
        <v>15.06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731</v>
      </c>
      <c r="D83" s="3" t="s">
        <v>1914</v>
      </c>
      <c r="E83" s="3" t="s">
        <v>1604</v>
      </c>
      <c r="F83" s="3" t="s">
        <v>1914</v>
      </c>
      <c r="G83" s="3" t="s">
        <v>1915</v>
      </c>
      <c r="H83" s="51">
        <v>41703</v>
      </c>
      <c r="J83" s="3">
        <f t="shared" si="20"/>
        <v>20.3</v>
      </c>
      <c r="K83" s="3">
        <f t="shared" si="20"/>
        <v>19.899999999999999</v>
      </c>
      <c r="L83" s="3">
        <f t="shared" si="20"/>
        <v>20.3</v>
      </c>
      <c r="M83" s="3">
        <f t="shared" si="20"/>
        <v>19.77</v>
      </c>
      <c r="P83" s="14" t="s">
        <v>730</v>
      </c>
      <c r="Q83" s="10" t="str">
        <f t="shared" si="14"/>
        <v xml:space="preserve">FLEURY      -ON  </v>
      </c>
      <c r="R83" s="46">
        <f t="shared" si="15"/>
        <v>41703</v>
      </c>
      <c r="S83" s="6">
        <f t="shared" si="16"/>
        <v>20.3</v>
      </c>
      <c r="T83" s="6">
        <f t="shared" si="17"/>
        <v>19.899999999999999</v>
      </c>
      <c r="U83" s="6">
        <f t="shared" si="18"/>
        <v>20.3</v>
      </c>
      <c r="V83" s="6">
        <f t="shared" si="19"/>
        <v>19.77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733</v>
      </c>
      <c r="D84" s="3" t="s">
        <v>1722</v>
      </c>
      <c r="E84" s="3" t="s">
        <v>1916</v>
      </c>
      <c r="F84" s="3" t="s">
        <v>1917</v>
      </c>
      <c r="G84" s="3" t="s">
        <v>1809</v>
      </c>
      <c r="H84" s="51">
        <v>41703</v>
      </c>
      <c r="J84" s="3">
        <f t="shared" si="20"/>
        <v>8.6199999999999992</v>
      </c>
      <c r="K84" s="3">
        <f t="shared" si="20"/>
        <v>8.65</v>
      </c>
      <c r="L84" s="3">
        <f t="shared" si="20"/>
        <v>8.7200000000000006</v>
      </c>
      <c r="M84" s="3">
        <f t="shared" si="20"/>
        <v>8.58</v>
      </c>
      <c r="P84" s="43" t="s">
        <v>732</v>
      </c>
      <c r="Q84" s="10" t="str">
        <f t="shared" si="14"/>
        <v xml:space="preserve">ODONTOPREV  -ON  </v>
      </c>
      <c r="R84" s="51">
        <f t="shared" si="15"/>
        <v>41703</v>
      </c>
      <c r="S84" s="5">
        <f t="shared" si="16"/>
        <v>8.6199999999999992</v>
      </c>
      <c r="T84" s="5">
        <f t="shared" si="17"/>
        <v>8.65</v>
      </c>
      <c r="U84" s="5">
        <f t="shared" si="18"/>
        <v>8.7200000000000006</v>
      </c>
      <c r="V84" s="5">
        <f t="shared" si="19"/>
        <v>8.58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735</v>
      </c>
      <c r="D85" s="3" t="s">
        <v>1918</v>
      </c>
      <c r="E85" s="3" t="s">
        <v>1919</v>
      </c>
      <c r="F85" s="3" t="s">
        <v>1920</v>
      </c>
      <c r="G85" s="3" t="s">
        <v>1921</v>
      </c>
      <c r="H85" s="51">
        <v>41703</v>
      </c>
      <c r="J85" s="3">
        <f t="shared" si="20"/>
        <v>21.38</v>
      </c>
      <c r="K85" s="3">
        <f t="shared" si="20"/>
        <v>20.69</v>
      </c>
      <c r="L85" s="3">
        <f t="shared" si="20"/>
        <v>21.44</v>
      </c>
      <c r="M85" s="3">
        <f t="shared" si="20"/>
        <v>20.61</v>
      </c>
      <c r="P85" s="15" t="s">
        <v>734</v>
      </c>
      <c r="Q85" s="10" t="str">
        <f t="shared" si="14"/>
        <v xml:space="preserve">QUALICORP   -ON  </v>
      </c>
      <c r="R85" s="51">
        <f t="shared" si="15"/>
        <v>41703</v>
      </c>
      <c r="S85" s="5">
        <f t="shared" si="16"/>
        <v>21.38</v>
      </c>
      <c r="T85" s="5">
        <f t="shared" si="17"/>
        <v>20.69</v>
      </c>
      <c r="U85" s="5">
        <f t="shared" si="18"/>
        <v>21.44</v>
      </c>
      <c r="V85" s="5">
        <f t="shared" si="19"/>
        <v>20.61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737</v>
      </c>
      <c r="D86" s="3" t="s">
        <v>333</v>
      </c>
      <c r="E86" s="3" t="s">
        <v>768</v>
      </c>
      <c r="F86" s="3" t="s">
        <v>768</v>
      </c>
      <c r="G86" s="3" t="s">
        <v>333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736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739</v>
      </c>
      <c r="D87" s="3" t="s">
        <v>1922</v>
      </c>
      <c r="E87" s="3" t="s">
        <v>1923</v>
      </c>
      <c r="F87" s="3" t="s">
        <v>1924</v>
      </c>
      <c r="G87" s="3" t="s">
        <v>1922</v>
      </c>
      <c r="H87" s="51">
        <v>41703</v>
      </c>
      <c r="J87" s="3">
        <f t="shared" si="20"/>
        <v>13</v>
      </c>
      <c r="K87" s="3">
        <f t="shared" si="20"/>
        <v>13.28</v>
      </c>
      <c r="L87" s="3">
        <f t="shared" si="20"/>
        <v>13.92</v>
      </c>
      <c r="M87" s="3">
        <f t="shared" si="20"/>
        <v>13</v>
      </c>
      <c r="P87" s="15" t="s">
        <v>738</v>
      </c>
      <c r="Q87" s="10" t="str">
        <f t="shared" si="14"/>
        <v xml:space="preserve">CREMER      -ON  </v>
      </c>
      <c r="R87" s="51">
        <f t="shared" si="15"/>
        <v>41703</v>
      </c>
      <c r="S87" s="5">
        <f t="shared" si="16"/>
        <v>13</v>
      </c>
      <c r="T87" s="5">
        <f t="shared" si="17"/>
        <v>13.28</v>
      </c>
      <c r="U87" s="5">
        <f t="shared" si="18"/>
        <v>13.92</v>
      </c>
      <c r="V87" s="5">
        <f t="shared" si="19"/>
        <v>13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774</v>
      </c>
      <c r="D88" s="3" t="s">
        <v>1925</v>
      </c>
      <c r="E88" s="3" t="s">
        <v>1926</v>
      </c>
      <c r="F88" s="3" t="s">
        <v>1926</v>
      </c>
      <c r="G88" s="3" t="s">
        <v>1927</v>
      </c>
      <c r="H88" s="51">
        <v>41703</v>
      </c>
      <c r="J88" s="3">
        <f t="shared" si="20"/>
        <v>34.53</v>
      </c>
      <c r="K88" s="3">
        <f t="shared" si="20"/>
        <v>35.29</v>
      </c>
      <c r="L88" s="3">
        <f t="shared" si="20"/>
        <v>35.29</v>
      </c>
      <c r="M88" s="3">
        <f t="shared" si="20"/>
        <v>34.5</v>
      </c>
      <c r="P88" s="15" t="s">
        <v>772</v>
      </c>
      <c r="Q88" s="10" t="str">
        <f t="shared" si="14"/>
        <v xml:space="preserve">NATURA      -ON  </v>
      </c>
      <c r="R88" s="51">
        <f t="shared" si="15"/>
        <v>41703</v>
      </c>
      <c r="S88" s="5">
        <f t="shared" si="16"/>
        <v>34.53</v>
      </c>
      <c r="T88" s="5">
        <f t="shared" si="17"/>
        <v>35.29</v>
      </c>
      <c r="U88" s="5">
        <f t="shared" si="18"/>
        <v>35.29</v>
      </c>
      <c r="V88" s="5">
        <f t="shared" si="19"/>
        <v>34.5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778</v>
      </c>
      <c r="D89" s="3" t="s">
        <v>426</v>
      </c>
      <c r="E89" s="3" t="s">
        <v>427</v>
      </c>
      <c r="F89" s="3" t="s">
        <v>426</v>
      </c>
      <c r="G89" s="3" t="s">
        <v>426</v>
      </c>
      <c r="H89" s="51" t="s">
        <v>426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776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779</v>
      </c>
      <c r="D90" s="3" t="s">
        <v>1544</v>
      </c>
      <c r="E90" s="3" t="s">
        <v>1544</v>
      </c>
      <c r="F90" s="3" t="s">
        <v>1544</v>
      </c>
      <c r="G90" s="3" t="s">
        <v>1544</v>
      </c>
      <c r="H90" s="51">
        <v>41697</v>
      </c>
      <c r="J90" s="3">
        <f t="shared" si="20"/>
        <v>6.26</v>
      </c>
      <c r="K90" s="3">
        <f t="shared" si="20"/>
        <v>6.26</v>
      </c>
      <c r="L90" s="3">
        <f t="shared" si="20"/>
        <v>6.26</v>
      </c>
      <c r="M90" s="3">
        <f t="shared" si="20"/>
        <v>6.26</v>
      </c>
      <c r="P90" s="10" t="s">
        <v>777</v>
      </c>
      <c r="Q90" s="10" t="str">
        <f t="shared" si="14"/>
        <v>BOMBRIL     -PN</v>
      </c>
      <c r="R90" s="51">
        <f t="shared" si="15"/>
        <v>41697</v>
      </c>
      <c r="S90" s="5">
        <f t="shared" si="16"/>
        <v>6.26</v>
      </c>
      <c r="T90" s="5">
        <f t="shared" si="17"/>
        <v>6.26</v>
      </c>
      <c r="U90" s="5">
        <f t="shared" si="18"/>
        <v>6.26</v>
      </c>
      <c r="V90" s="5">
        <f t="shared" si="19"/>
        <v>6.26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782</v>
      </c>
      <c r="D91" s="3" t="s">
        <v>1928</v>
      </c>
      <c r="E91" s="3" t="s">
        <v>1545</v>
      </c>
      <c r="F91" s="3" t="s">
        <v>1545</v>
      </c>
      <c r="G91" s="3" t="s">
        <v>1928</v>
      </c>
      <c r="H91" s="51">
        <v>41703</v>
      </c>
      <c r="J91" s="3">
        <f t="shared" si="20"/>
        <v>20.13</v>
      </c>
      <c r="K91" s="3">
        <f t="shared" si="20"/>
        <v>20.7</v>
      </c>
      <c r="L91" s="3">
        <f t="shared" si="20"/>
        <v>20.7</v>
      </c>
      <c r="M91" s="3">
        <f t="shared" si="20"/>
        <v>20.13</v>
      </c>
      <c r="P91" s="10" t="s">
        <v>780</v>
      </c>
      <c r="Q91" s="10" t="str">
        <f t="shared" si="14"/>
        <v>SOUZA CRUZ  -ON</v>
      </c>
      <c r="R91" s="51">
        <f t="shared" si="15"/>
        <v>41703</v>
      </c>
      <c r="S91" s="5">
        <f t="shared" si="16"/>
        <v>20.13</v>
      </c>
      <c r="T91" s="5">
        <f t="shared" si="17"/>
        <v>20.7</v>
      </c>
      <c r="U91" s="5">
        <f t="shared" si="18"/>
        <v>20.7</v>
      </c>
      <c r="V91" s="5">
        <f t="shared" si="19"/>
        <v>20.13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786</v>
      </c>
      <c r="D92" s="3" t="s">
        <v>1622</v>
      </c>
      <c r="E92" s="3" t="s">
        <v>1787</v>
      </c>
      <c r="F92" s="3" t="s">
        <v>1622</v>
      </c>
      <c r="G92" s="3" t="s">
        <v>1929</v>
      </c>
      <c r="H92" s="51">
        <v>41703</v>
      </c>
      <c r="J92" s="3">
        <f t="shared" si="20"/>
        <v>12.6</v>
      </c>
      <c r="K92" s="3">
        <f t="shared" si="20"/>
        <v>12.25</v>
      </c>
      <c r="L92" s="3">
        <f t="shared" si="20"/>
        <v>12.6</v>
      </c>
      <c r="M92" s="3">
        <f t="shared" si="20"/>
        <v>12.06</v>
      </c>
      <c r="P92" s="16" t="s">
        <v>784</v>
      </c>
      <c r="Q92" s="10" t="str">
        <f t="shared" si="14"/>
        <v>LOJAS AMERIC-ON</v>
      </c>
      <c r="R92" s="51">
        <f t="shared" si="15"/>
        <v>41703</v>
      </c>
      <c r="S92" s="5">
        <f t="shared" si="16"/>
        <v>12.6</v>
      </c>
      <c r="T92" s="5">
        <f t="shared" si="17"/>
        <v>12.25</v>
      </c>
      <c r="U92" s="5">
        <f t="shared" si="18"/>
        <v>12.6</v>
      </c>
      <c r="V92" s="5">
        <f t="shared" si="19"/>
        <v>12.06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787</v>
      </c>
      <c r="D93" s="3" t="s">
        <v>1930</v>
      </c>
      <c r="E93" s="3" t="s">
        <v>1635</v>
      </c>
      <c r="F93" s="3" t="s">
        <v>1403</v>
      </c>
      <c r="G93" s="3" t="s">
        <v>1931</v>
      </c>
      <c r="H93" s="51">
        <v>41703</v>
      </c>
      <c r="J93" s="3">
        <f t="shared" si="20"/>
        <v>14.43</v>
      </c>
      <c r="K93" s="3">
        <f t="shared" si="20"/>
        <v>14.37</v>
      </c>
      <c r="L93" s="3">
        <f t="shared" si="20"/>
        <v>14.65</v>
      </c>
      <c r="M93" s="3">
        <f t="shared" si="20"/>
        <v>14.18</v>
      </c>
      <c r="P93" s="16" t="s">
        <v>785</v>
      </c>
      <c r="Q93" s="10" t="str">
        <f t="shared" si="14"/>
        <v>LOJAS AMERIC-PN</v>
      </c>
      <c r="R93" s="51">
        <f t="shared" si="15"/>
        <v>41703</v>
      </c>
      <c r="S93" s="5">
        <f t="shared" si="16"/>
        <v>14.43</v>
      </c>
      <c r="T93" s="5">
        <f t="shared" si="17"/>
        <v>14.37</v>
      </c>
      <c r="U93" s="5">
        <f t="shared" si="18"/>
        <v>14.65</v>
      </c>
      <c r="V93" s="5">
        <f t="shared" si="19"/>
        <v>14.18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789</v>
      </c>
      <c r="D94" s="3" t="s">
        <v>1572</v>
      </c>
      <c r="E94" s="3" t="s">
        <v>1572</v>
      </c>
      <c r="F94" s="3" t="s">
        <v>1590</v>
      </c>
      <c r="G94" s="3" t="s">
        <v>1932</v>
      </c>
      <c r="H94" s="51">
        <v>41703</v>
      </c>
      <c r="J94" s="3">
        <f t="shared" si="20"/>
        <v>23.3</v>
      </c>
      <c r="K94" s="3">
        <f t="shared" si="20"/>
        <v>23.3</v>
      </c>
      <c r="L94" s="3">
        <f t="shared" si="20"/>
        <v>23.49</v>
      </c>
      <c r="M94" s="3">
        <f t="shared" si="20"/>
        <v>23.08</v>
      </c>
      <c r="P94" s="14" t="s">
        <v>788</v>
      </c>
      <c r="Q94" s="10" t="str">
        <f t="shared" si="14"/>
        <v xml:space="preserve">B2W DIGITAL -ON  </v>
      </c>
      <c r="R94" s="51">
        <f t="shared" si="15"/>
        <v>41703</v>
      </c>
      <c r="S94" s="5">
        <f t="shared" si="16"/>
        <v>23.3</v>
      </c>
      <c r="T94" s="5">
        <f t="shared" si="17"/>
        <v>23.3</v>
      </c>
      <c r="U94" s="5">
        <f t="shared" si="18"/>
        <v>23.49</v>
      </c>
      <c r="V94" s="5">
        <f t="shared" si="19"/>
        <v>23.08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791</v>
      </c>
      <c r="D95" s="3" t="s">
        <v>1933</v>
      </c>
      <c r="E95" s="3" t="s">
        <v>1434</v>
      </c>
      <c r="F95" s="3" t="s">
        <v>1934</v>
      </c>
      <c r="G95" s="3" t="s">
        <v>1935</v>
      </c>
      <c r="H95" s="51">
        <v>41703</v>
      </c>
      <c r="J95" s="3">
        <f t="shared" si="20"/>
        <v>14.5</v>
      </c>
      <c r="K95" s="3">
        <f t="shared" si="20"/>
        <v>14.4</v>
      </c>
      <c r="L95" s="3">
        <f t="shared" si="20"/>
        <v>14.54</v>
      </c>
      <c r="M95" s="3">
        <f t="shared" si="20"/>
        <v>14.22</v>
      </c>
      <c r="P95" s="14" t="s">
        <v>790</v>
      </c>
      <c r="Q95" s="10" t="str">
        <f t="shared" si="14"/>
        <v xml:space="preserve">HYPERMARCAS -ON  </v>
      </c>
      <c r="R95" s="51">
        <f t="shared" si="15"/>
        <v>41703</v>
      </c>
      <c r="S95" s="5">
        <f t="shared" si="16"/>
        <v>14.5</v>
      </c>
      <c r="T95" s="5">
        <f t="shared" si="17"/>
        <v>14.4</v>
      </c>
      <c r="U95" s="5">
        <f t="shared" si="18"/>
        <v>14.54</v>
      </c>
      <c r="V95" s="5">
        <f t="shared" si="19"/>
        <v>14.22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794</v>
      </c>
      <c r="D96" s="3" t="s">
        <v>1936</v>
      </c>
      <c r="E96" s="3" t="s">
        <v>1424</v>
      </c>
      <c r="F96" s="3" t="s">
        <v>1400</v>
      </c>
      <c r="G96" s="3" t="s">
        <v>1485</v>
      </c>
      <c r="H96" s="51">
        <v>41703</v>
      </c>
      <c r="J96" s="3">
        <f t="shared" si="20"/>
        <v>16.52</v>
      </c>
      <c r="K96" s="3">
        <f t="shared" si="20"/>
        <v>16.5</v>
      </c>
      <c r="L96" s="3">
        <f t="shared" si="20"/>
        <v>16.690000000000001</v>
      </c>
      <c r="M96" s="3">
        <f t="shared" si="20"/>
        <v>16.34</v>
      </c>
      <c r="P96" s="14" t="s">
        <v>792</v>
      </c>
      <c r="Q96" s="10" t="str">
        <f t="shared" si="14"/>
        <v xml:space="preserve">RAIADROGASIL-ON  </v>
      </c>
      <c r="R96" s="51">
        <f t="shared" si="15"/>
        <v>41703</v>
      </c>
      <c r="S96" s="5">
        <f t="shared" si="16"/>
        <v>16.52</v>
      </c>
      <c r="T96" s="5">
        <f t="shared" si="17"/>
        <v>16.5</v>
      </c>
      <c r="U96" s="5">
        <f t="shared" si="18"/>
        <v>16.690000000000001</v>
      </c>
      <c r="V96" s="5">
        <f t="shared" si="19"/>
        <v>16.34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796</v>
      </c>
      <c r="D97" s="3" t="s">
        <v>1506</v>
      </c>
      <c r="E97" s="3" t="s">
        <v>1937</v>
      </c>
      <c r="F97" s="3" t="s">
        <v>1502</v>
      </c>
      <c r="G97" s="3" t="s">
        <v>1426</v>
      </c>
      <c r="H97" s="51">
        <v>41703</v>
      </c>
      <c r="J97" s="3">
        <f t="shared" si="20"/>
        <v>5.28</v>
      </c>
      <c r="K97" s="3">
        <f t="shared" si="20"/>
        <v>5.13</v>
      </c>
      <c r="L97" s="3">
        <f t="shared" si="20"/>
        <v>5.39</v>
      </c>
      <c r="M97" s="3">
        <f t="shared" si="20"/>
        <v>5.0999999999999996</v>
      </c>
      <c r="P97" s="15" t="s">
        <v>795</v>
      </c>
      <c r="Q97" s="10" t="str">
        <f t="shared" si="14"/>
        <v xml:space="preserve">BR PHARMA   -ON  </v>
      </c>
      <c r="R97" s="51">
        <f t="shared" si="15"/>
        <v>41703</v>
      </c>
      <c r="S97" s="5">
        <f t="shared" si="16"/>
        <v>5.28</v>
      </c>
      <c r="T97" s="5">
        <f t="shared" si="17"/>
        <v>5.13</v>
      </c>
      <c r="U97" s="5">
        <f t="shared" si="18"/>
        <v>5.39</v>
      </c>
      <c r="V97" s="5">
        <f t="shared" si="19"/>
        <v>5.0999999999999996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799</v>
      </c>
      <c r="D98" s="3" t="s">
        <v>1938</v>
      </c>
      <c r="E98" s="3" t="s">
        <v>1938</v>
      </c>
      <c r="F98" s="3" t="s">
        <v>1938</v>
      </c>
      <c r="G98" s="3" t="s">
        <v>1938</v>
      </c>
      <c r="H98" s="51">
        <v>41698</v>
      </c>
      <c r="J98" s="3">
        <f t="shared" si="20"/>
        <v>180</v>
      </c>
      <c r="K98" s="3">
        <f t="shared" si="20"/>
        <v>180</v>
      </c>
      <c r="L98" s="3">
        <f t="shared" si="20"/>
        <v>180</v>
      </c>
      <c r="M98" s="3">
        <f t="shared" si="20"/>
        <v>180</v>
      </c>
      <c r="P98" s="10" t="s">
        <v>797</v>
      </c>
      <c r="Q98" s="10" t="str">
        <f t="shared" si="14"/>
        <v>DIMED       -ON</v>
      </c>
      <c r="R98" s="51">
        <f t="shared" si="15"/>
        <v>41698</v>
      </c>
      <c r="S98" s="5">
        <f t="shared" si="16"/>
        <v>180</v>
      </c>
      <c r="T98" s="5">
        <f t="shared" si="17"/>
        <v>180</v>
      </c>
      <c r="U98" s="5">
        <f t="shared" si="18"/>
        <v>180</v>
      </c>
      <c r="V98" s="5">
        <f t="shared" si="19"/>
        <v>180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800</v>
      </c>
      <c r="D99" s="3" t="s">
        <v>1407</v>
      </c>
      <c r="E99" s="3" t="s">
        <v>1407</v>
      </c>
      <c r="F99" s="3" t="s">
        <v>1407</v>
      </c>
      <c r="G99" s="3" t="s">
        <v>1407</v>
      </c>
      <c r="H99" s="51">
        <v>41697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798</v>
      </c>
      <c r="Q99" s="10" t="str">
        <f t="shared" si="14"/>
        <v>DIMED       -PN</v>
      </c>
      <c r="R99" s="51">
        <f t="shared" si="15"/>
        <v>41697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802</v>
      </c>
      <c r="D100" s="3" t="s">
        <v>1026</v>
      </c>
      <c r="E100" s="3" t="s">
        <v>1939</v>
      </c>
      <c r="F100" s="3" t="s">
        <v>1939</v>
      </c>
      <c r="G100" s="3" t="s">
        <v>1446</v>
      </c>
      <c r="H100" s="51">
        <v>41703</v>
      </c>
      <c r="J100" s="3">
        <f t="shared" si="20"/>
        <v>17.899999999999999</v>
      </c>
      <c r="K100" s="3">
        <f t="shared" si="20"/>
        <v>17.91</v>
      </c>
      <c r="L100" s="3">
        <f t="shared" si="20"/>
        <v>17.91</v>
      </c>
      <c r="M100" s="3">
        <f t="shared" si="20"/>
        <v>17.8</v>
      </c>
      <c r="P100" s="14" t="s">
        <v>801</v>
      </c>
      <c r="Q100" s="10" t="str">
        <f t="shared" si="14"/>
        <v xml:space="preserve">PROFARMA    -ON  </v>
      </c>
      <c r="R100" s="51">
        <f t="shared" si="15"/>
        <v>41703</v>
      </c>
      <c r="S100" s="5">
        <f t="shared" si="16"/>
        <v>17.899999999999999</v>
      </c>
      <c r="T100" s="5">
        <f t="shared" si="17"/>
        <v>17.91</v>
      </c>
      <c r="U100" s="5">
        <f t="shared" si="18"/>
        <v>17.91</v>
      </c>
      <c r="V100" s="5">
        <f t="shared" si="19"/>
        <v>17.8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806</v>
      </c>
      <c r="D101" s="3" t="s">
        <v>426</v>
      </c>
      <c r="E101" s="3" t="s">
        <v>807</v>
      </c>
      <c r="F101" s="3" t="s">
        <v>807</v>
      </c>
      <c r="G101" s="3" t="s">
        <v>807</v>
      </c>
      <c r="H101" s="51">
        <v>40245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804</v>
      </c>
      <c r="Q101" s="10" t="str">
        <f t="shared" si="14"/>
        <v xml:space="preserve">P.ACUCAR-CBD-ON  </v>
      </c>
      <c r="R101" s="51">
        <f t="shared" si="15"/>
        <v>40245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808</v>
      </c>
      <c r="D102" s="3" t="s">
        <v>1940</v>
      </c>
      <c r="E102" s="3" t="s">
        <v>1941</v>
      </c>
      <c r="F102" s="3" t="s">
        <v>1942</v>
      </c>
      <c r="G102" s="3" t="s">
        <v>1454</v>
      </c>
      <c r="H102" s="51">
        <v>41703</v>
      </c>
      <c r="J102" s="3">
        <f t="shared" si="20"/>
        <v>98.3</v>
      </c>
      <c r="K102" s="3">
        <f t="shared" si="20"/>
        <v>97.09</v>
      </c>
      <c r="L102" s="3">
        <f t="shared" si="20"/>
        <v>98.8</v>
      </c>
      <c r="M102" s="3">
        <f t="shared" si="20"/>
        <v>97</v>
      </c>
      <c r="P102" s="10" t="s">
        <v>805</v>
      </c>
      <c r="Q102" s="10" t="str">
        <f t="shared" si="14"/>
        <v xml:space="preserve">P.ACUCAR-CBD-PN  </v>
      </c>
      <c r="R102" s="51">
        <f t="shared" si="15"/>
        <v>41703</v>
      </c>
      <c r="S102" s="5">
        <f t="shared" si="16"/>
        <v>98.3</v>
      </c>
      <c r="T102" s="5">
        <f t="shared" si="17"/>
        <v>97.09</v>
      </c>
      <c r="U102" s="5">
        <f t="shared" si="18"/>
        <v>98.8</v>
      </c>
      <c r="V102" s="5">
        <f t="shared" si="19"/>
        <v>97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811</v>
      </c>
      <c r="D103" s="3" t="s">
        <v>1480</v>
      </c>
      <c r="E103" s="3" t="s">
        <v>1366</v>
      </c>
      <c r="F103" s="3" t="s">
        <v>1943</v>
      </c>
      <c r="G103" s="3" t="s">
        <v>1424</v>
      </c>
      <c r="H103" s="51">
        <v>41703</v>
      </c>
      <c r="J103" s="3">
        <f t="shared" si="20"/>
        <v>16.79</v>
      </c>
      <c r="K103" s="3">
        <f t="shared" si="20"/>
        <v>16.8</v>
      </c>
      <c r="L103" s="3">
        <f t="shared" si="20"/>
        <v>16.989999999999998</v>
      </c>
      <c r="M103" s="3">
        <f t="shared" si="20"/>
        <v>16.5</v>
      </c>
      <c r="P103" s="15" t="s">
        <v>810</v>
      </c>
      <c r="Q103" s="10" t="str">
        <f t="shared" ref="Q103:Q112" si="21">IF(A103="","",C103)</f>
        <v>AMBEV S/A   -ON</v>
      </c>
      <c r="R103" s="51">
        <f t="shared" ref="R103:R112" si="22">IF(A103="","",H103)</f>
        <v>41703</v>
      </c>
      <c r="S103" s="5">
        <f t="shared" ref="S103:S112" si="23">J103</f>
        <v>16.79</v>
      </c>
      <c r="T103" s="5">
        <f t="shared" ref="T103:T112" si="24">K103</f>
        <v>16.8</v>
      </c>
      <c r="U103" s="5">
        <f t="shared" ref="U103:U112" si="25">L103</f>
        <v>16.989999999999998</v>
      </c>
      <c r="V103" s="5">
        <f t="shared" ref="V103:V112" si="26">M103</f>
        <v>16.5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275</v>
      </c>
      <c r="D104" s="3" t="s">
        <v>426</v>
      </c>
      <c r="E104" s="3" t="s">
        <v>899</v>
      </c>
      <c r="F104" s="3" t="s">
        <v>899</v>
      </c>
      <c r="G104" s="3" t="s">
        <v>899</v>
      </c>
      <c r="H104" s="51">
        <v>41683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274</v>
      </c>
      <c r="Q104" s="10" t="str">
        <f t="shared" si="21"/>
        <v xml:space="preserve">VIGOR FOOD  -ON  </v>
      </c>
      <c r="R104" s="51">
        <f t="shared" si="22"/>
        <v>41683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814</v>
      </c>
      <c r="D105" s="3" t="s">
        <v>426</v>
      </c>
      <c r="E105" s="3" t="s">
        <v>427</v>
      </c>
      <c r="F105" s="3" t="s">
        <v>426</v>
      </c>
      <c r="G105" s="3" t="s">
        <v>426</v>
      </c>
      <c r="H105" s="51" t="s">
        <v>426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812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815</v>
      </c>
      <c r="D106" s="3" t="s">
        <v>426</v>
      </c>
      <c r="E106" s="3" t="s">
        <v>664</v>
      </c>
      <c r="F106" s="3" t="s">
        <v>664</v>
      </c>
      <c r="G106" s="3" t="s">
        <v>664</v>
      </c>
      <c r="H106" s="51">
        <v>41312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813</v>
      </c>
      <c r="Q106" s="10" t="str">
        <f t="shared" si="21"/>
        <v>CLARION     -PN</v>
      </c>
      <c r="R106" s="51">
        <f t="shared" si="22"/>
        <v>41312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818</v>
      </c>
      <c r="D107" s="3" t="s">
        <v>773</v>
      </c>
      <c r="E107" s="3" t="s">
        <v>659</v>
      </c>
      <c r="F107" s="3" t="s">
        <v>659</v>
      </c>
      <c r="G107" s="3" t="s">
        <v>773</v>
      </c>
      <c r="H107" s="51">
        <v>41703</v>
      </c>
      <c r="J107" s="3">
        <f t="shared" si="20"/>
        <v>7.0000000000000007E-2</v>
      </c>
      <c r="K107" s="3">
        <f t="shared" si="20"/>
        <v>0.08</v>
      </c>
      <c r="L107" s="3">
        <f t="shared" si="20"/>
        <v>0.08</v>
      </c>
      <c r="M107" s="3">
        <f t="shared" si="20"/>
        <v>7.0000000000000007E-2</v>
      </c>
      <c r="P107" s="14" t="s">
        <v>817</v>
      </c>
      <c r="Q107" s="10" t="str">
        <f t="shared" si="21"/>
        <v>MINUPAR     -ON</v>
      </c>
      <c r="R107" s="51">
        <f t="shared" si="22"/>
        <v>41703</v>
      </c>
      <c r="S107" s="5">
        <f t="shared" si="23"/>
        <v>7.0000000000000007E-2</v>
      </c>
      <c r="T107" s="5">
        <f t="shared" si="24"/>
        <v>0.08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821</v>
      </c>
      <c r="D108" s="3" t="s">
        <v>426</v>
      </c>
      <c r="E108" s="3" t="s">
        <v>427</v>
      </c>
      <c r="F108" s="3" t="s">
        <v>426</v>
      </c>
      <c r="G108" s="3" t="s">
        <v>426</v>
      </c>
      <c r="H108" s="51" t="s">
        <v>426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819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822</v>
      </c>
      <c r="D109" s="3" t="s">
        <v>1364</v>
      </c>
      <c r="E109" s="3" t="s">
        <v>897</v>
      </c>
      <c r="F109" s="3" t="s">
        <v>897</v>
      </c>
      <c r="G109" s="3" t="s">
        <v>1364</v>
      </c>
      <c r="H109" s="51">
        <v>41697</v>
      </c>
      <c r="J109" s="3">
        <f t="shared" si="20"/>
        <v>8.3000000000000007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8.3000000000000007</v>
      </c>
      <c r="P109" s="14" t="s">
        <v>820</v>
      </c>
      <c r="Q109" s="10" t="str">
        <f t="shared" si="21"/>
        <v>EXCELSIOR   -PN</v>
      </c>
      <c r="R109" s="51">
        <f t="shared" si="22"/>
        <v>41697</v>
      </c>
      <c r="S109" s="5">
        <f t="shared" si="23"/>
        <v>8.3000000000000007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8.3000000000000007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825</v>
      </c>
      <c r="D110" s="3" t="s">
        <v>1944</v>
      </c>
      <c r="E110" s="3" t="s">
        <v>1529</v>
      </c>
      <c r="F110" s="3" t="s">
        <v>1944</v>
      </c>
      <c r="G110" s="3" t="s">
        <v>1442</v>
      </c>
      <c r="H110" s="51">
        <v>41703</v>
      </c>
      <c r="J110" s="3">
        <f t="shared" si="20"/>
        <v>10.59</v>
      </c>
      <c r="K110" s="3">
        <f t="shared" si="20"/>
        <v>10.43</v>
      </c>
      <c r="L110" s="3">
        <f t="shared" si="20"/>
        <v>10.59</v>
      </c>
      <c r="M110" s="3">
        <f t="shared" si="20"/>
        <v>10.39</v>
      </c>
      <c r="P110" s="15" t="s">
        <v>824</v>
      </c>
      <c r="Q110" s="10" t="str">
        <f t="shared" si="21"/>
        <v xml:space="preserve">MINERVA     -ON  </v>
      </c>
      <c r="R110" s="51">
        <f t="shared" si="22"/>
        <v>41703</v>
      </c>
      <c r="S110" s="5">
        <f t="shared" si="23"/>
        <v>10.59</v>
      </c>
      <c r="T110" s="5">
        <f t="shared" si="24"/>
        <v>10.43</v>
      </c>
      <c r="U110" s="5">
        <f t="shared" si="25"/>
        <v>10.59</v>
      </c>
      <c r="V110" s="5">
        <f t="shared" si="26"/>
        <v>10.39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826</v>
      </c>
      <c r="D111" s="3" t="s">
        <v>1549</v>
      </c>
      <c r="E111" s="3" t="s">
        <v>1430</v>
      </c>
      <c r="F111" s="3" t="s">
        <v>1945</v>
      </c>
      <c r="G111" s="3" t="s">
        <v>1430</v>
      </c>
      <c r="H111" s="51">
        <v>41703</v>
      </c>
      <c r="J111" s="3">
        <f t="shared" si="20"/>
        <v>4.1100000000000003</v>
      </c>
      <c r="K111" s="3">
        <f t="shared" si="20"/>
        <v>4.0199999999999996</v>
      </c>
      <c r="L111" s="3">
        <f t="shared" si="20"/>
        <v>4.22</v>
      </c>
      <c r="M111" s="3">
        <f t="shared" si="20"/>
        <v>4.0199999999999996</v>
      </c>
      <c r="P111" s="14" t="s">
        <v>823</v>
      </c>
      <c r="Q111" s="10" t="str">
        <f t="shared" si="21"/>
        <v xml:space="preserve">MARFRIG     -ON  </v>
      </c>
      <c r="R111" s="51">
        <f t="shared" si="22"/>
        <v>41703</v>
      </c>
      <c r="S111" s="5">
        <f t="shared" si="23"/>
        <v>4.1100000000000003</v>
      </c>
      <c r="T111" s="5">
        <f t="shared" si="24"/>
        <v>4.0199999999999996</v>
      </c>
      <c r="U111" s="5">
        <f t="shared" si="25"/>
        <v>4.22</v>
      </c>
      <c r="V111" s="5">
        <f t="shared" si="26"/>
        <v>4.0199999999999996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829</v>
      </c>
      <c r="D112" s="3" t="s">
        <v>426</v>
      </c>
      <c r="E112" s="3" t="s">
        <v>661</v>
      </c>
      <c r="F112" s="3" t="s">
        <v>661</v>
      </c>
      <c r="G112" s="3" t="s">
        <v>661</v>
      </c>
      <c r="H112" s="51">
        <v>41249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827</v>
      </c>
      <c r="Q112" s="10" t="str">
        <f t="shared" si="21"/>
        <v>CAF BRASILIA-ON *</v>
      </c>
      <c r="R112" s="51">
        <f t="shared" si="22"/>
        <v>41249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828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1229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1020</v>
      </c>
      <c r="D7" s="3" t="s">
        <v>1461</v>
      </c>
      <c r="E7" s="3" t="s">
        <v>1946</v>
      </c>
      <c r="F7" s="3" t="s">
        <v>1947</v>
      </c>
      <c r="G7" s="3" t="s">
        <v>1948</v>
      </c>
      <c r="H7" s="51">
        <v>41703</v>
      </c>
      <c r="J7" s="3">
        <f>IF($A7="",0,VALUE(CONCATENATE(LEFT(D7,LEN(D7)-3),",",RIGHT(D7,2))))</f>
        <v>29.07</v>
      </c>
      <c r="K7" s="3">
        <f t="shared" ref="K7:M22" si="0">IF($A7="",0,VALUE(CONCATENATE(LEFT(E7,LEN(E7)-3),",",RIGHT(E7,2))))</f>
        <v>29.2</v>
      </c>
      <c r="L7" s="3">
        <f t="shared" si="0"/>
        <v>29.55</v>
      </c>
      <c r="M7" s="3">
        <f t="shared" si="0"/>
        <v>28.51</v>
      </c>
      <c r="P7" s="14" t="s">
        <v>1015</v>
      </c>
      <c r="Q7" s="10" t="str">
        <f t="shared" ref="Q7:Q38" si="1">IF(A7="","",C7)</f>
        <v xml:space="preserve">ABRIL EDUCA -UNT </v>
      </c>
      <c r="R7" s="51">
        <f t="shared" ref="R7:R38" si="2">IF(A7="","",H7)</f>
        <v>41703</v>
      </c>
      <c r="S7" s="5">
        <f t="shared" ref="S7:S38" si="3">J7</f>
        <v>29.07</v>
      </c>
      <c r="T7" s="5">
        <f t="shared" ref="T7:T38" si="4">K7</f>
        <v>29.2</v>
      </c>
      <c r="U7" s="5">
        <f t="shared" ref="U7:U38" si="5">L7</f>
        <v>29.55</v>
      </c>
      <c r="V7" s="5">
        <f t="shared" ref="V7:V38" si="6">M7</f>
        <v>28.51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1018</v>
      </c>
      <c r="D8" s="3" t="s">
        <v>426</v>
      </c>
      <c r="E8" s="3" t="s">
        <v>427</v>
      </c>
      <c r="F8" s="3" t="s">
        <v>426</v>
      </c>
      <c r="G8" s="3" t="s">
        <v>426</v>
      </c>
      <c r="H8" s="51" t="s">
        <v>426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1016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1019</v>
      </c>
      <c r="D9" s="3" t="s">
        <v>426</v>
      </c>
      <c r="E9" s="3" t="s">
        <v>427</v>
      </c>
      <c r="F9" s="3" t="s">
        <v>426</v>
      </c>
      <c r="G9" s="3" t="s">
        <v>426</v>
      </c>
      <c r="H9" s="51" t="s">
        <v>426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1017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856</v>
      </c>
      <c r="D10" s="3" t="s">
        <v>426</v>
      </c>
      <c r="E10" s="3" t="s">
        <v>390</v>
      </c>
      <c r="F10" s="3" t="s">
        <v>390</v>
      </c>
      <c r="G10" s="3" t="s">
        <v>390</v>
      </c>
      <c r="H10" s="51">
        <v>41421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853</v>
      </c>
      <c r="Q10" s="10" t="str">
        <f t="shared" si="1"/>
        <v>SPTURIS     -ON</v>
      </c>
      <c r="R10" s="51">
        <f t="shared" si="2"/>
        <v>41421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857</v>
      </c>
      <c r="D11" s="3" t="s">
        <v>426</v>
      </c>
      <c r="E11" s="3" t="s">
        <v>858</v>
      </c>
      <c r="F11" s="3" t="s">
        <v>858</v>
      </c>
      <c r="G11" s="3" t="s">
        <v>858</v>
      </c>
      <c r="H11" s="51">
        <v>41646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854</v>
      </c>
      <c r="Q11" s="10" t="str">
        <f t="shared" si="1"/>
        <v>SPTURIS     -PNA</v>
      </c>
      <c r="R11" s="51">
        <f t="shared" si="2"/>
        <v>41646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859</v>
      </c>
      <c r="D12" s="3" t="s">
        <v>426</v>
      </c>
      <c r="E12" s="3" t="s">
        <v>860</v>
      </c>
      <c r="F12" s="3" t="s">
        <v>860</v>
      </c>
      <c r="G12" s="3" t="s">
        <v>860</v>
      </c>
      <c r="H12" s="51">
        <v>41013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855</v>
      </c>
      <c r="Q12" s="10" t="str">
        <f t="shared" si="1"/>
        <v>SPTURIS     -PNB</v>
      </c>
      <c r="R12" s="51">
        <f t="shared" si="2"/>
        <v>41013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995</v>
      </c>
      <c r="D13" s="3" t="s">
        <v>135</v>
      </c>
      <c r="E13" s="3" t="s">
        <v>1949</v>
      </c>
      <c r="F13" s="3" t="s">
        <v>135</v>
      </c>
      <c r="G13" s="3" t="s">
        <v>1949</v>
      </c>
      <c r="H13" s="51">
        <v>41703</v>
      </c>
      <c r="J13" s="3">
        <f t="shared" si="7"/>
        <v>11</v>
      </c>
      <c r="K13" s="3">
        <f t="shared" si="0"/>
        <v>10.8</v>
      </c>
      <c r="L13" s="3">
        <f t="shared" si="0"/>
        <v>11</v>
      </c>
      <c r="M13" s="3">
        <f t="shared" si="0"/>
        <v>10.8</v>
      </c>
      <c r="P13" s="3" t="s">
        <v>993</v>
      </c>
      <c r="Q13" s="10" t="str">
        <f t="shared" si="1"/>
        <v xml:space="preserve">ALPARGATAS  -ON  </v>
      </c>
      <c r="R13" s="51">
        <f t="shared" si="2"/>
        <v>41703</v>
      </c>
      <c r="S13" s="5">
        <f t="shared" si="3"/>
        <v>11</v>
      </c>
      <c r="T13" s="5">
        <f t="shared" si="4"/>
        <v>10.8</v>
      </c>
      <c r="U13" s="5">
        <f t="shared" si="5"/>
        <v>11</v>
      </c>
      <c r="V13" s="5">
        <f t="shared" si="6"/>
        <v>10.8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996</v>
      </c>
      <c r="D14" s="3" t="s">
        <v>1399</v>
      </c>
      <c r="E14" s="3" t="s">
        <v>1950</v>
      </c>
      <c r="F14" s="3" t="s">
        <v>1950</v>
      </c>
      <c r="G14" s="3" t="s">
        <v>1951</v>
      </c>
      <c r="H14" s="51">
        <v>41703</v>
      </c>
      <c r="J14" s="3">
        <f t="shared" si="7"/>
        <v>12.74</v>
      </c>
      <c r="K14" s="3">
        <f t="shared" si="0"/>
        <v>13.3</v>
      </c>
      <c r="L14" s="3">
        <f t="shared" si="0"/>
        <v>13.3</v>
      </c>
      <c r="M14" s="3">
        <f t="shared" si="0"/>
        <v>12.72</v>
      </c>
      <c r="P14" s="14" t="s">
        <v>994</v>
      </c>
      <c r="Q14" s="10" t="str">
        <f t="shared" si="1"/>
        <v xml:space="preserve">ALPARGATAS  -PN  </v>
      </c>
      <c r="R14" s="51">
        <f t="shared" si="2"/>
        <v>41703</v>
      </c>
      <c r="S14" s="5">
        <f t="shared" si="3"/>
        <v>12.74</v>
      </c>
      <c r="T14" s="5">
        <f t="shared" si="4"/>
        <v>13.3</v>
      </c>
      <c r="U14" s="5">
        <f t="shared" si="5"/>
        <v>13.3</v>
      </c>
      <c r="V14" s="5">
        <f t="shared" si="6"/>
        <v>12.72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1056</v>
      </c>
      <c r="D15" s="3" t="s">
        <v>1952</v>
      </c>
      <c r="E15" s="3" t="s">
        <v>1409</v>
      </c>
      <c r="F15" s="3" t="s">
        <v>1952</v>
      </c>
      <c r="G15" s="3" t="s">
        <v>1826</v>
      </c>
      <c r="H15" s="51">
        <v>41703</v>
      </c>
      <c r="J15" s="3">
        <f t="shared" si="7"/>
        <v>14.24</v>
      </c>
      <c r="K15" s="3">
        <f t="shared" si="0"/>
        <v>14</v>
      </c>
      <c r="L15" s="3">
        <f t="shared" si="0"/>
        <v>14.24</v>
      </c>
      <c r="M15" s="3">
        <f t="shared" si="0"/>
        <v>13.7</v>
      </c>
      <c r="P15" s="15" t="s">
        <v>1055</v>
      </c>
      <c r="Q15" s="10" t="str">
        <f t="shared" si="1"/>
        <v xml:space="preserve">LOJAS MARISA-ON  </v>
      </c>
      <c r="R15" s="51">
        <f t="shared" si="2"/>
        <v>41703</v>
      </c>
      <c r="S15" s="5">
        <f t="shared" si="3"/>
        <v>14.24</v>
      </c>
      <c r="T15" s="5">
        <f t="shared" si="4"/>
        <v>14</v>
      </c>
      <c r="U15" s="5">
        <f t="shared" si="5"/>
        <v>14.24</v>
      </c>
      <c r="V15" s="5">
        <f t="shared" si="6"/>
        <v>13.7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1040</v>
      </c>
      <c r="D16" s="3" t="s">
        <v>1953</v>
      </c>
      <c r="E16" s="3" t="s">
        <v>1954</v>
      </c>
      <c r="F16" s="3" t="s">
        <v>1462</v>
      </c>
      <c r="G16" s="3" t="s">
        <v>1955</v>
      </c>
      <c r="H16" s="51">
        <v>41703</v>
      </c>
      <c r="J16" s="3">
        <f t="shared" si="7"/>
        <v>27.22</v>
      </c>
      <c r="K16" s="3">
        <f t="shared" si="0"/>
        <v>26.7</v>
      </c>
      <c r="L16" s="3">
        <f t="shared" si="0"/>
        <v>27.8</v>
      </c>
      <c r="M16" s="3">
        <f t="shared" si="0"/>
        <v>26.57</v>
      </c>
      <c r="P16" s="15" t="s">
        <v>1039</v>
      </c>
      <c r="Q16" s="10" t="str">
        <f t="shared" si="1"/>
        <v xml:space="preserve">AREZZO CO   -ON  </v>
      </c>
      <c r="R16" s="51">
        <f t="shared" si="2"/>
        <v>41703</v>
      </c>
      <c r="S16" s="5">
        <f t="shared" si="3"/>
        <v>27.22</v>
      </c>
      <c r="T16" s="5">
        <f t="shared" si="4"/>
        <v>26.7</v>
      </c>
      <c r="U16" s="5">
        <f t="shared" si="5"/>
        <v>27.8</v>
      </c>
      <c r="V16" s="5">
        <f t="shared" si="6"/>
        <v>26.57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1066</v>
      </c>
      <c r="D17" s="3" t="s">
        <v>1595</v>
      </c>
      <c r="E17" s="3" t="s">
        <v>1410</v>
      </c>
      <c r="F17" s="3" t="s">
        <v>1595</v>
      </c>
      <c r="G17" s="3" t="s">
        <v>1419</v>
      </c>
      <c r="H17" s="51">
        <v>41703</v>
      </c>
      <c r="J17" s="3">
        <f t="shared" si="7"/>
        <v>1.47</v>
      </c>
      <c r="K17" s="3">
        <f t="shared" si="0"/>
        <v>1.45</v>
      </c>
      <c r="L17" s="3">
        <f t="shared" si="0"/>
        <v>1.47</v>
      </c>
      <c r="M17" s="3">
        <f t="shared" si="0"/>
        <v>1.43</v>
      </c>
      <c r="P17" s="10" t="s">
        <v>1065</v>
      </c>
      <c r="Q17" s="10" t="str">
        <f t="shared" si="1"/>
        <v xml:space="preserve">BROOKFIELD  -ON  </v>
      </c>
      <c r="R17" s="51">
        <f t="shared" si="2"/>
        <v>41703</v>
      </c>
      <c r="S17" s="5">
        <f t="shared" si="3"/>
        <v>1.47</v>
      </c>
      <c r="T17" s="5">
        <f t="shared" si="4"/>
        <v>1.45</v>
      </c>
      <c r="U17" s="5">
        <f t="shared" si="5"/>
        <v>1.47</v>
      </c>
      <c r="V17" s="5">
        <f t="shared" si="6"/>
        <v>1.43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865</v>
      </c>
      <c r="D18" s="3" t="s">
        <v>1956</v>
      </c>
      <c r="E18" s="3" t="s">
        <v>1956</v>
      </c>
      <c r="F18" s="3" t="s">
        <v>1956</v>
      </c>
      <c r="G18" s="3" t="s">
        <v>1956</v>
      </c>
      <c r="H18" s="51">
        <v>41703</v>
      </c>
      <c r="J18" s="3">
        <f t="shared" si="7"/>
        <v>330</v>
      </c>
      <c r="K18" s="3">
        <f t="shared" si="0"/>
        <v>330</v>
      </c>
      <c r="L18" s="3">
        <f t="shared" si="0"/>
        <v>330</v>
      </c>
      <c r="M18" s="3">
        <f t="shared" si="0"/>
        <v>330</v>
      </c>
      <c r="P18" s="14" t="s">
        <v>864</v>
      </c>
      <c r="Q18" s="10" t="str">
        <f t="shared" si="1"/>
        <v>BIC MONARK  -ON</v>
      </c>
      <c r="R18" s="51">
        <f t="shared" si="2"/>
        <v>41703</v>
      </c>
      <c r="S18" s="5">
        <f t="shared" si="3"/>
        <v>330</v>
      </c>
      <c r="T18" s="5">
        <f t="shared" si="4"/>
        <v>330</v>
      </c>
      <c r="U18" s="5">
        <f t="shared" si="5"/>
        <v>330</v>
      </c>
      <c r="V18" s="5">
        <f t="shared" si="6"/>
        <v>330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877</v>
      </c>
      <c r="D19" s="3" t="s">
        <v>992</v>
      </c>
      <c r="E19" s="3" t="s">
        <v>992</v>
      </c>
      <c r="F19" s="3" t="s">
        <v>992</v>
      </c>
      <c r="G19" s="3" t="s">
        <v>992</v>
      </c>
      <c r="H19" s="51">
        <v>41697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875</v>
      </c>
      <c r="Q19" s="10" t="str">
        <f t="shared" si="1"/>
        <v>BRASMOTOR   -ON</v>
      </c>
      <c r="R19" s="51">
        <f t="shared" si="2"/>
        <v>41697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878</v>
      </c>
      <c r="D20" s="3" t="s">
        <v>1361</v>
      </c>
      <c r="E20" s="3" t="s">
        <v>1361</v>
      </c>
      <c r="F20" s="3" t="s">
        <v>1361</v>
      </c>
      <c r="G20" s="3" t="s">
        <v>1361</v>
      </c>
      <c r="H20" s="51">
        <v>41698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876</v>
      </c>
      <c r="Q20" s="10" t="str">
        <f t="shared" si="1"/>
        <v>BRASMOTOR   -PN</v>
      </c>
      <c r="R20" s="51">
        <f t="shared" si="2"/>
        <v>41698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842</v>
      </c>
      <c r="D21" s="3" t="s">
        <v>1350</v>
      </c>
      <c r="E21" s="3" t="s">
        <v>1350</v>
      </c>
      <c r="F21" s="3" t="s">
        <v>1350</v>
      </c>
      <c r="G21" s="3" t="s">
        <v>1350</v>
      </c>
      <c r="H21" s="51">
        <v>41703</v>
      </c>
      <c r="J21" s="3">
        <f t="shared" si="7"/>
        <v>9.1</v>
      </c>
      <c r="K21" s="3">
        <f t="shared" si="0"/>
        <v>9.1</v>
      </c>
      <c r="L21" s="3">
        <f t="shared" si="0"/>
        <v>9.1</v>
      </c>
      <c r="M21" s="3">
        <f t="shared" si="0"/>
        <v>9.1</v>
      </c>
      <c r="P21" s="14" t="s">
        <v>841</v>
      </c>
      <c r="Q21" s="10" t="str">
        <f t="shared" si="1"/>
        <v xml:space="preserve">BIOSEV      -ON  </v>
      </c>
      <c r="R21" s="51">
        <f t="shared" si="2"/>
        <v>41703</v>
      </c>
      <c r="S21" s="5">
        <f t="shared" si="3"/>
        <v>9.1</v>
      </c>
      <c r="T21" s="5">
        <f t="shared" si="4"/>
        <v>9.1</v>
      </c>
      <c r="U21" s="5">
        <f t="shared" si="5"/>
        <v>9.1</v>
      </c>
      <c r="V21" s="5">
        <f t="shared" si="6"/>
        <v>9.1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1069</v>
      </c>
      <c r="D22" s="3" t="s">
        <v>426</v>
      </c>
      <c r="E22" s="3" t="s">
        <v>1070</v>
      </c>
      <c r="F22" s="3" t="s">
        <v>1070</v>
      </c>
      <c r="G22" s="3" t="s">
        <v>1070</v>
      </c>
      <c r="H22" s="51">
        <v>40836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1067</v>
      </c>
      <c r="Q22" s="10" t="str">
        <f t="shared" si="1"/>
        <v>CONST A LIND-ON</v>
      </c>
      <c r="R22" s="51">
        <f t="shared" si="2"/>
        <v>40836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1071</v>
      </c>
      <c r="D23" s="3" t="s">
        <v>426</v>
      </c>
      <c r="E23" s="3" t="s">
        <v>1072</v>
      </c>
      <c r="F23" s="3" t="s">
        <v>1072</v>
      </c>
      <c r="G23" s="3" t="s">
        <v>1072</v>
      </c>
      <c r="H23" s="51">
        <v>41557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1068</v>
      </c>
      <c r="Q23" s="10" t="str">
        <f t="shared" si="1"/>
        <v>CONST A LIND-PN</v>
      </c>
      <c r="R23" s="51">
        <f t="shared" si="2"/>
        <v>41557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1000</v>
      </c>
      <c r="D24" s="3" t="s">
        <v>426</v>
      </c>
      <c r="E24" s="3" t="s">
        <v>427</v>
      </c>
      <c r="F24" s="3" t="s">
        <v>426</v>
      </c>
      <c r="G24" s="3" t="s">
        <v>426</v>
      </c>
      <c r="H24" s="51" t="s">
        <v>426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998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1001</v>
      </c>
      <c r="D25" s="3" t="s">
        <v>972</v>
      </c>
      <c r="E25" s="3" t="s">
        <v>972</v>
      </c>
      <c r="F25" s="3" t="s">
        <v>972</v>
      </c>
      <c r="G25" s="3" t="s">
        <v>972</v>
      </c>
      <c r="H25" s="51">
        <v>41703</v>
      </c>
      <c r="J25" s="3">
        <f t="shared" si="7"/>
        <v>2.2000000000000002</v>
      </c>
      <c r="K25" s="3">
        <f t="shared" si="7"/>
        <v>2.2000000000000002</v>
      </c>
      <c r="L25" s="3">
        <f t="shared" si="7"/>
        <v>2.2000000000000002</v>
      </c>
      <c r="M25" s="3">
        <f t="shared" si="7"/>
        <v>2.2000000000000002</v>
      </c>
      <c r="P25" s="10" t="s">
        <v>999</v>
      </c>
      <c r="Q25" s="10" t="str">
        <f t="shared" si="1"/>
        <v>CAMBUCI     -PN</v>
      </c>
      <c r="R25" s="51">
        <f t="shared" si="2"/>
        <v>41703</v>
      </c>
      <c r="S25" s="5">
        <f t="shared" si="3"/>
        <v>2.2000000000000002</v>
      </c>
      <c r="T25" s="5">
        <f t="shared" si="4"/>
        <v>2.2000000000000002</v>
      </c>
      <c r="U25" s="5">
        <f t="shared" si="5"/>
        <v>2.2000000000000002</v>
      </c>
      <c r="V25" s="5">
        <f t="shared" si="6"/>
        <v>2.2000000000000002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894</v>
      </c>
      <c r="D26" s="3" t="s">
        <v>426</v>
      </c>
      <c r="E26" s="3" t="s">
        <v>742</v>
      </c>
      <c r="F26" s="3" t="s">
        <v>742</v>
      </c>
      <c r="G26" s="3" t="s">
        <v>742</v>
      </c>
      <c r="H26" s="51">
        <v>41670</v>
      </c>
      <c r="J26" s="3" t="e">
        <f t="shared" si="7"/>
        <v>#VALUE!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892</v>
      </c>
      <c r="Q26" s="10" t="str">
        <f t="shared" si="1"/>
        <v xml:space="preserve">CEDRO       -ON  </v>
      </c>
      <c r="R26" s="51">
        <f t="shared" si="2"/>
        <v>41670</v>
      </c>
      <c r="S26" s="5" t="e">
        <f t="shared" si="3"/>
        <v>#VALUE!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895</v>
      </c>
      <c r="D27" s="3" t="s">
        <v>1330</v>
      </c>
      <c r="E27" s="3" t="s">
        <v>896</v>
      </c>
      <c r="F27" s="3" t="s">
        <v>896</v>
      </c>
      <c r="G27" s="3" t="s">
        <v>1330</v>
      </c>
      <c r="H27" s="51">
        <v>41689</v>
      </c>
      <c r="J27" s="3">
        <f t="shared" si="7"/>
        <v>10.5</v>
      </c>
      <c r="K27" s="3">
        <f t="shared" si="7"/>
        <v>11.1</v>
      </c>
      <c r="L27" s="3">
        <f t="shared" si="7"/>
        <v>11.1</v>
      </c>
      <c r="M27" s="3">
        <f t="shared" si="7"/>
        <v>10.5</v>
      </c>
      <c r="P27" s="14" t="s">
        <v>893</v>
      </c>
      <c r="Q27" s="10" t="str">
        <f t="shared" si="1"/>
        <v xml:space="preserve">CEDRO       -PN  </v>
      </c>
      <c r="R27" s="51">
        <f t="shared" si="2"/>
        <v>41689</v>
      </c>
      <c r="S27" s="5">
        <f t="shared" si="3"/>
        <v>10.5</v>
      </c>
      <c r="T27" s="5">
        <f t="shared" si="4"/>
        <v>11.1</v>
      </c>
      <c r="U27" s="5">
        <f t="shared" si="5"/>
        <v>11.1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1043</v>
      </c>
      <c r="D28" s="3" t="s">
        <v>1957</v>
      </c>
      <c r="E28" s="3" t="s">
        <v>1958</v>
      </c>
      <c r="F28" s="3" t="s">
        <v>1959</v>
      </c>
      <c r="G28" s="3" t="s">
        <v>1960</v>
      </c>
      <c r="H28" s="51">
        <v>41703</v>
      </c>
      <c r="J28" s="3">
        <f t="shared" si="7"/>
        <v>17.23</v>
      </c>
      <c r="K28" s="3">
        <f t="shared" si="7"/>
        <v>17.100000000000001</v>
      </c>
      <c r="L28" s="3">
        <f t="shared" si="7"/>
        <v>17.239999999999998</v>
      </c>
      <c r="M28" s="3">
        <f t="shared" si="7"/>
        <v>17</v>
      </c>
      <c r="P28" s="15" t="s">
        <v>1041</v>
      </c>
      <c r="Q28" s="10" t="str">
        <f t="shared" si="1"/>
        <v>GRAZZIOTIN  -ON</v>
      </c>
      <c r="R28" s="51">
        <f t="shared" si="2"/>
        <v>41703</v>
      </c>
      <c r="S28" s="5">
        <f t="shared" si="3"/>
        <v>17.23</v>
      </c>
      <c r="T28" s="5">
        <f t="shared" si="4"/>
        <v>17.100000000000001</v>
      </c>
      <c r="U28" s="5">
        <f t="shared" si="5"/>
        <v>17.239999999999998</v>
      </c>
      <c r="V28" s="5">
        <f t="shared" si="6"/>
        <v>17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1044</v>
      </c>
      <c r="D29" s="3" t="s">
        <v>1961</v>
      </c>
      <c r="E29" s="3" t="s">
        <v>1962</v>
      </c>
      <c r="F29" s="3" t="s">
        <v>1961</v>
      </c>
      <c r="G29" s="3" t="s">
        <v>1577</v>
      </c>
      <c r="H29" s="51">
        <v>41703</v>
      </c>
      <c r="J29" s="3">
        <f>IF($A29="",0,VALUE(CONCATENATE(LEFT(D29,LEN(D29)-3),",",RIGHT(D29,2))))</f>
        <v>17.5</v>
      </c>
      <c r="K29" s="3">
        <f t="shared" si="7"/>
        <v>17.149999999999999</v>
      </c>
      <c r="L29" s="3">
        <f t="shared" si="7"/>
        <v>17.5</v>
      </c>
      <c r="M29" s="3">
        <f t="shared" si="7"/>
        <v>17.13</v>
      </c>
      <c r="P29" s="14" t="s">
        <v>1042</v>
      </c>
      <c r="Q29" s="10" t="str">
        <f t="shared" si="1"/>
        <v>GRAZZIOTIN  -PN</v>
      </c>
      <c r="R29" s="51">
        <f t="shared" si="2"/>
        <v>41703</v>
      </c>
      <c r="S29" s="5">
        <f t="shared" si="3"/>
        <v>17.5</v>
      </c>
      <c r="T29" s="5">
        <f t="shared" si="4"/>
        <v>17.149999999999999</v>
      </c>
      <c r="U29" s="5">
        <f t="shared" si="5"/>
        <v>17.5</v>
      </c>
      <c r="V29" s="5">
        <f t="shared" si="6"/>
        <v>17.13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1081</v>
      </c>
      <c r="D30" s="3" t="s">
        <v>1963</v>
      </c>
      <c r="E30" s="3" t="s">
        <v>1963</v>
      </c>
      <c r="F30" s="3" t="s">
        <v>1963</v>
      </c>
      <c r="G30" s="3" t="s">
        <v>1963</v>
      </c>
      <c r="H30" s="51">
        <v>41703</v>
      </c>
      <c r="J30" s="3">
        <f t="shared" si="7"/>
        <v>3.29</v>
      </c>
      <c r="K30" s="3">
        <f t="shared" si="7"/>
        <v>3.29</v>
      </c>
      <c r="L30" s="3">
        <f t="shared" si="7"/>
        <v>3.29</v>
      </c>
      <c r="M30" s="3">
        <f t="shared" si="7"/>
        <v>3.29</v>
      </c>
      <c r="P30" s="14" t="s">
        <v>1073</v>
      </c>
      <c r="Q30" s="10" t="str">
        <f t="shared" si="1"/>
        <v xml:space="preserve">CR2         -ON  </v>
      </c>
      <c r="R30" s="51">
        <f t="shared" si="2"/>
        <v>41703</v>
      </c>
      <c r="S30" s="5">
        <f t="shared" si="3"/>
        <v>3.29</v>
      </c>
      <c r="T30" s="5">
        <f t="shared" si="4"/>
        <v>3.29</v>
      </c>
      <c r="U30" s="5">
        <f t="shared" si="5"/>
        <v>3.29</v>
      </c>
      <c r="V30" s="5">
        <f t="shared" si="6"/>
        <v>3.29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971</v>
      </c>
      <c r="D31" s="3" t="s">
        <v>426</v>
      </c>
      <c r="E31" s="3" t="s">
        <v>972</v>
      </c>
      <c r="F31" s="3" t="s">
        <v>972</v>
      </c>
      <c r="G31" s="3" t="s">
        <v>972</v>
      </c>
      <c r="H31" s="51">
        <v>41653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969</v>
      </c>
      <c r="Q31" s="10" t="str">
        <f t="shared" si="1"/>
        <v>KARSTEN     -ON</v>
      </c>
      <c r="R31" s="51">
        <f t="shared" si="2"/>
        <v>41653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973</v>
      </c>
      <c r="D32" s="3" t="s">
        <v>1382</v>
      </c>
      <c r="E32" s="3" t="s">
        <v>1382</v>
      </c>
      <c r="F32" s="3" t="s">
        <v>1382</v>
      </c>
      <c r="G32" s="3" t="s">
        <v>1382</v>
      </c>
      <c r="H32" s="51">
        <v>41696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970</v>
      </c>
      <c r="Q32" s="10" t="str">
        <f t="shared" si="1"/>
        <v>KARSTEN     -PN</v>
      </c>
      <c r="R32" s="51">
        <f t="shared" si="2"/>
        <v>41696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952</v>
      </c>
      <c r="D33" s="3" t="s">
        <v>1552</v>
      </c>
      <c r="E33" s="3" t="s">
        <v>1552</v>
      </c>
      <c r="F33" s="3" t="s">
        <v>1552</v>
      </c>
      <c r="G33" s="3" t="s">
        <v>1552</v>
      </c>
      <c r="H33" s="51">
        <v>41697</v>
      </c>
      <c r="J33" s="3">
        <f t="shared" si="7"/>
        <v>2.38</v>
      </c>
      <c r="K33" s="3">
        <f t="shared" si="7"/>
        <v>2.38</v>
      </c>
      <c r="L33" s="3">
        <f t="shared" si="7"/>
        <v>2.38</v>
      </c>
      <c r="M33" s="3">
        <f t="shared" si="7"/>
        <v>2.38</v>
      </c>
      <c r="P33" s="14" t="s">
        <v>950</v>
      </c>
      <c r="Q33" s="10" t="str">
        <f t="shared" si="1"/>
        <v>COTEMINAS   -ON</v>
      </c>
      <c r="R33" s="51">
        <f t="shared" si="2"/>
        <v>41697</v>
      </c>
      <c r="S33" s="5">
        <f t="shared" si="3"/>
        <v>2.38</v>
      </c>
      <c r="T33" s="5">
        <f t="shared" si="4"/>
        <v>2.38</v>
      </c>
      <c r="U33" s="5">
        <f t="shared" si="5"/>
        <v>2.38</v>
      </c>
      <c r="V33" s="5">
        <f t="shared" si="6"/>
        <v>2.38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953</v>
      </c>
      <c r="D34" s="3" t="s">
        <v>1416</v>
      </c>
      <c r="E34" s="3" t="s">
        <v>1514</v>
      </c>
      <c r="F34" s="3" t="s">
        <v>1416</v>
      </c>
      <c r="G34" s="3" t="s">
        <v>661</v>
      </c>
      <c r="H34" s="51">
        <v>41698</v>
      </c>
      <c r="J34" s="3">
        <f t="shared" si="7"/>
        <v>2.0699999999999998</v>
      </c>
      <c r="K34" s="3">
        <f t="shared" si="7"/>
        <v>2.06</v>
      </c>
      <c r="L34" s="3">
        <f t="shared" si="7"/>
        <v>2.0699999999999998</v>
      </c>
      <c r="M34" s="3">
        <f t="shared" si="7"/>
        <v>2</v>
      </c>
      <c r="P34" s="14" t="s">
        <v>951</v>
      </c>
      <c r="Q34" s="10" t="str">
        <f t="shared" si="1"/>
        <v>COTEMINAS   -PN</v>
      </c>
      <c r="R34" s="51">
        <f t="shared" si="2"/>
        <v>41698</v>
      </c>
      <c r="S34" s="5">
        <f t="shared" si="3"/>
        <v>2.0699999999999998</v>
      </c>
      <c r="T34" s="5">
        <f t="shared" si="4"/>
        <v>2.06</v>
      </c>
      <c r="U34" s="5">
        <f t="shared" si="5"/>
        <v>2.0699999999999998</v>
      </c>
      <c r="V34" s="5">
        <f t="shared" si="6"/>
        <v>2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956</v>
      </c>
      <c r="D35" s="3" t="s">
        <v>1713</v>
      </c>
      <c r="E35" s="3" t="s">
        <v>1713</v>
      </c>
      <c r="F35" s="3" t="s">
        <v>1713</v>
      </c>
      <c r="G35" s="3" t="s">
        <v>1713</v>
      </c>
      <c r="H35" s="51">
        <v>41703</v>
      </c>
      <c r="J35" s="3">
        <f t="shared" si="7"/>
        <v>4.9000000000000004</v>
      </c>
      <c r="K35" s="3">
        <f t="shared" si="7"/>
        <v>4.9000000000000004</v>
      </c>
      <c r="L35" s="3">
        <f t="shared" si="7"/>
        <v>4.9000000000000004</v>
      </c>
      <c r="M35" s="3">
        <f t="shared" si="7"/>
        <v>4.9000000000000004</v>
      </c>
      <c r="P35" s="14" t="s">
        <v>954</v>
      </c>
      <c r="Q35" s="10" t="str">
        <f t="shared" si="1"/>
        <v>SANTANENSE  -ON</v>
      </c>
      <c r="R35" s="46">
        <f t="shared" si="2"/>
        <v>41703</v>
      </c>
      <c r="S35" s="6">
        <f t="shared" si="3"/>
        <v>4.9000000000000004</v>
      </c>
      <c r="T35" s="6">
        <f t="shared" si="4"/>
        <v>4.9000000000000004</v>
      </c>
      <c r="U35" s="6">
        <f t="shared" si="5"/>
        <v>4.9000000000000004</v>
      </c>
      <c r="V35" s="6">
        <f t="shared" si="6"/>
        <v>4.9000000000000004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957</v>
      </c>
      <c r="D36" s="3" t="s">
        <v>1553</v>
      </c>
      <c r="E36" s="3" t="s">
        <v>1554</v>
      </c>
      <c r="F36" s="3" t="s">
        <v>1553</v>
      </c>
      <c r="G36" s="3" t="s">
        <v>1554</v>
      </c>
      <c r="H36" s="51">
        <v>41698</v>
      </c>
      <c r="J36" s="3">
        <f t="shared" si="7"/>
        <v>5.94</v>
      </c>
      <c r="K36" s="3">
        <f t="shared" si="7"/>
        <v>5.93</v>
      </c>
      <c r="L36" s="3">
        <f t="shared" si="7"/>
        <v>5.94</v>
      </c>
      <c r="M36" s="3">
        <f t="shared" si="7"/>
        <v>5.93</v>
      </c>
      <c r="P36" s="14" t="s">
        <v>955</v>
      </c>
      <c r="Q36" s="10" t="str">
        <f t="shared" si="1"/>
        <v>SANTANENSE  -PN</v>
      </c>
      <c r="R36" s="51">
        <f t="shared" si="2"/>
        <v>41698</v>
      </c>
      <c r="S36" s="5">
        <f t="shared" si="3"/>
        <v>5.94</v>
      </c>
      <c r="T36" s="5">
        <f t="shared" si="4"/>
        <v>5.93</v>
      </c>
      <c r="U36" s="5">
        <f t="shared" si="5"/>
        <v>5.94</v>
      </c>
      <c r="V36" s="5">
        <f t="shared" si="6"/>
        <v>5.93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959</v>
      </c>
      <c r="D37" s="3" t="s">
        <v>426</v>
      </c>
      <c r="E37" s="3" t="s">
        <v>427</v>
      </c>
      <c r="F37" s="3" t="s">
        <v>426</v>
      </c>
      <c r="G37" s="3" t="s">
        <v>426</v>
      </c>
      <c r="H37" s="51" t="s">
        <v>426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958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852</v>
      </c>
      <c r="D38" s="3" t="s">
        <v>1964</v>
      </c>
      <c r="E38" s="3" t="s">
        <v>1434</v>
      </c>
      <c r="F38" s="3" t="s">
        <v>1434</v>
      </c>
      <c r="G38" s="3" t="s">
        <v>1965</v>
      </c>
      <c r="H38" s="51">
        <v>41703</v>
      </c>
      <c r="J38" s="3">
        <f t="shared" si="7"/>
        <v>14.2</v>
      </c>
      <c r="K38" s="3">
        <f t="shared" si="7"/>
        <v>14.4</v>
      </c>
      <c r="L38" s="3">
        <f t="shared" si="7"/>
        <v>14.4</v>
      </c>
      <c r="M38" s="3">
        <f t="shared" si="7"/>
        <v>13.93</v>
      </c>
      <c r="P38" s="15" t="s">
        <v>851</v>
      </c>
      <c r="Q38" s="10" t="str">
        <f t="shared" si="1"/>
        <v xml:space="preserve">CVC BRASIL  -ON  </v>
      </c>
      <c r="R38" s="51">
        <f t="shared" si="2"/>
        <v>41703</v>
      </c>
      <c r="S38" s="5">
        <f t="shared" si="3"/>
        <v>14.2</v>
      </c>
      <c r="T38" s="5">
        <f t="shared" si="4"/>
        <v>14.4</v>
      </c>
      <c r="U38" s="5">
        <f t="shared" si="5"/>
        <v>14.4</v>
      </c>
      <c r="V38" s="5">
        <f t="shared" si="6"/>
        <v>13.93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1082</v>
      </c>
      <c r="D39" s="3" t="s">
        <v>1473</v>
      </c>
      <c r="E39" s="3" t="s">
        <v>1966</v>
      </c>
      <c r="F39" s="3" t="s">
        <v>1967</v>
      </c>
      <c r="G39" s="3" t="s">
        <v>1968</v>
      </c>
      <c r="H39" s="51">
        <v>41703</v>
      </c>
      <c r="J39" s="3">
        <f t="shared" si="7"/>
        <v>13.09</v>
      </c>
      <c r="K39" s="3">
        <f t="shared" si="7"/>
        <v>12.85</v>
      </c>
      <c r="L39" s="3">
        <f t="shared" si="7"/>
        <v>13.18</v>
      </c>
      <c r="M39" s="3">
        <f t="shared" si="7"/>
        <v>12.78</v>
      </c>
      <c r="P39" s="14" t="s">
        <v>1074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41703</v>
      </c>
      <c r="S39" s="5">
        <f t="shared" ref="S39:S70" si="10">J39</f>
        <v>13.09</v>
      </c>
      <c r="T39" s="5">
        <f t="shared" ref="T39:T70" si="11">K39</f>
        <v>12.85</v>
      </c>
      <c r="U39" s="5">
        <f t="shared" ref="U39:U70" si="12">L39</f>
        <v>13.18</v>
      </c>
      <c r="V39" s="5">
        <f t="shared" ref="V39:V70" si="13">M39</f>
        <v>12.78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1083</v>
      </c>
      <c r="D40" s="3" t="s">
        <v>713</v>
      </c>
      <c r="E40" s="3" t="s">
        <v>1531</v>
      </c>
      <c r="F40" s="3" t="s">
        <v>1969</v>
      </c>
      <c r="G40" s="3" t="s">
        <v>1970</v>
      </c>
      <c r="H40" s="51">
        <v>41703</v>
      </c>
      <c r="J40" s="3">
        <f t="shared" si="7"/>
        <v>10.3</v>
      </c>
      <c r="K40" s="3">
        <f t="shared" si="7"/>
        <v>10.199999999999999</v>
      </c>
      <c r="L40" s="3">
        <f t="shared" si="7"/>
        <v>10.38</v>
      </c>
      <c r="M40" s="3">
        <f t="shared" si="7"/>
        <v>10.130000000000001</v>
      </c>
      <c r="P40" s="14" t="s">
        <v>1075</v>
      </c>
      <c r="Q40" s="10" t="str">
        <f t="shared" si="8"/>
        <v xml:space="preserve">DIRECIONAL  -ON  </v>
      </c>
      <c r="R40" s="51">
        <f t="shared" si="9"/>
        <v>41703</v>
      </c>
      <c r="S40" s="5">
        <f t="shared" si="10"/>
        <v>10.3</v>
      </c>
      <c r="T40" s="5">
        <f t="shared" si="11"/>
        <v>10.199999999999999</v>
      </c>
      <c r="U40" s="5">
        <f t="shared" si="12"/>
        <v>10.38</v>
      </c>
      <c r="V40" s="5">
        <f t="shared" si="13"/>
        <v>10.130000000000001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962</v>
      </c>
      <c r="D41" s="3" t="s">
        <v>426</v>
      </c>
      <c r="E41" s="3" t="s">
        <v>741</v>
      </c>
      <c r="F41" s="3" t="s">
        <v>741</v>
      </c>
      <c r="G41" s="3" t="s">
        <v>741</v>
      </c>
      <c r="H41" s="51">
        <v>41604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960</v>
      </c>
      <c r="Q41" s="10" t="str">
        <f t="shared" si="8"/>
        <v>DOHLER      -ON</v>
      </c>
      <c r="R41" s="51">
        <f t="shared" si="9"/>
        <v>41604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963</v>
      </c>
      <c r="D42" s="3" t="s">
        <v>1971</v>
      </c>
      <c r="E42" s="3" t="s">
        <v>1971</v>
      </c>
      <c r="F42" s="3" t="s">
        <v>1971</v>
      </c>
      <c r="G42" s="3" t="s">
        <v>1971</v>
      </c>
      <c r="H42" s="51">
        <v>41703</v>
      </c>
      <c r="J42" s="3">
        <f t="shared" si="7"/>
        <v>5.15</v>
      </c>
      <c r="K42" s="3">
        <f t="shared" si="7"/>
        <v>5.15</v>
      </c>
      <c r="L42" s="3">
        <f t="shared" si="7"/>
        <v>5.15</v>
      </c>
      <c r="M42" s="3">
        <f t="shared" si="7"/>
        <v>5.15</v>
      </c>
      <c r="P42" s="15" t="s">
        <v>961</v>
      </c>
      <c r="Q42" s="10" t="str">
        <f t="shared" si="8"/>
        <v>DOHLER      -PN</v>
      </c>
      <c r="R42" s="46">
        <f t="shared" si="9"/>
        <v>41703</v>
      </c>
      <c r="S42" s="6">
        <f t="shared" si="10"/>
        <v>5.15</v>
      </c>
      <c r="T42" s="6">
        <f t="shared" si="11"/>
        <v>5.15</v>
      </c>
      <c r="U42" s="6">
        <f t="shared" si="12"/>
        <v>5.15</v>
      </c>
      <c r="V42" s="6">
        <f t="shared" si="13"/>
        <v>5.15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966</v>
      </c>
      <c r="D43" s="3" t="s">
        <v>426</v>
      </c>
      <c r="E43" s="3" t="s">
        <v>967</v>
      </c>
      <c r="F43" s="3" t="s">
        <v>967</v>
      </c>
      <c r="G43" s="3" t="s">
        <v>967</v>
      </c>
      <c r="H43" s="51">
        <v>41681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964</v>
      </c>
      <c r="Q43" s="10" t="str">
        <f t="shared" si="8"/>
        <v>ENCORPAR    -ON</v>
      </c>
      <c r="R43" s="51">
        <f t="shared" si="9"/>
        <v>41681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968</v>
      </c>
      <c r="D44" s="3" t="s">
        <v>426</v>
      </c>
      <c r="E44" s="3" t="s">
        <v>920</v>
      </c>
      <c r="F44" s="3" t="s">
        <v>920</v>
      </c>
      <c r="G44" s="3" t="s">
        <v>920</v>
      </c>
      <c r="H44" s="51">
        <v>41579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965</v>
      </c>
      <c r="Q44" s="10" t="str">
        <f t="shared" si="8"/>
        <v>ENCORPAR    -PN</v>
      </c>
      <c r="R44" s="51">
        <f t="shared" si="9"/>
        <v>41579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937</v>
      </c>
      <c r="D45" s="3" t="s">
        <v>426</v>
      </c>
      <c r="E45" s="3" t="s">
        <v>714</v>
      </c>
      <c r="F45" s="3" t="s">
        <v>714</v>
      </c>
      <c r="G45" s="3" t="s">
        <v>714</v>
      </c>
      <c r="H45" s="51">
        <v>41649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935</v>
      </c>
      <c r="Q45" s="10" t="str">
        <f t="shared" si="8"/>
        <v>ESTRELA     -ON</v>
      </c>
      <c r="R45" s="51">
        <f t="shared" si="9"/>
        <v>41649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938</v>
      </c>
      <c r="D46" s="3" t="s">
        <v>927</v>
      </c>
      <c r="E46" s="3" t="s">
        <v>927</v>
      </c>
      <c r="F46" s="3" t="s">
        <v>927</v>
      </c>
      <c r="G46" s="3" t="s">
        <v>927</v>
      </c>
      <c r="H46" s="51">
        <v>41703</v>
      </c>
      <c r="J46" s="3">
        <f t="shared" si="7"/>
        <v>0.22</v>
      </c>
      <c r="K46" s="3">
        <f t="shared" si="7"/>
        <v>0.22</v>
      </c>
      <c r="L46" s="3">
        <f t="shared" si="7"/>
        <v>0.22</v>
      </c>
      <c r="M46" s="3">
        <f t="shared" si="7"/>
        <v>0.22</v>
      </c>
      <c r="P46" s="14" t="s">
        <v>936</v>
      </c>
      <c r="Q46" s="10" t="str">
        <f t="shared" si="8"/>
        <v>ESTRELA     -PN</v>
      </c>
      <c r="R46" s="51">
        <f t="shared" si="9"/>
        <v>41703</v>
      </c>
      <c r="S46" s="5">
        <f t="shared" si="10"/>
        <v>0.22</v>
      </c>
      <c r="T46" s="5">
        <f t="shared" si="11"/>
        <v>0.22</v>
      </c>
      <c r="U46" s="5">
        <f t="shared" si="12"/>
        <v>0.22</v>
      </c>
      <c r="V46" s="5">
        <f t="shared" si="13"/>
        <v>0.22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1084</v>
      </c>
      <c r="D47" s="3" t="s">
        <v>1668</v>
      </c>
      <c r="E47" s="3" t="s">
        <v>1972</v>
      </c>
      <c r="F47" s="3" t="s">
        <v>1973</v>
      </c>
      <c r="G47" s="3" t="s">
        <v>1974</v>
      </c>
      <c r="H47" s="51">
        <v>41703</v>
      </c>
      <c r="J47" s="3">
        <f t="shared" si="7"/>
        <v>7.3</v>
      </c>
      <c r="K47" s="3">
        <f t="shared" si="7"/>
        <v>6.99</v>
      </c>
      <c r="L47" s="3">
        <f t="shared" si="7"/>
        <v>7.43</v>
      </c>
      <c r="M47" s="3">
        <f t="shared" si="7"/>
        <v>6.96</v>
      </c>
      <c r="P47" s="15" t="s">
        <v>1076</v>
      </c>
      <c r="Q47" s="10" t="str">
        <f t="shared" si="8"/>
        <v xml:space="preserve">EVEN        -ON  </v>
      </c>
      <c r="R47" s="51">
        <f t="shared" si="9"/>
        <v>41703</v>
      </c>
      <c r="S47" s="5">
        <f t="shared" si="10"/>
        <v>7.3</v>
      </c>
      <c r="T47" s="5">
        <f t="shared" si="11"/>
        <v>6.99</v>
      </c>
      <c r="U47" s="5">
        <f t="shared" si="12"/>
        <v>7.43</v>
      </c>
      <c r="V47" s="5">
        <f t="shared" si="13"/>
        <v>6.96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1085</v>
      </c>
      <c r="D48" s="3" t="s">
        <v>1975</v>
      </c>
      <c r="E48" s="3" t="s">
        <v>1976</v>
      </c>
      <c r="F48" s="3" t="s">
        <v>1975</v>
      </c>
      <c r="G48" s="3" t="s">
        <v>1977</v>
      </c>
      <c r="H48" s="51">
        <v>41703</v>
      </c>
      <c r="J48" s="3">
        <f t="shared" si="7"/>
        <v>26.15</v>
      </c>
      <c r="K48" s="3">
        <f t="shared" si="7"/>
        <v>25.65</v>
      </c>
      <c r="L48" s="3">
        <f t="shared" si="7"/>
        <v>26.15</v>
      </c>
      <c r="M48" s="3">
        <f t="shared" si="7"/>
        <v>25.52</v>
      </c>
      <c r="P48" s="10" t="s">
        <v>1077</v>
      </c>
      <c r="Q48" s="10" t="str">
        <f t="shared" si="8"/>
        <v xml:space="preserve">EZTEC       -ON  </v>
      </c>
      <c r="R48" s="51">
        <f t="shared" si="9"/>
        <v>41703</v>
      </c>
      <c r="S48" s="5">
        <f t="shared" si="10"/>
        <v>26.15</v>
      </c>
      <c r="T48" s="5">
        <f t="shared" si="11"/>
        <v>25.65</v>
      </c>
      <c r="U48" s="5">
        <f t="shared" si="12"/>
        <v>26.15</v>
      </c>
      <c r="V48" s="5">
        <f t="shared" si="13"/>
        <v>25.52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1086</v>
      </c>
      <c r="D49" s="3" t="s">
        <v>1487</v>
      </c>
      <c r="E49" s="3" t="s">
        <v>1896</v>
      </c>
      <c r="F49" s="3" t="s">
        <v>1814</v>
      </c>
      <c r="G49" s="3" t="s">
        <v>1440</v>
      </c>
      <c r="H49" s="51">
        <v>41703</v>
      </c>
      <c r="J49" s="3">
        <f t="shared" si="7"/>
        <v>3.32</v>
      </c>
      <c r="K49" s="3">
        <f t="shared" si="7"/>
        <v>3.38</v>
      </c>
      <c r="L49" s="3">
        <f t="shared" si="7"/>
        <v>3.41</v>
      </c>
      <c r="M49" s="3">
        <f t="shared" si="7"/>
        <v>3.31</v>
      </c>
      <c r="P49" s="14" t="s">
        <v>1078</v>
      </c>
      <c r="Q49" s="10" t="str">
        <f t="shared" si="8"/>
        <v xml:space="preserve">GAFISA      -ON  </v>
      </c>
      <c r="R49" s="51">
        <f t="shared" si="9"/>
        <v>41703</v>
      </c>
      <c r="S49" s="5">
        <f t="shared" si="10"/>
        <v>3.32</v>
      </c>
      <c r="T49" s="5">
        <f t="shared" si="11"/>
        <v>3.38</v>
      </c>
      <c r="U49" s="5">
        <f t="shared" si="12"/>
        <v>3.41</v>
      </c>
      <c r="V49" s="5">
        <f t="shared" si="13"/>
        <v>3.31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1047</v>
      </c>
      <c r="D50" s="3" t="s">
        <v>1978</v>
      </c>
      <c r="E50" s="3" t="s">
        <v>1557</v>
      </c>
      <c r="F50" s="3" t="s">
        <v>1979</v>
      </c>
      <c r="G50" s="3" t="s">
        <v>1980</v>
      </c>
      <c r="H50" s="51">
        <v>41703</v>
      </c>
      <c r="J50" s="3">
        <f t="shared" si="7"/>
        <v>91</v>
      </c>
      <c r="K50" s="3">
        <f t="shared" si="7"/>
        <v>91.4</v>
      </c>
      <c r="L50" s="3">
        <f t="shared" si="7"/>
        <v>92.64</v>
      </c>
      <c r="M50" s="3">
        <f t="shared" si="7"/>
        <v>90.16</v>
      </c>
      <c r="P50" s="14" t="s">
        <v>1045</v>
      </c>
      <c r="Q50" s="10" t="str">
        <f t="shared" si="8"/>
        <v>GUARARAPES  -ON</v>
      </c>
      <c r="R50" s="51">
        <f t="shared" si="9"/>
        <v>41703</v>
      </c>
      <c r="S50" s="5">
        <f t="shared" si="10"/>
        <v>91</v>
      </c>
      <c r="T50" s="5">
        <f t="shared" si="11"/>
        <v>91.4</v>
      </c>
      <c r="U50" s="5">
        <f t="shared" si="12"/>
        <v>92.64</v>
      </c>
      <c r="V50" s="5">
        <f t="shared" si="13"/>
        <v>90.16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1048</v>
      </c>
      <c r="D51" s="3" t="s">
        <v>1981</v>
      </c>
      <c r="E51" s="3" t="s">
        <v>1981</v>
      </c>
      <c r="F51" s="3" t="s">
        <v>1981</v>
      </c>
      <c r="G51" s="3" t="s">
        <v>1981</v>
      </c>
      <c r="H51" s="51">
        <v>41703</v>
      </c>
      <c r="J51" s="3">
        <f t="shared" si="7"/>
        <v>86</v>
      </c>
      <c r="K51" s="3">
        <f t="shared" si="7"/>
        <v>86</v>
      </c>
      <c r="L51" s="3">
        <f t="shared" si="7"/>
        <v>86</v>
      </c>
      <c r="M51" s="3">
        <f t="shared" si="7"/>
        <v>86</v>
      </c>
      <c r="P51" s="14" t="s">
        <v>1046</v>
      </c>
      <c r="Q51" s="10" t="str">
        <f t="shared" si="8"/>
        <v>GUARARAPES  -PN</v>
      </c>
      <c r="R51" s="46">
        <f t="shared" si="9"/>
        <v>41703</v>
      </c>
      <c r="S51" s="6">
        <f t="shared" si="10"/>
        <v>86</v>
      </c>
      <c r="T51" s="6">
        <f t="shared" si="11"/>
        <v>86</v>
      </c>
      <c r="U51" s="6">
        <f t="shared" si="12"/>
        <v>86</v>
      </c>
      <c r="V51" s="6">
        <f t="shared" si="13"/>
        <v>86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1087</v>
      </c>
      <c r="D52" s="3" t="s">
        <v>1982</v>
      </c>
      <c r="E52" s="3" t="s">
        <v>1983</v>
      </c>
      <c r="F52" s="3" t="s">
        <v>899</v>
      </c>
      <c r="G52" s="3" t="s">
        <v>1984</v>
      </c>
      <c r="H52" s="51">
        <v>41703</v>
      </c>
      <c r="J52" s="3">
        <f t="shared" si="7"/>
        <v>6.84</v>
      </c>
      <c r="K52" s="3">
        <f t="shared" si="7"/>
        <v>6.9</v>
      </c>
      <c r="L52" s="3">
        <f t="shared" si="7"/>
        <v>7</v>
      </c>
      <c r="M52" s="3">
        <f t="shared" si="7"/>
        <v>6.83</v>
      </c>
      <c r="P52" s="14" t="s">
        <v>1079</v>
      </c>
      <c r="Q52" s="10" t="str">
        <f t="shared" si="8"/>
        <v xml:space="preserve">HELBOR      -ON  </v>
      </c>
      <c r="R52" s="51">
        <f t="shared" si="9"/>
        <v>41703</v>
      </c>
      <c r="S52" s="5">
        <f t="shared" si="10"/>
        <v>6.84</v>
      </c>
      <c r="T52" s="5">
        <f t="shared" si="11"/>
        <v>6.9</v>
      </c>
      <c r="U52" s="5">
        <f t="shared" si="12"/>
        <v>7</v>
      </c>
      <c r="V52" s="5">
        <f t="shared" si="13"/>
        <v>6.83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946</v>
      </c>
      <c r="D53" s="3" t="s">
        <v>426</v>
      </c>
      <c r="E53" s="3" t="s">
        <v>658</v>
      </c>
      <c r="F53" s="3" t="s">
        <v>658</v>
      </c>
      <c r="G53" s="3" t="s">
        <v>658</v>
      </c>
      <c r="H53" s="51">
        <v>41554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944</v>
      </c>
      <c r="Q53" s="10" t="str">
        <f t="shared" si="8"/>
        <v>HERCULES    -ON</v>
      </c>
      <c r="R53" s="51">
        <f t="shared" si="9"/>
        <v>41554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947</v>
      </c>
      <c r="D54" s="3" t="s">
        <v>948</v>
      </c>
      <c r="E54" s="61" t="s">
        <v>1374</v>
      </c>
      <c r="F54" s="61" t="s">
        <v>1374</v>
      </c>
      <c r="G54" s="61" t="s">
        <v>948</v>
      </c>
      <c r="H54" s="51">
        <v>41698</v>
      </c>
      <c r="J54" s="3">
        <f t="shared" si="7"/>
        <v>0.3</v>
      </c>
      <c r="K54" s="3">
        <f t="shared" si="7"/>
        <v>0.31</v>
      </c>
      <c r="L54" s="3">
        <f t="shared" si="7"/>
        <v>0.31</v>
      </c>
      <c r="M54" s="3">
        <f t="shared" si="7"/>
        <v>0.3</v>
      </c>
      <c r="P54" s="14" t="s">
        <v>945</v>
      </c>
      <c r="Q54" s="10" t="str">
        <f t="shared" si="8"/>
        <v>HERCULES    -PN</v>
      </c>
      <c r="R54" s="51">
        <f t="shared" si="9"/>
        <v>41698</v>
      </c>
      <c r="S54" s="5">
        <f t="shared" si="10"/>
        <v>0.3</v>
      </c>
      <c r="T54" s="5">
        <f t="shared" si="11"/>
        <v>0.31</v>
      </c>
      <c r="U54" s="5">
        <f t="shared" si="12"/>
        <v>0.31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890</v>
      </c>
      <c r="D55" s="3" t="s">
        <v>1985</v>
      </c>
      <c r="E55" s="3" t="s">
        <v>1986</v>
      </c>
      <c r="F55" s="3" t="s">
        <v>1985</v>
      </c>
      <c r="G55" s="3" t="s">
        <v>1987</v>
      </c>
      <c r="H55" s="51">
        <v>41703</v>
      </c>
      <c r="J55" s="3">
        <f t="shared" si="7"/>
        <v>25.33</v>
      </c>
      <c r="K55" s="3">
        <f t="shared" si="7"/>
        <v>24.86</v>
      </c>
      <c r="L55" s="3">
        <f t="shared" si="7"/>
        <v>25.33</v>
      </c>
      <c r="M55" s="3">
        <f t="shared" si="7"/>
        <v>24.82</v>
      </c>
      <c r="P55" s="14" t="s">
        <v>889</v>
      </c>
      <c r="Q55" s="10" t="str">
        <f t="shared" si="8"/>
        <v xml:space="preserve">CIA HERING  -ON  </v>
      </c>
      <c r="R55" s="51">
        <f t="shared" si="9"/>
        <v>41703</v>
      </c>
      <c r="S55" s="5">
        <f t="shared" si="10"/>
        <v>25.33</v>
      </c>
      <c r="T55" s="5">
        <f t="shared" si="11"/>
        <v>24.86</v>
      </c>
      <c r="U55" s="5">
        <f t="shared" si="12"/>
        <v>25.33</v>
      </c>
      <c r="V55" s="5">
        <f t="shared" si="13"/>
        <v>24.82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888</v>
      </c>
      <c r="D56" s="3" t="s">
        <v>1450</v>
      </c>
      <c r="E56" s="3" t="s">
        <v>1988</v>
      </c>
      <c r="F56" s="3" t="s">
        <v>1989</v>
      </c>
      <c r="G56" s="3" t="s">
        <v>1990</v>
      </c>
      <c r="H56" s="51">
        <v>41703</v>
      </c>
      <c r="J56" s="3">
        <f t="shared" si="7"/>
        <v>5.7</v>
      </c>
      <c r="K56" s="3">
        <f t="shared" si="7"/>
        <v>6</v>
      </c>
      <c r="L56" s="3">
        <f t="shared" si="7"/>
        <v>6.2</v>
      </c>
      <c r="M56" s="3">
        <f t="shared" si="7"/>
        <v>5.46</v>
      </c>
      <c r="P56" s="14" t="s">
        <v>887</v>
      </c>
      <c r="Q56" s="10" t="str">
        <f t="shared" si="8"/>
        <v>IGB S/A     -ON</v>
      </c>
      <c r="R56" s="51">
        <f t="shared" si="9"/>
        <v>41703</v>
      </c>
      <c r="S56" s="5">
        <f t="shared" si="10"/>
        <v>5.7</v>
      </c>
      <c r="T56" s="5">
        <f t="shared" si="11"/>
        <v>6</v>
      </c>
      <c r="U56" s="5">
        <f t="shared" si="12"/>
        <v>6.2</v>
      </c>
      <c r="V56" s="5">
        <f t="shared" si="13"/>
        <v>5.46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835</v>
      </c>
      <c r="D57" s="3" t="s">
        <v>185</v>
      </c>
      <c r="E57" s="3" t="s">
        <v>185</v>
      </c>
      <c r="F57" s="3" t="s">
        <v>185</v>
      </c>
      <c r="G57" s="3" t="s">
        <v>185</v>
      </c>
      <c r="H57" s="51">
        <v>41698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832</v>
      </c>
      <c r="Q57" s="10" t="str">
        <f t="shared" si="8"/>
        <v>IGUACU CAFE -ON</v>
      </c>
      <c r="R57" s="51">
        <f t="shared" si="9"/>
        <v>41698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837</v>
      </c>
      <c r="D58" s="3" t="s">
        <v>923</v>
      </c>
      <c r="E58" s="3" t="s">
        <v>923</v>
      </c>
      <c r="F58" s="3" t="s">
        <v>923</v>
      </c>
      <c r="G58" s="3" t="s">
        <v>923</v>
      </c>
      <c r="H58" s="51">
        <v>41698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833</v>
      </c>
      <c r="Q58" s="10" t="str">
        <f t="shared" si="8"/>
        <v>IGUACU CAFE -PNA</v>
      </c>
      <c r="R58" s="51">
        <f t="shared" si="9"/>
        <v>41698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838</v>
      </c>
      <c r="D59" s="3" t="s">
        <v>761</v>
      </c>
      <c r="E59" s="61" t="s">
        <v>761</v>
      </c>
      <c r="F59" s="61" t="s">
        <v>761</v>
      </c>
      <c r="G59" s="61" t="s">
        <v>761</v>
      </c>
      <c r="H59" s="51">
        <v>41698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834</v>
      </c>
      <c r="Q59" s="10" t="str">
        <f t="shared" si="8"/>
        <v>IGUACU CAFE -PNB</v>
      </c>
      <c r="R59" s="51">
        <f t="shared" si="9"/>
        <v>41698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1035</v>
      </c>
      <c r="D60" s="3" t="s">
        <v>396</v>
      </c>
      <c r="E60" s="61" t="s">
        <v>1991</v>
      </c>
      <c r="F60" s="61" t="s">
        <v>1992</v>
      </c>
      <c r="G60" s="61" t="s">
        <v>1993</v>
      </c>
      <c r="H60" s="51">
        <v>41703</v>
      </c>
      <c r="J60" s="3">
        <f t="shared" si="7"/>
        <v>15</v>
      </c>
      <c r="K60" s="3">
        <f t="shared" si="7"/>
        <v>15.25</v>
      </c>
      <c r="L60" s="3">
        <f t="shared" si="7"/>
        <v>15.47</v>
      </c>
      <c r="M60" s="3">
        <f t="shared" si="7"/>
        <v>14.86</v>
      </c>
      <c r="P60" s="14" t="s">
        <v>1032</v>
      </c>
      <c r="Q60" s="10" t="str">
        <f t="shared" si="8"/>
        <v xml:space="preserve">IMC HOLDINGS-ON  </v>
      </c>
      <c r="R60" s="51">
        <f t="shared" si="9"/>
        <v>41703</v>
      </c>
      <c r="S60" s="5">
        <f t="shared" si="10"/>
        <v>15</v>
      </c>
      <c r="T60" s="5">
        <f t="shared" si="11"/>
        <v>15.25</v>
      </c>
      <c r="U60" s="5">
        <f t="shared" si="12"/>
        <v>15.47</v>
      </c>
      <c r="V60" s="5">
        <f t="shared" si="13"/>
        <v>14.86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1099</v>
      </c>
      <c r="D61" s="3" t="s">
        <v>1994</v>
      </c>
      <c r="E61" s="3" t="s">
        <v>1994</v>
      </c>
      <c r="F61" s="3" t="s">
        <v>1994</v>
      </c>
      <c r="G61" s="3" t="s">
        <v>1994</v>
      </c>
      <c r="H61" s="51">
        <v>41703</v>
      </c>
      <c r="J61" s="3">
        <f t="shared" si="7"/>
        <v>5.79</v>
      </c>
      <c r="K61" s="3">
        <f t="shared" si="7"/>
        <v>5.79</v>
      </c>
      <c r="L61" s="3">
        <f t="shared" si="7"/>
        <v>5.79</v>
      </c>
      <c r="M61" s="3">
        <f t="shared" si="7"/>
        <v>5.79</v>
      </c>
      <c r="P61" s="10" t="s">
        <v>1089</v>
      </c>
      <c r="Q61" s="10" t="str">
        <f t="shared" si="8"/>
        <v>JOAO FORTES -ON</v>
      </c>
      <c r="R61" s="51">
        <f t="shared" si="9"/>
        <v>41703</v>
      </c>
      <c r="S61" s="5">
        <f t="shared" si="10"/>
        <v>5.79</v>
      </c>
      <c r="T61" s="5">
        <f t="shared" si="11"/>
        <v>5.79</v>
      </c>
      <c r="U61" s="5">
        <f t="shared" si="12"/>
        <v>5.79</v>
      </c>
      <c r="V61" s="5">
        <f t="shared" si="13"/>
        <v>5.79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1088</v>
      </c>
      <c r="D62" s="3" t="s">
        <v>1861</v>
      </c>
      <c r="E62" s="3" t="s">
        <v>1995</v>
      </c>
      <c r="F62" s="3" t="s">
        <v>1861</v>
      </c>
      <c r="G62" s="3" t="s">
        <v>156</v>
      </c>
      <c r="H62" s="51">
        <v>41703</v>
      </c>
      <c r="J62" s="3">
        <f t="shared" si="7"/>
        <v>4.3899999999999997</v>
      </c>
      <c r="K62" s="3">
        <f t="shared" si="7"/>
        <v>4.16</v>
      </c>
      <c r="L62" s="3">
        <f t="shared" si="7"/>
        <v>4.3899999999999997</v>
      </c>
      <c r="M62" s="3">
        <f t="shared" si="7"/>
        <v>4.12</v>
      </c>
      <c r="P62" s="10" t="s">
        <v>1080</v>
      </c>
      <c r="Q62" s="10" t="str">
        <f t="shared" si="8"/>
        <v xml:space="preserve">JHSF PART   -ON  </v>
      </c>
      <c r="R62" s="51">
        <f t="shared" si="9"/>
        <v>41703</v>
      </c>
      <c r="S62" s="5">
        <f t="shared" si="10"/>
        <v>4.3899999999999997</v>
      </c>
      <c r="T62" s="5">
        <f t="shared" si="11"/>
        <v>4.16</v>
      </c>
      <c r="U62" s="5">
        <f t="shared" si="12"/>
        <v>4.3899999999999997</v>
      </c>
      <c r="V62" s="5">
        <f t="shared" si="13"/>
        <v>4.12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248</v>
      </c>
      <c r="D63" s="3" t="s">
        <v>426</v>
      </c>
      <c r="E63" s="3" t="s">
        <v>764</v>
      </c>
      <c r="F63" s="3" t="s">
        <v>764</v>
      </c>
      <c r="G63" s="3" t="s">
        <v>764</v>
      </c>
      <c r="H63" s="51">
        <v>41674</v>
      </c>
      <c r="J63" s="3" t="e">
        <f t="shared" si="7"/>
        <v>#VALUE!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246</v>
      </c>
      <c r="Q63" s="10" t="str">
        <f t="shared" si="8"/>
        <v>JOSAPAR     -ON</v>
      </c>
      <c r="R63" s="46">
        <f t="shared" si="9"/>
        <v>41674</v>
      </c>
      <c r="S63" s="6" t="e">
        <f t="shared" si="10"/>
        <v>#VALUE!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249</v>
      </c>
      <c r="D64" s="3" t="s">
        <v>426</v>
      </c>
      <c r="E64" s="3" t="s">
        <v>398</v>
      </c>
      <c r="F64" s="3" t="s">
        <v>398</v>
      </c>
      <c r="G64" s="3" t="s">
        <v>398</v>
      </c>
      <c r="H64" s="51">
        <v>41684</v>
      </c>
      <c r="J64" s="3" t="e">
        <f t="shared" si="7"/>
        <v>#VALUE!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247</v>
      </c>
      <c r="Q64" s="10" t="str">
        <f t="shared" si="8"/>
        <v>JOSAPAR     -PN</v>
      </c>
      <c r="R64" s="51">
        <f t="shared" si="9"/>
        <v>41684</v>
      </c>
      <c r="S64" s="5" t="e">
        <f t="shared" si="10"/>
        <v>#VALUE!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1051</v>
      </c>
      <c r="D65" s="3" t="s">
        <v>426</v>
      </c>
      <c r="E65" s="3" t="s">
        <v>427</v>
      </c>
      <c r="F65" s="3" t="s">
        <v>426</v>
      </c>
      <c r="G65" s="3" t="s">
        <v>426</v>
      </c>
      <c r="H65" s="51" t="s">
        <v>426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1049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1052</v>
      </c>
      <c r="D66" s="3" t="s">
        <v>1412</v>
      </c>
      <c r="E66" s="3" t="s">
        <v>1412</v>
      </c>
      <c r="F66" s="3" t="s">
        <v>1412</v>
      </c>
      <c r="G66" s="3" t="s">
        <v>1412</v>
      </c>
      <c r="H66" s="51">
        <v>41698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1050</v>
      </c>
      <c r="Q66" s="10" t="str">
        <f t="shared" si="8"/>
        <v>LOJAS HERING-PN</v>
      </c>
      <c r="R66" s="51">
        <f t="shared" si="9"/>
        <v>41698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1037</v>
      </c>
      <c r="D67" s="3" t="s">
        <v>537</v>
      </c>
      <c r="E67" s="3" t="s">
        <v>1996</v>
      </c>
      <c r="F67" s="3" t="s">
        <v>1996</v>
      </c>
      <c r="G67" s="3" t="s">
        <v>1997</v>
      </c>
      <c r="H67" s="51">
        <v>41703</v>
      </c>
      <c r="J67" s="3">
        <f t="shared" si="7"/>
        <v>6.25</v>
      </c>
      <c r="K67" s="3">
        <f t="shared" si="7"/>
        <v>6.41</v>
      </c>
      <c r="L67" s="3">
        <f t="shared" si="7"/>
        <v>6.41</v>
      </c>
      <c r="M67" s="3">
        <f t="shared" si="7"/>
        <v>6.05</v>
      </c>
      <c r="P67" s="15" t="s">
        <v>1036</v>
      </c>
      <c r="Q67" s="10" t="str">
        <f t="shared" si="8"/>
        <v xml:space="preserve">LE LIS BLANC-ON  </v>
      </c>
      <c r="R67" s="51">
        <f t="shared" si="9"/>
        <v>41703</v>
      </c>
      <c r="S67" s="5">
        <f t="shared" si="10"/>
        <v>6.25</v>
      </c>
      <c r="T67" s="5">
        <f t="shared" si="11"/>
        <v>6.41</v>
      </c>
      <c r="U67" s="5">
        <f t="shared" si="12"/>
        <v>6.41</v>
      </c>
      <c r="V67" s="5">
        <f t="shared" si="13"/>
        <v>6.05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1054</v>
      </c>
      <c r="D68" s="3" t="s">
        <v>1998</v>
      </c>
      <c r="E68" s="3" t="s">
        <v>1999</v>
      </c>
      <c r="F68" s="3" t="s">
        <v>2000</v>
      </c>
      <c r="G68" s="3" t="s">
        <v>2001</v>
      </c>
      <c r="H68" s="51">
        <v>41703</v>
      </c>
      <c r="J68" s="3">
        <f t="shared" si="7"/>
        <v>57.52</v>
      </c>
      <c r="K68" s="3">
        <f t="shared" si="7"/>
        <v>57.76</v>
      </c>
      <c r="L68" s="3">
        <f t="shared" si="7"/>
        <v>59.19</v>
      </c>
      <c r="M68" s="3">
        <f t="shared" si="7"/>
        <v>57.51</v>
      </c>
      <c r="P68" s="15" t="s">
        <v>1053</v>
      </c>
      <c r="Q68" s="10" t="str">
        <f t="shared" si="8"/>
        <v xml:space="preserve">LOJAS RENNER-ON  </v>
      </c>
      <c r="R68" s="51">
        <f t="shared" si="9"/>
        <v>41703</v>
      </c>
      <c r="S68" s="5">
        <f t="shared" si="10"/>
        <v>57.52</v>
      </c>
      <c r="T68" s="5">
        <f t="shared" si="11"/>
        <v>57.76</v>
      </c>
      <c r="U68" s="5">
        <f t="shared" si="12"/>
        <v>59.19</v>
      </c>
      <c r="V68" s="5">
        <f t="shared" si="13"/>
        <v>57.51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880</v>
      </c>
      <c r="D69" s="3" t="s">
        <v>1389</v>
      </c>
      <c r="E69" s="3" t="s">
        <v>2002</v>
      </c>
      <c r="F69" s="3" t="s">
        <v>2003</v>
      </c>
      <c r="G69" s="3" t="s">
        <v>2002</v>
      </c>
      <c r="H69" s="51">
        <v>41703</v>
      </c>
      <c r="J69" s="3">
        <f t="shared" si="7"/>
        <v>7.06</v>
      </c>
      <c r="K69" s="3">
        <f t="shared" si="7"/>
        <v>6.81</v>
      </c>
      <c r="L69" s="3">
        <f t="shared" si="7"/>
        <v>7.09</v>
      </c>
      <c r="M69" s="3">
        <f t="shared" si="7"/>
        <v>6.81</v>
      </c>
      <c r="P69" s="15" t="s">
        <v>879</v>
      </c>
      <c r="Q69" s="10" t="str">
        <f t="shared" si="8"/>
        <v xml:space="preserve">MAGAZ LUIZA -ON  </v>
      </c>
      <c r="R69" s="51">
        <f t="shared" si="9"/>
        <v>41703</v>
      </c>
      <c r="S69" s="5">
        <f t="shared" si="10"/>
        <v>7.06</v>
      </c>
      <c r="T69" s="5">
        <f t="shared" si="11"/>
        <v>6.81</v>
      </c>
      <c r="U69" s="5">
        <f t="shared" si="12"/>
        <v>7.09</v>
      </c>
      <c r="V69" s="5">
        <f t="shared" si="13"/>
        <v>6.81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1007</v>
      </c>
      <c r="D70" s="3" t="s">
        <v>1401</v>
      </c>
      <c r="E70" s="3" t="s">
        <v>1561</v>
      </c>
      <c r="F70" s="3" t="s">
        <v>1438</v>
      </c>
      <c r="G70" s="3" t="s">
        <v>1562</v>
      </c>
      <c r="H70" s="51">
        <v>41697</v>
      </c>
      <c r="J70" s="3">
        <f t="shared" si="7"/>
        <v>9.6</v>
      </c>
      <c r="K70" s="3">
        <f t="shared" si="7"/>
        <v>9.85</v>
      </c>
      <c r="L70" s="3">
        <f t="shared" si="7"/>
        <v>9.9499999999999993</v>
      </c>
      <c r="M70" s="3">
        <f t="shared" si="7"/>
        <v>9.52</v>
      </c>
      <c r="P70" s="14" t="s">
        <v>1005</v>
      </c>
      <c r="Q70" s="10" t="str">
        <f t="shared" si="8"/>
        <v>MUNDIAL     -ON</v>
      </c>
      <c r="R70" s="51">
        <f t="shared" si="9"/>
        <v>41697</v>
      </c>
      <c r="S70" s="5">
        <f t="shared" si="10"/>
        <v>9.6</v>
      </c>
      <c r="T70" s="5">
        <f t="shared" si="11"/>
        <v>9.85</v>
      </c>
      <c r="U70" s="5">
        <f t="shared" si="12"/>
        <v>9.9499999999999993</v>
      </c>
      <c r="V70" s="5">
        <f t="shared" si="13"/>
        <v>9.52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1100</v>
      </c>
      <c r="D71" s="3" t="s">
        <v>2004</v>
      </c>
      <c r="E71" s="3" t="s">
        <v>2005</v>
      </c>
      <c r="F71" s="3" t="s">
        <v>2006</v>
      </c>
      <c r="G71" s="3" t="s">
        <v>1907</v>
      </c>
      <c r="H71" s="51">
        <v>41703</v>
      </c>
      <c r="J71" s="3">
        <f t="shared" si="7"/>
        <v>8.08</v>
      </c>
      <c r="K71" s="3">
        <f t="shared" si="7"/>
        <v>7.98</v>
      </c>
      <c r="L71" s="3">
        <f t="shared" si="7"/>
        <v>8.16</v>
      </c>
      <c r="M71" s="3">
        <f t="shared" si="7"/>
        <v>7.87</v>
      </c>
      <c r="P71" s="15" t="s">
        <v>1090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41703</v>
      </c>
      <c r="S71" s="5">
        <f t="shared" ref="S71:S102" si="16">J71</f>
        <v>8.08</v>
      </c>
      <c r="T71" s="5">
        <f t="shared" ref="T71:T102" si="17">K71</f>
        <v>7.98</v>
      </c>
      <c r="U71" s="5">
        <f t="shared" ref="U71:U102" si="18">L71</f>
        <v>8.16</v>
      </c>
      <c r="V71" s="5">
        <f t="shared" ref="V71:V102" si="19">M71</f>
        <v>7.87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941</v>
      </c>
      <c r="D72" s="3" t="s">
        <v>426</v>
      </c>
      <c r="E72" s="3" t="s">
        <v>427</v>
      </c>
      <c r="F72" s="3" t="s">
        <v>426</v>
      </c>
      <c r="G72" s="3" t="s">
        <v>426</v>
      </c>
      <c r="H72" s="51" t="s">
        <v>426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939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942</v>
      </c>
      <c r="D73" s="3" t="s">
        <v>396</v>
      </c>
      <c r="E73" s="3" t="s">
        <v>396</v>
      </c>
      <c r="F73" s="3" t="s">
        <v>396</v>
      </c>
      <c r="G73" s="3" t="s">
        <v>396</v>
      </c>
      <c r="H73" s="51">
        <v>41697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940</v>
      </c>
      <c r="Q73" s="10" t="str">
        <f t="shared" si="14"/>
        <v>NADIR FIGUEI-PN</v>
      </c>
      <c r="R73" s="51">
        <f t="shared" si="15"/>
        <v>41697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1012</v>
      </c>
      <c r="D74" s="3" t="s">
        <v>1333</v>
      </c>
      <c r="E74" s="3" t="s">
        <v>1333</v>
      </c>
      <c r="F74" s="3" t="s">
        <v>1333</v>
      </c>
      <c r="G74" s="3" t="s">
        <v>1333</v>
      </c>
      <c r="H74" s="51">
        <v>41690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1010</v>
      </c>
      <c r="Q74" s="10" t="str">
        <f t="shared" si="14"/>
        <v>NET         -ON</v>
      </c>
      <c r="R74" s="51">
        <f t="shared" si="15"/>
        <v>41690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1013</v>
      </c>
      <c r="D75" s="3" t="s">
        <v>1469</v>
      </c>
      <c r="E75" s="3" t="s">
        <v>2007</v>
      </c>
      <c r="F75" s="3" t="s">
        <v>1469</v>
      </c>
      <c r="G75" s="3" t="s">
        <v>2007</v>
      </c>
      <c r="H75" s="51">
        <v>41698</v>
      </c>
      <c r="J75" s="3">
        <f t="shared" si="20"/>
        <v>29</v>
      </c>
      <c r="K75" s="3">
        <f t="shared" si="20"/>
        <v>28.1</v>
      </c>
      <c r="L75" s="3">
        <f t="shared" si="20"/>
        <v>29</v>
      </c>
      <c r="M75" s="3">
        <f t="shared" si="20"/>
        <v>28.1</v>
      </c>
      <c r="P75" s="14" t="s">
        <v>1011</v>
      </c>
      <c r="Q75" s="10" t="str">
        <f t="shared" si="14"/>
        <v>NET         -PN</v>
      </c>
      <c r="R75" s="51">
        <f t="shared" si="15"/>
        <v>41698</v>
      </c>
      <c r="S75" s="5">
        <f t="shared" si="16"/>
        <v>29</v>
      </c>
      <c r="T75" s="5">
        <f t="shared" si="17"/>
        <v>28.1</v>
      </c>
      <c r="U75" s="5">
        <f t="shared" si="18"/>
        <v>29</v>
      </c>
      <c r="V75" s="5">
        <f t="shared" si="19"/>
        <v>28.1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1101</v>
      </c>
      <c r="D76" s="3" t="s">
        <v>1360</v>
      </c>
      <c r="E76" s="3" t="s">
        <v>1387</v>
      </c>
      <c r="F76" s="3" t="s">
        <v>1360</v>
      </c>
      <c r="G76" s="3" t="s">
        <v>1387</v>
      </c>
      <c r="H76" s="51">
        <v>41703</v>
      </c>
      <c r="J76" s="3">
        <f t="shared" si="20"/>
        <v>1.52</v>
      </c>
      <c r="K76" s="3">
        <f t="shared" si="20"/>
        <v>1.46</v>
      </c>
      <c r="L76" s="3">
        <f t="shared" si="20"/>
        <v>1.52</v>
      </c>
      <c r="M76" s="3">
        <f t="shared" si="20"/>
        <v>1.46</v>
      </c>
      <c r="P76" s="15" t="s">
        <v>1091</v>
      </c>
      <c r="Q76" s="10" t="str">
        <f t="shared" si="14"/>
        <v xml:space="preserve">PDG REALT   -ON  </v>
      </c>
      <c r="R76" s="51">
        <f t="shared" si="15"/>
        <v>41703</v>
      </c>
      <c r="S76" s="5">
        <f t="shared" si="16"/>
        <v>1.52</v>
      </c>
      <c r="T76" s="5">
        <f t="shared" si="17"/>
        <v>1.46</v>
      </c>
      <c r="U76" s="5">
        <f t="shared" si="18"/>
        <v>1.52</v>
      </c>
      <c r="V76" s="5">
        <f t="shared" si="19"/>
        <v>1.46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976</v>
      </c>
      <c r="D77" s="3" t="s">
        <v>426</v>
      </c>
      <c r="E77" s="3" t="s">
        <v>977</v>
      </c>
      <c r="F77" s="3" t="s">
        <v>977</v>
      </c>
      <c r="G77" s="3" t="s">
        <v>977</v>
      </c>
      <c r="H77" s="51">
        <v>41687</v>
      </c>
      <c r="J77" s="3" t="e">
        <f t="shared" si="20"/>
        <v>#VALUE!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974</v>
      </c>
      <c r="Q77" s="10" t="str">
        <f t="shared" si="14"/>
        <v>PETTENATI   -ON</v>
      </c>
      <c r="R77" s="51">
        <f t="shared" si="15"/>
        <v>41687</v>
      </c>
      <c r="S77" s="5" t="e">
        <f t="shared" si="16"/>
        <v>#VALUE!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978</v>
      </c>
      <c r="D78" s="3" t="s">
        <v>1564</v>
      </c>
      <c r="E78" s="3" t="s">
        <v>2008</v>
      </c>
      <c r="F78" s="3" t="s">
        <v>1564</v>
      </c>
      <c r="G78" s="3" t="s">
        <v>2008</v>
      </c>
      <c r="H78" s="51">
        <v>41698</v>
      </c>
      <c r="J78" s="3">
        <f t="shared" si="20"/>
        <v>1.26</v>
      </c>
      <c r="K78" s="3">
        <f t="shared" si="20"/>
        <v>1.21</v>
      </c>
      <c r="L78" s="3">
        <f t="shared" si="20"/>
        <v>1.26</v>
      </c>
      <c r="M78" s="3">
        <f t="shared" si="20"/>
        <v>1.21</v>
      </c>
      <c r="P78" s="15" t="s">
        <v>975</v>
      </c>
      <c r="Q78" s="10" t="str">
        <f t="shared" si="14"/>
        <v>PETTENATI   -PN</v>
      </c>
      <c r="R78" s="51">
        <f t="shared" si="15"/>
        <v>41698</v>
      </c>
      <c r="S78" s="5">
        <f t="shared" si="16"/>
        <v>1.26</v>
      </c>
      <c r="T78" s="5">
        <f t="shared" si="17"/>
        <v>1.21</v>
      </c>
      <c r="U78" s="5">
        <f t="shared" si="18"/>
        <v>1.26</v>
      </c>
      <c r="V78" s="5">
        <f t="shared" si="19"/>
        <v>1.21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1102</v>
      </c>
      <c r="D79" s="3" t="s">
        <v>2009</v>
      </c>
      <c r="E79" s="3" t="s">
        <v>2010</v>
      </c>
      <c r="F79" s="3" t="s">
        <v>2010</v>
      </c>
      <c r="G79" s="3" t="s">
        <v>2011</v>
      </c>
      <c r="H79" s="51">
        <v>41703</v>
      </c>
      <c r="J79" s="3">
        <f t="shared" si="20"/>
        <v>10.86</v>
      </c>
      <c r="K79" s="3">
        <f t="shared" si="20"/>
        <v>10.96</v>
      </c>
      <c r="L79" s="3">
        <f t="shared" si="20"/>
        <v>10.96</v>
      </c>
      <c r="M79" s="3">
        <f t="shared" si="20"/>
        <v>10.72</v>
      </c>
      <c r="P79" s="15" t="s">
        <v>1092</v>
      </c>
      <c r="Q79" s="10" t="str">
        <f t="shared" si="14"/>
        <v xml:space="preserve">RODOBENSIMOB-ON  </v>
      </c>
      <c r="R79" s="51">
        <f t="shared" si="15"/>
        <v>41703</v>
      </c>
      <c r="S79" s="5">
        <f t="shared" si="16"/>
        <v>10.86</v>
      </c>
      <c r="T79" s="5">
        <f t="shared" si="17"/>
        <v>10.96</v>
      </c>
      <c r="U79" s="5">
        <f t="shared" si="18"/>
        <v>10.96</v>
      </c>
      <c r="V79" s="5">
        <f t="shared" si="19"/>
        <v>10.72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1034</v>
      </c>
      <c r="D80" s="3" t="s">
        <v>2012</v>
      </c>
      <c r="E80" s="3" t="s">
        <v>2013</v>
      </c>
      <c r="F80" s="3" t="s">
        <v>2014</v>
      </c>
      <c r="G80" s="3" t="s">
        <v>2015</v>
      </c>
      <c r="H80" s="51">
        <v>41703</v>
      </c>
      <c r="J80" s="3">
        <f t="shared" si="20"/>
        <v>31.01</v>
      </c>
      <c r="K80" s="3">
        <f t="shared" si="20"/>
        <v>30.68</v>
      </c>
      <c r="L80" s="3">
        <f t="shared" si="20"/>
        <v>31.41</v>
      </c>
      <c r="M80" s="3">
        <f t="shared" si="20"/>
        <v>30.43</v>
      </c>
      <c r="P80" s="15" t="s">
        <v>1033</v>
      </c>
      <c r="Q80" s="10" t="str">
        <f t="shared" si="14"/>
        <v xml:space="preserve">LOCALIZA    -ON  </v>
      </c>
      <c r="R80" s="51">
        <f t="shared" si="15"/>
        <v>41703</v>
      </c>
      <c r="S80" s="5">
        <f t="shared" si="16"/>
        <v>31.01</v>
      </c>
      <c r="T80" s="5">
        <f t="shared" si="17"/>
        <v>30.68</v>
      </c>
      <c r="U80" s="5">
        <f t="shared" si="18"/>
        <v>31.41</v>
      </c>
      <c r="V80" s="5">
        <f t="shared" si="19"/>
        <v>30.43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847</v>
      </c>
      <c r="D81" s="3" t="s">
        <v>1363</v>
      </c>
      <c r="E81" s="3" t="s">
        <v>1363</v>
      </c>
      <c r="F81" s="3" t="s">
        <v>1363</v>
      </c>
      <c r="G81" s="3" t="s">
        <v>1363</v>
      </c>
      <c r="H81" s="51">
        <v>41703</v>
      </c>
      <c r="J81" s="3">
        <f t="shared" si="20"/>
        <v>0.16</v>
      </c>
      <c r="K81" s="3">
        <f t="shared" si="20"/>
        <v>0.16</v>
      </c>
      <c r="L81" s="3">
        <f t="shared" si="20"/>
        <v>0.16</v>
      </c>
      <c r="M81" s="3">
        <f t="shared" si="20"/>
        <v>0.16</v>
      </c>
      <c r="P81" s="14" t="s">
        <v>846</v>
      </c>
      <c r="Q81" s="10" t="str">
        <f t="shared" si="14"/>
        <v xml:space="preserve">RENAR       -ON  </v>
      </c>
      <c r="R81" s="51">
        <f t="shared" si="15"/>
        <v>41703</v>
      </c>
      <c r="S81" s="5">
        <f t="shared" si="16"/>
        <v>0.16</v>
      </c>
      <c r="T81" s="5">
        <f t="shared" si="17"/>
        <v>0.16</v>
      </c>
      <c r="U81" s="5">
        <f t="shared" si="18"/>
        <v>0.16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1103</v>
      </c>
      <c r="D82" s="3" t="s">
        <v>1377</v>
      </c>
      <c r="E82" s="3" t="s">
        <v>2016</v>
      </c>
      <c r="F82" s="3" t="s">
        <v>1641</v>
      </c>
      <c r="G82" s="3" t="s">
        <v>2016</v>
      </c>
      <c r="H82" s="51">
        <v>41703</v>
      </c>
      <c r="J82" s="3">
        <f t="shared" si="20"/>
        <v>1.72</v>
      </c>
      <c r="K82" s="3">
        <f t="shared" si="20"/>
        <v>1.63</v>
      </c>
      <c r="L82" s="3">
        <f t="shared" si="20"/>
        <v>1.73</v>
      </c>
      <c r="M82" s="3">
        <f t="shared" si="20"/>
        <v>1.63</v>
      </c>
      <c r="P82" s="14" t="s">
        <v>1093</v>
      </c>
      <c r="Q82" s="10" t="str">
        <f t="shared" si="14"/>
        <v xml:space="preserve">ROSSI RESID -ON  </v>
      </c>
      <c r="R82" s="51">
        <f t="shared" si="15"/>
        <v>41703</v>
      </c>
      <c r="S82" s="5">
        <f t="shared" si="16"/>
        <v>1.72</v>
      </c>
      <c r="T82" s="5">
        <f t="shared" si="17"/>
        <v>1.63</v>
      </c>
      <c r="U82" s="5">
        <f t="shared" si="18"/>
        <v>1.73</v>
      </c>
      <c r="V82" s="5">
        <f t="shared" si="19"/>
        <v>1.63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1104</v>
      </c>
      <c r="D83" s="3" t="s">
        <v>426</v>
      </c>
      <c r="E83" s="3" t="s">
        <v>714</v>
      </c>
      <c r="F83" s="3" t="s">
        <v>714</v>
      </c>
      <c r="G83" s="3" t="s">
        <v>714</v>
      </c>
      <c r="H83" s="51">
        <v>40646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1094</v>
      </c>
      <c r="Q83" s="10" t="str">
        <f t="shared" si="14"/>
        <v>SERGEN      -ON *</v>
      </c>
      <c r="R83" s="51">
        <f t="shared" si="15"/>
        <v>40646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1105</v>
      </c>
      <c r="D84" s="3" t="s">
        <v>426</v>
      </c>
      <c r="E84" s="3" t="s">
        <v>912</v>
      </c>
      <c r="F84" s="3" t="s">
        <v>912</v>
      </c>
      <c r="G84" s="3" t="s">
        <v>912</v>
      </c>
      <c r="H84" s="51">
        <v>41368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1095</v>
      </c>
      <c r="Q84" s="10" t="str">
        <f t="shared" si="14"/>
        <v>SERGEN      -PN *</v>
      </c>
      <c r="R84" s="51">
        <f t="shared" si="15"/>
        <v>41368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983</v>
      </c>
      <c r="D85" s="3" t="s">
        <v>1445</v>
      </c>
      <c r="E85" s="3" t="s">
        <v>1445</v>
      </c>
      <c r="F85" s="3" t="s">
        <v>1566</v>
      </c>
      <c r="G85" s="3" t="s">
        <v>2017</v>
      </c>
      <c r="H85" s="51">
        <v>41703</v>
      </c>
      <c r="J85" s="3">
        <f t="shared" si="20"/>
        <v>1.36</v>
      </c>
      <c r="K85" s="3">
        <f t="shared" si="20"/>
        <v>1.36</v>
      </c>
      <c r="L85" s="3">
        <f t="shared" si="20"/>
        <v>1.37</v>
      </c>
      <c r="M85" s="3">
        <f t="shared" si="20"/>
        <v>1.35</v>
      </c>
      <c r="P85" s="14" t="s">
        <v>982</v>
      </c>
      <c r="Q85" s="10" t="str">
        <f t="shared" si="14"/>
        <v xml:space="preserve">SPRINGS     -ON  </v>
      </c>
      <c r="R85" s="51">
        <f t="shared" si="15"/>
        <v>41703</v>
      </c>
      <c r="S85" s="5">
        <f t="shared" si="16"/>
        <v>1.36</v>
      </c>
      <c r="T85" s="5">
        <f t="shared" si="17"/>
        <v>1.36</v>
      </c>
      <c r="U85" s="5">
        <f t="shared" si="18"/>
        <v>1.37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863</v>
      </c>
      <c r="D86" s="3" t="s">
        <v>2018</v>
      </c>
      <c r="E86" s="3" t="s">
        <v>1666</v>
      </c>
      <c r="F86" s="3" t="s">
        <v>2018</v>
      </c>
      <c r="G86" s="3" t="s">
        <v>1666</v>
      </c>
      <c r="H86" s="51">
        <v>41703</v>
      </c>
      <c r="J86" s="3">
        <f t="shared" si="20"/>
        <v>4.72</v>
      </c>
      <c r="K86" s="3">
        <f t="shared" si="20"/>
        <v>4.53</v>
      </c>
      <c r="L86" s="3">
        <f t="shared" si="20"/>
        <v>4.72</v>
      </c>
      <c r="M86" s="3">
        <f t="shared" si="20"/>
        <v>4.53</v>
      </c>
      <c r="P86" s="14" t="s">
        <v>862</v>
      </c>
      <c r="Q86" s="10" t="str">
        <f t="shared" si="14"/>
        <v xml:space="preserve">TIME FOR FUN-ON  </v>
      </c>
      <c r="R86" s="51">
        <f t="shared" si="15"/>
        <v>41703</v>
      </c>
      <c r="S86" s="5">
        <f t="shared" si="16"/>
        <v>4.72</v>
      </c>
      <c r="T86" s="5">
        <f t="shared" si="17"/>
        <v>4.53</v>
      </c>
      <c r="U86" s="5">
        <f t="shared" si="18"/>
        <v>4.72</v>
      </c>
      <c r="V86" s="5">
        <f t="shared" si="19"/>
        <v>4.53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849</v>
      </c>
      <c r="D87" s="3" t="s">
        <v>2019</v>
      </c>
      <c r="E87" s="3" t="s">
        <v>1535</v>
      </c>
      <c r="F87" s="3" t="s">
        <v>2019</v>
      </c>
      <c r="G87" s="3" t="s">
        <v>1891</v>
      </c>
      <c r="H87" s="51">
        <v>41703</v>
      </c>
      <c r="J87" s="3">
        <f t="shared" si="20"/>
        <v>18.420000000000002</v>
      </c>
      <c r="K87" s="3">
        <f t="shared" si="20"/>
        <v>17.89</v>
      </c>
      <c r="L87" s="3">
        <f t="shared" si="20"/>
        <v>18.420000000000002</v>
      </c>
      <c r="M87" s="3">
        <f t="shared" si="20"/>
        <v>17.760000000000002</v>
      </c>
      <c r="P87" s="14" t="s">
        <v>848</v>
      </c>
      <c r="Q87" s="10" t="str">
        <f t="shared" si="14"/>
        <v xml:space="preserve">SLC AGRICOLA-ON  </v>
      </c>
      <c r="R87" s="51">
        <f t="shared" si="15"/>
        <v>41703</v>
      </c>
      <c r="S87" s="5">
        <f t="shared" si="16"/>
        <v>18.420000000000002</v>
      </c>
      <c r="T87" s="5">
        <f t="shared" si="17"/>
        <v>17.89</v>
      </c>
      <c r="U87" s="5">
        <f t="shared" si="18"/>
        <v>18.420000000000002</v>
      </c>
      <c r="V87" s="5">
        <f t="shared" si="19"/>
        <v>17.760000000000002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1023</v>
      </c>
      <c r="D88" s="3" t="s">
        <v>1567</v>
      </c>
      <c r="E88" s="3" t="s">
        <v>1567</v>
      </c>
      <c r="F88" s="3" t="s">
        <v>1567</v>
      </c>
      <c r="G88" s="3" t="s">
        <v>1567</v>
      </c>
      <c r="H88" s="51">
        <v>41697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1021</v>
      </c>
      <c r="Q88" s="10" t="str">
        <f t="shared" si="14"/>
        <v xml:space="preserve">SARAIVA LIVR-ON  </v>
      </c>
      <c r="R88" s="51">
        <f t="shared" si="15"/>
        <v>41697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1024</v>
      </c>
      <c r="D89" s="3" t="s">
        <v>2020</v>
      </c>
      <c r="E89" s="3" t="s">
        <v>1541</v>
      </c>
      <c r="F89" s="3" t="s">
        <v>2020</v>
      </c>
      <c r="G89" s="3" t="s">
        <v>424</v>
      </c>
      <c r="H89" s="51">
        <v>41703</v>
      </c>
      <c r="J89" s="3">
        <f t="shared" si="20"/>
        <v>21.94</v>
      </c>
      <c r="K89" s="3">
        <f t="shared" si="20"/>
        <v>21.2</v>
      </c>
      <c r="L89" s="3">
        <f t="shared" si="20"/>
        <v>21.94</v>
      </c>
      <c r="M89" s="3">
        <f t="shared" si="20"/>
        <v>21</v>
      </c>
      <c r="P89" s="14" t="s">
        <v>1022</v>
      </c>
      <c r="Q89" s="10" t="str">
        <f t="shared" si="14"/>
        <v xml:space="preserve">SARAIVA LIVR-PN  </v>
      </c>
      <c r="R89" s="51">
        <f t="shared" si="15"/>
        <v>41703</v>
      </c>
      <c r="S89" s="5">
        <f t="shared" si="16"/>
        <v>21.94</v>
      </c>
      <c r="T89" s="5">
        <f t="shared" si="17"/>
        <v>21.2</v>
      </c>
      <c r="U89" s="5">
        <f t="shared" si="18"/>
        <v>21.94</v>
      </c>
      <c r="V89" s="5">
        <f t="shared" si="19"/>
        <v>21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264</v>
      </c>
      <c r="D90" s="3" t="s">
        <v>1831</v>
      </c>
      <c r="E90" s="3" t="s">
        <v>1832</v>
      </c>
      <c r="F90" s="3" t="s">
        <v>1833</v>
      </c>
      <c r="G90" s="3" t="s">
        <v>1512</v>
      </c>
      <c r="H90" s="51">
        <v>41703</v>
      </c>
      <c r="J90" s="3">
        <f t="shared" si="20"/>
        <v>29.52</v>
      </c>
      <c r="K90" s="3">
        <f t="shared" si="20"/>
        <v>30.2</v>
      </c>
      <c r="L90" s="3">
        <f t="shared" si="20"/>
        <v>30.44</v>
      </c>
      <c r="M90" s="3">
        <f t="shared" si="20"/>
        <v>29.29</v>
      </c>
      <c r="P90" s="14" t="s">
        <v>263</v>
      </c>
      <c r="Q90" s="10" t="str">
        <f t="shared" si="14"/>
        <v xml:space="preserve">SAO MARTINHO-ON  </v>
      </c>
      <c r="R90" s="46">
        <f t="shared" si="15"/>
        <v>41703</v>
      </c>
      <c r="S90" s="6">
        <f t="shared" si="16"/>
        <v>29.52</v>
      </c>
      <c r="T90" s="6">
        <f t="shared" si="17"/>
        <v>30.2</v>
      </c>
      <c r="U90" s="6">
        <f t="shared" si="18"/>
        <v>30.44</v>
      </c>
      <c r="V90" s="6">
        <f t="shared" si="19"/>
        <v>29.29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1060</v>
      </c>
      <c r="D91" s="3" t="s">
        <v>1062</v>
      </c>
      <c r="E91" s="3" t="s">
        <v>1355</v>
      </c>
      <c r="F91" s="3" t="s">
        <v>1355</v>
      </c>
      <c r="G91" s="3" t="s">
        <v>1062</v>
      </c>
      <c r="H91" s="51">
        <v>41697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0.36</v>
      </c>
      <c r="P91" s="15" t="s">
        <v>1057</v>
      </c>
      <c r="Q91" s="10" t="str">
        <f t="shared" si="14"/>
        <v>SPRINGER    -ON</v>
      </c>
      <c r="R91" s="51">
        <f t="shared" si="15"/>
        <v>41697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0.36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1061</v>
      </c>
      <c r="D92" s="3" t="s">
        <v>1062</v>
      </c>
      <c r="E92" s="3" t="s">
        <v>1062</v>
      </c>
      <c r="F92" s="3" t="s">
        <v>1062</v>
      </c>
      <c r="G92" s="3" t="s">
        <v>1062</v>
      </c>
      <c r="H92" s="51">
        <v>41689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1058</v>
      </c>
      <c r="Q92" s="10" t="str">
        <f t="shared" si="14"/>
        <v>SPRINGER    -PNA</v>
      </c>
      <c r="R92" s="51">
        <f t="shared" si="15"/>
        <v>41689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1063</v>
      </c>
      <c r="D93" s="3" t="s">
        <v>1569</v>
      </c>
      <c r="E93" s="3" t="s">
        <v>1569</v>
      </c>
      <c r="F93" s="3" t="s">
        <v>1569</v>
      </c>
      <c r="G93" s="3" t="s">
        <v>1569</v>
      </c>
      <c r="H93" s="51">
        <v>41698</v>
      </c>
      <c r="J93" s="3">
        <f t="shared" si="20"/>
        <v>0.37</v>
      </c>
      <c r="K93" s="3">
        <f t="shared" si="20"/>
        <v>0.37</v>
      </c>
      <c r="L93" s="3">
        <f t="shared" si="20"/>
        <v>0.37</v>
      </c>
      <c r="M93" s="3">
        <f t="shared" si="20"/>
        <v>0.37</v>
      </c>
      <c r="P93" s="10" t="s">
        <v>1059</v>
      </c>
      <c r="Q93" s="10" t="str">
        <f t="shared" si="14"/>
        <v>SPRINGER    -PNB</v>
      </c>
      <c r="R93" s="51">
        <f t="shared" si="15"/>
        <v>41698</v>
      </c>
      <c r="S93" s="5">
        <f t="shared" si="16"/>
        <v>0.37</v>
      </c>
      <c r="T93" s="5">
        <f t="shared" si="17"/>
        <v>0.37</v>
      </c>
      <c r="U93" s="5">
        <f t="shared" si="18"/>
        <v>0.37</v>
      </c>
      <c r="V93" s="5">
        <f t="shared" si="19"/>
        <v>0.37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1106</v>
      </c>
      <c r="D94" s="3" t="s">
        <v>1813</v>
      </c>
      <c r="E94" s="3" t="s">
        <v>2021</v>
      </c>
      <c r="F94" s="3" t="s">
        <v>1813</v>
      </c>
      <c r="G94" s="3" t="s">
        <v>1369</v>
      </c>
      <c r="H94" s="51">
        <v>41703</v>
      </c>
      <c r="J94" s="3">
        <f t="shared" si="20"/>
        <v>7.55</v>
      </c>
      <c r="K94" s="3">
        <f t="shared" si="20"/>
        <v>7.4</v>
      </c>
      <c r="L94" s="3">
        <f t="shared" si="20"/>
        <v>7.55</v>
      </c>
      <c r="M94" s="3">
        <f t="shared" si="20"/>
        <v>7.26</v>
      </c>
      <c r="P94" s="14" t="s">
        <v>1096</v>
      </c>
      <c r="Q94" s="10" t="str">
        <f t="shared" si="14"/>
        <v xml:space="preserve">TECNISA     -ON  </v>
      </c>
      <c r="R94" s="51">
        <f t="shared" si="15"/>
        <v>41703</v>
      </c>
      <c r="S94" s="5">
        <f t="shared" si="16"/>
        <v>7.55</v>
      </c>
      <c r="T94" s="5">
        <f t="shared" si="17"/>
        <v>7.4</v>
      </c>
      <c r="U94" s="5">
        <f t="shared" si="18"/>
        <v>7.55</v>
      </c>
      <c r="V94" s="5">
        <f t="shared" si="19"/>
        <v>7.26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1008</v>
      </c>
      <c r="D95" s="3" t="s">
        <v>2022</v>
      </c>
      <c r="E95" s="3" t="s">
        <v>1964</v>
      </c>
      <c r="F95" s="3" t="s">
        <v>1635</v>
      </c>
      <c r="G95" s="3" t="s">
        <v>2023</v>
      </c>
      <c r="H95" s="51">
        <v>41703</v>
      </c>
      <c r="J95" s="3">
        <f t="shared" si="20"/>
        <v>14.26</v>
      </c>
      <c r="K95" s="3">
        <f t="shared" si="20"/>
        <v>14.2</v>
      </c>
      <c r="L95" s="3">
        <f t="shared" si="20"/>
        <v>14.37</v>
      </c>
      <c r="M95" s="3">
        <f t="shared" si="20"/>
        <v>14.13</v>
      </c>
      <c r="P95" s="14" t="s">
        <v>1006</v>
      </c>
      <c r="Q95" s="10" t="str">
        <f t="shared" si="14"/>
        <v xml:space="preserve">TECHNOS     -ON  </v>
      </c>
      <c r="R95" s="51">
        <f t="shared" si="15"/>
        <v>41703</v>
      </c>
      <c r="S95" s="5">
        <f t="shared" si="16"/>
        <v>14.26</v>
      </c>
      <c r="T95" s="5">
        <f t="shared" si="17"/>
        <v>14.2</v>
      </c>
      <c r="U95" s="5">
        <f t="shared" si="18"/>
        <v>14.37</v>
      </c>
      <c r="V95" s="5">
        <f t="shared" si="19"/>
        <v>14.13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988</v>
      </c>
      <c r="D96" s="3" t="s">
        <v>426</v>
      </c>
      <c r="E96" s="3" t="s">
        <v>427</v>
      </c>
      <c r="F96" s="3" t="s">
        <v>426</v>
      </c>
      <c r="G96" s="3" t="s">
        <v>426</v>
      </c>
      <c r="H96" s="51" t="s">
        <v>426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984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989</v>
      </c>
      <c r="D97" s="3" t="s">
        <v>426</v>
      </c>
      <c r="E97" s="3" t="s">
        <v>921</v>
      </c>
      <c r="F97" s="3" t="s">
        <v>921</v>
      </c>
      <c r="G97" s="3" t="s">
        <v>921</v>
      </c>
      <c r="H97" s="51">
        <v>41670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985</v>
      </c>
      <c r="Q97" s="10" t="str">
        <f t="shared" si="14"/>
        <v>TEC BLUMENAU-PNA</v>
      </c>
      <c r="R97" s="51">
        <f t="shared" si="15"/>
        <v>41670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990</v>
      </c>
      <c r="D98" s="3" t="s">
        <v>426</v>
      </c>
      <c r="E98" s="3" t="s">
        <v>427</v>
      </c>
      <c r="F98" s="3" t="s">
        <v>426</v>
      </c>
      <c r="G98" s="3" t="s">
        <v>426</v>
      </c>
      <c r="H98" s="51" t="s">
        <v>426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986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991</v>
      </c>
      <c r="D99" s="3" t="s">
        <v>426</v>
      </c>
      <c r="E99" s="3" t="s">
        <v>992</v>
      </c>
      <c r="F99" s="3" t="s">
        <v>992</v>
      </c>
      <c r="G99" s="3" t="s">
        <v>992</v>
      </c>
      <c r="H99" s="51">
        <v>41683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987</v>
      </c>
      <c r="Q99" s="10" t="str">
        <f t="shared" si="14"/>
        <v>TEC BLUMENAU-PNC</v>
      </c>
      <c r="R99" s="51">
        <f t="shared" si="15"/>
        <v>41683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931</v>
      </c>
      <c r="D100" s="3" t="s">
        <v>932</v>
      </c>
      <c r="E100" s="3" t="s">
        <v>934</v>
      </c>
      <c r="F100" s="3" t="s">
        <v>932</v>
      </c>
      <c r="G100" s="3" t="s">
        <v>934</v>
      </c>
      <c r="H100" s="51">
        <v>41703</v>
      </c>
      <c r="J100" s="3">
        <f t="shared" si="20"/>
        <v>0.02</v>
      </c>
      <c r="K100" s="3">
        <f t="shared" si="20"/>
        <v>0.01</v>
      </c>
      <c r="L100" s="3">
        <f t="shared" si="20"/>
        <v>0.02</v>
      </c>
      <c r="M100" s="3">
        <f t="shared" si="20"/>
        <v>0.01</v>
      </c>
      <c r="P100" s="14" t="s">
        <v>929</v>
      </c>
      <c r="Q100" s="10" t="str">
        <f t="shared" si="14"/>
        <v>TECTOY      -ON *</v>
      </c>
      <c r="R100" s="51">
        <f t="shared" si="15"/>
        <v>41703</v>
      </c>
      <c r="S100" s="5">
        <f t="shared" si="16"/>
        <v>0.02</v>
      </c>
      <c r="T100" s="5">
        <f t="shared" si="17"/>
        <v>0.01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933</v>
      </c>
      <c r="D101" s="3" t="s">
        <v>934</v>
      </c>
      <c r="E101" s="3" t="s">
        <v>932</v>
      </c>
      <c r="F101" s="3" t="s">
        <v>932</v>
      </c>
      <c r="G101" s="3" t="s">
        <v>934</v>
      </c>
      <c r="H101" s="51">
        <v>41703</v>
      </c>
      <c r="J101" s="3">
        <f t="shared" si="20"/>
        <v>0.01</v>
      </c>
      <c r="K101" s="3">
        <f t="shared" si="20"/>
        <v>0.02</v>
      </c>
      <c r="L101" s="3">
        <f t="shared" si="20"/>
        <v>0.02</v>
      </c>
      <c r="M101" s="3">
        <f t="shared" si="20"/>
        <v>0.01</v>
      </c>
      <c r="P101" s="15" t="s">
        <v>930</v>
      </c>
      <c r="Q101" s="10" t="str">
        <f t="shared" si="14"/>
        <v>TECTOY      -PN *</v>
      </c>
      <c r="R101" s="51">
        <f t="shared" si="15"/>
        <v>41703</v>
      </c>
      <c r="S101" s="5">
        <f t="shared" si="16"/>
        <v>0.01</v>
      </c>
      <c r="T101" s="5">
        <f t="shared" si="17"/>
        <v>0.02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1107</v>
      </c>
      <c r="D102" s="3" t="s">
        <v>2024</v>
      </c>
      <c r="E102" s="3" t="s">
        <v>1822</v>
      </c>
      <c r="F102" s="3" t="s">
        <v>2025</v>
      </c>
      <c r="G102" s="3" t="s">
        <v>2024</v>
      </c>
      <c r="H102" s="51">
        <v>41703</v>
      </c>
      <c r="J102" s="3">
        <f t="shared" si="20"/>
        <v>3.81</v>
      </c>
      <c r="K102" s="3">
        <f t="shared" si="20"/>
        <v>3.86</v>
      </c>
      <c r="L102" s="3">
        <f t="shared" si="20"/>
        <v>3.89</v>
      </c>
      <c r="M102" s="3">
        <f t="shared" si="20"/>
        <v>3.81</v>
      </c>
      <c r="P102" s="15" t="s">
        <v>1097</v>
      </c>
      <c r="Q102" s="10" t="str">
        <f t="shared" si="14"/>
        <v xml:space="preserve">TRISUL      -ON  </v>
      </c>
      <c r="R102" s="51">
        <f t="shared" si="15"/>
        <v>41703</v>
      </c>
      <c r="S102" s="5">
        <f t="shared" si="16"/>
        <v>3.81</v>
      </c>
      <c r="T102" s="5">
        <f t="shared" si="17"/>
        <v>3.86</v>
      </c>
      <c r="U102" s="5">
        <f t="shared" si="18"/>
        <v>3.89</v>
      </c>
      <c r="V102" s="5">
        <f t="shared" si="19"/>
        <v>3.81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869</v>
      </c>
      <c r="D103" s="3" t="s">
        <v>2018</v>
      </c>
      <c r="E103" s="3" t="s">
        <v>1666</v>
      </c>
      <c r="F103" s="3" t="s">
        <v>2018</v>
      </c>
      <c r="G103" s="3" t="s">
        <v>1574</v>
      </c>
      <c r="H103" s="51">
        <v>41703</v>
      </c>
      <c r="J103" s="3">
        <f t="shared" si="20"/>
        <v>4.72</v>
      </c>
      <c r="K103" s="3">
        <f t="shared" si="20"/>
        <v>4.53</v>
      </c>
      <c r="L103" s="3">
        <f t="shared" si="20"/>
        <v>4.72</v>
      </c>
      <c r="M103" s="3">
        <f t="shared" si="20"/>
        <v>4.5199999999999996</v>
      </c>
      <c r="P103" s="14" t="s">
        <v>868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41703</v>
      </c>
      <c r="S103" s="5">
        <f t="shared" ref="S103:S112" si="23">J103</f>
        <v>4.72</v>
      </c>
      <c r="T103" s="5">
        <f t="shared" ref="T103:T112" si="24">K103</f>
        <v>4.53</v>
      </c>
      <c r="U103" s="5">
        <f t="shared" ref="U103:U112" si="25">L103</f>
        <v>4.72</v>
      </c>
      <c r="V103" s="5">
        <f t="shared" ref="V103:V112" si="26">M103</f>
        <v>4.5199999999999996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845</v>
      </c>
      <c r="D104" s="3" t="s">
        <v>2026</v>
      </c>
      <c r="E104" s="3" t="s">
        <v>1394</v>
      </c>
      <c r="F104" s="3" t="s">
        <v>1447</v>
      </c>
      <c r="G104" s="3" t="s">
        <v>1898</v>
      </c>
      <c r="H104" s="51">
        <v>41703</v>
      </c>
      <c r="J104" s="3">
        <f t="shared" si="20"/>
        <v>3.05</v>
      </c>
      <c r="K104" s="3">
        <f t="shared" si="20"/>
        <v>3.04</v>
      </c>
      <c r="L104" s="3">
        <f t="shared" si="20"/>
        <v>3.09</v>
      </c>
      <c r="M104" s="3">
        <f t="shared" si="20"/>
        <v>3.03</v>
      </c>
      <c r="P104" s="15" t="s">
        <v>843</v>
      </c>
      <c r="Q104" s="10" t="str">
        <f t="shared" si="21"/>
        <v xml:space="preserve">V-AGRO      -ON  </v>
      </c>
      <c r="R104" s="51">
        <f t="shared" si="22"/>
        <v>41703</v>
      </c>
      <c r="S104" s="5">
        <f t="shared" si="23"/>
        <v>3.05</v>
      </c>
      <c r="T104" s="5">
        <f t="shared" si="24"/>
        <v>3.04</v>
      </c>
      <c r="U104" s="5">
        <f t="shared" si="25"/>
        <v>3.09</v>
      </c>
      <c r="V104" s="5">
        <f t="shared" si="26"/>
        <v>3.03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1108</v>
      </c>
      <c r="D105" s="3" t="s">
        <v>517</v>
      </c>
      <c r="E105" s="3" t="s">
        <v>517</v>
      </c>
      <c r="F105" s="3" t="s">
        <v>1571</v>
      </c>
      <c r="G105" s="3" t="s">
        <v>517</v>
      </c>
      <c r="H105" s="51">
        <v>41703</v>
      </c>
      <c r="J105" s="3">
        <f t="shared" si="20"/>
        <v>0.18</v>
      </c>
      <c r="K105" s="3">
        <f t="shared" si="20"/>
        <v>0.18</v>
      </c>
      <c r="L105" s="3">
        <f t="shared" si="20"/>
        <v>0.19</v>
      </c>
      <c r="M105" s="3">
        <f t="shared" si="20"/>
        <v>0.18</v>
      </c>
      <c r="P105" s="14" t="s">
        <v>1098</v>
      </c>
      <c r="Q105" s="10" t="str">
        <f t="shared" si="21"/>
        <v xml:space="preserve">VIVER       -ON  </v>
      </c>
      <c r="R105" s="51">
        <f t="shared" si="22"/>
        <v>41703</v>
      </c>
      <c r="S105" s="5">
        <f t="shared" si="23"/>
        <v>0.18</v>
      </c>
      <c r="T105" s="5">
        <f t="shared" si="24"/>
        <v>0.18</v>
      </c>
      <c r="U105" s="5">
        <f t="shared" si="25"/>
        <v>0.19</v>
      </c>
      <c r="V105" s="5">
        <f t="shared" si="26"/>
        <v>0.18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884</v>
      </c>
      <c r="D106" s="3" t="s">
        <v>2027</v>
      </c>
      <c r="E106" s="3" t="s">
        <v>2028</v>
      </c>
      <c r="F106" s="3" t="s">
        <v>1585</v>
      </c>
      <c r="G106" s="3" t="s">
        <v>1417</v>
      </c>
      <c r="H106" s="51">
        <v>41703</v>
      </c>
      <c r="J106" s="3">
        <f t="shared" si="20"/>
        <v>23.45</v>
      </c>
      <c r="K106" s="3">
        <f t="shared" si="20"/>
        <v>23.79</v>
      </c>
      <c r="L106" s="3">
        <f t="shared" si="20"/>
        <v>23.99</v>
      </c>
      <c r="M106" s="3">
        <f t="shared" si="20"/>
        <v>23.2</v>
      </c>
      <c r="P106" s="15" t="s">
        <v>881</v>
      </c>
      <c r="Q106" s="10" t="str">
        <f t="shared" si="21"/>
        <v xml:space="preserve">VIAVAREJO   -UNT </v>
      </c>
      <c r="R106" s="51">
        <f t="shared" si="22"/>
        <v>41703</v>
      </c>
      <c r="S106" s="5">
        <f t="shared" si="23"/>
        <v>23.45</v>
      </c>
      <c r="T106" s="5">
        <f t="shared" si="24"/>
        <v>23.79</v>
      </c>
      <c r="U106" s="5">
        <f t="shared" si="25"/>
        <v>23.99</v>
      </c>
      <c r="V106" s="5">
        <f t="shared" si="26"/>
        <v>23.2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885</v>
      </c>
      <c r="D107" s="3" t="s">
        <v>1413</v>
      </c>
      <c r="E107" s="3" t="s">
        <v>1413</v>
      </c>
      <c r="F107" s="3" t="s">
        <v>1413</v>
      </c>
      <c r="G107" s="3" t="s">
        <v>1413</v>
      </c>
      <c r="H107" s="51">
        <v>41696</v>
      </c>
      <c r="J107" s="3">
        <f t="shared" si="20"/>
        <v>6.13</v>
      </c>
      <c r="K107" s="3">
        <f t="shared" si="20"/>
        <v>6.13</v>
      </c>
      <c r="L107" s="3">
        <f t="shared" si="20"/>
        <v>6.13</v>
      </c>
      <c r="M107" s="3">
        <f t="shared" si="20"/>
        <v>6.13</v>
      </c>
      <c r="P107" s="14" t="s">
        <v>882</v>
      </c>
      <c r="Q107" s="10" t="str">
        <f t="shared" si="21"/>
        <v xml:space="preserve">VIAVAREJO   -ON  </v>
      </c>
      <c r="R107" s="51">
        <f t="shared" si="22"/>
        <v>41696</v>
      </c>
      <c r="S107" s="5">
        <f t="shared" si="23"/>
        <v>6.13</v>
      </c>
      <c r="T107" s="5">
        <f t="shared" si="24"/>
        <v>6.13</v>
      </c>
      <c r="U107" s="5">
        <f t="shared" si="25"/>
        <v>6.13</v>
      </c>
      <c r="V107" s="5">
        <f t="shared" si="26"/>
        <v>6.13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886</v>
      </c>
      <c r="D108" s="3" t="s">
        <v>426</v>
      </c>
      <c r="E108" s="3" t="s">
        <v>427</v>
      </c>
      <c r="F108" s="3" t="s">
        <v>426</v>
      </c>
      <c r="G108" s="3" t="s">
        <v>426</v>
      </c>
      <c r="H108" s="51" t="s">
        <v>426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883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873</v>
      </c>
      <c r="D109" s="3" t="s">
        <v>836</v>
      </c>
      <c r="E109" s="3" t="s">
        <v>836</v>
      </c>
      <c r="F109" s="3" t="s">
        <v>836</v>
      </c>
      <c r="G109" s="3" t="s">
        <v>836</v>
      </c>
      <c r="H109" s="51">
        <v>41698</v>
      </c>
      <c r="J109" s="3">
        <f t="shared" si="20"/>
        <v>3.75</v>
      </c>
      <c r="K109" s="3">
        <f t="shared" si="20"/>
        <v>3.75</v>
      </c>
      <c r="L109" s="3">
        <f t="shared" si="20"/>
        <v>3.75</v>
      </c>
      <c r="M109" s="3">
        <f t="shared" si="20"/>
        <v>3.75</v>
      </c>
      <c r="P109" s="15" t="s">
        <v>871</v>
      </c>
      <c r="Q109" s="10" t="str">
        <f t="shared" si="21"/>
        <v>WHIRLPOOL   -ON</v>
      </c>
      <c r="R109" s="51">
        <f t="shared" si="22"/>
        <v>41698</v>
      </c>
      <c r="S109" s="5">
        <f t="shared" si="23"/>
        <v>3.75</v>
      </c>
      <c r="T109" s="5">
        <f t="shared" si="24"/>
        <v>3.75</v>
      </c>
      <c r="U109" s="5">
        <f t="shared" si="25"/>
        <v>3.75</v>
      </c>
      <c r="V109" s="5">
        <f t="shared" si="26"/>
        <v>3.75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874</v>
      </c>
      <c r="D110" s="3" t="s">
        <v>2029</v>
      </c>
      <c r="E110" s="3" t="s">
        <v>2030</v>
      </c>
      <c r="F110" s="3" t="s">
        <v>2030</v>
      </c>
      <c r="G110" s="3" t="s">
        <v>2029</v>
      </c>
      <c r="H110" s="51">
        <v>41703</v>
      </c>
      <c r="J110" s="3">
        <f t="shared" si="20"/>
        <v>4.0599999999999996</v>
      </c>
      <c r="K110" s="3">
        <f t="shared" si="20"/>
        <v>4.0999999999999996</v>
      </c>
      <c r="L110" s="3">
        <f t="shared" si="20"/>
        <v>4.0999999999999996</v>
      </c>
      <c r="M110" s="3">
        <f t="shared" si="20"/>
        <v>4.0599999999999996</v>
      </c>
      <c r="P110" s="10" t="s">
        <v>872</v>
      </c>
      <c r="Q110" s="10" t="str">
        <f t="shared" si="21"/>
        <v>WHIRLPOOL   -PN</v>
      </c>
      <c r="R110" s="51">
        <f t="shared" si="22"/>
        <v>41703</v>
      </c>
      <c r="S110" s="5">
        <f t="shared" si="23"/>
        <v>4.0599999999999996</v>
      </c>
      <c r="T110" s="5">
        <f t="shared" si="24"/>
        <v>4.0999999999999996</v>
      </c>
      <c r="U110" s="5">
        <f t="shared" si="25"/>
        <v>4.0999999999999996</v>
      </c>
      <c r="V110" s="5">
        <f t="shared" si="26"/>
        <v>4.0599999999999996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980</v>
      </c>
      <c r="D111" s="3" t="s">
        <v>426</v>
      </c>
      <c r="E111" s="3" t="s">
        <v>981</v>
      </c>
      <c r="F111" s="3" t="s">
        <v>981</v>
      </c>
      <c r="G111" s="3" t="s">
        <v>981</v>
      </c>
      <c r="H111" s="51">
        <v>40273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979</v>
      </c>
      <c r="Q111" s="10" t="str">
        <f t="shared" si="21"/>
        <v>WEMBLEY     -ON</v>
      </c>
      <c r="R111" s="51">
        <f t="shared" si="22"/>
        <v>40273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topLeftCell="A73" workbookViewId="0">
      <selection activeCell="P99" sqref="P99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1594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1118</v>
      </c>
      <c r="D7" s="3" t="s">
        <v>426</v>
      </c>
      <c r="E7" s="3" t="s">
        <v>1119</v>
      </c>
      <c r="F7" s="3" t="s">
        <v>1119</v>
      </c>
      <c r="G7" s="3" t="s">
        <v>1119</v>
      </c>
      <c r="H7" s="51">
        <v>41684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1109</v>
      </c>
      <c r="Q7" s="10" t="str">
        <f t="shared" ref="Q7:Q38" si="1">IF(A7="","",C7)</f>
        <v>AZEVEDO     -ON</v>
      </c>
      <c r="R7" s="51">
        <f t="shared" ref="R7:R38" si="2">IF(A7="","",H7)</f>
        <v>41684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1120</v>
      </c>
      <c r="D8" s="3" t="s">
        <v>1354</v>
      </c>
      <c r="E8" s="3" t="s">
        <v>1595</v>
      </c>
      <c r="F8" s="3" t="s">
        <v>1354</v>
      </c>
      <c r="G8" s="3" t="s">
        <v>1595</v>
      </c>
      <c r="H8" s="51">
        <v>41703</v>
      </c>
      <c r="J8" s="3">
        <f t="shared" ref="J8:M71" si="7">IF($A8="",0,VALUE(CONCATENATE(LEFT(D8,LEN(D8)-3),",",RIGHT(D8,2))))</f>
        <v>1.48</v>
      </c>
      <c r="K8" s="3">
        <f t="shared" si="0"/>
        <v>1.47</v>
      </c>
      <c r="L8" s="3">
        <f t="shared" si="0"/>
        <v>1.48</v>
      </c>
      <c r="M8" s="3">
        <f t="shared" si="0"/>
        <v>1.47</v>
      </c>
      <c r="P8" s="15" t="s">
        <v>1110</v>
      </c>
      <c r="Q8" s="10" t="str">
        <f t="shared" si="1"/>
        <v>AZEVEDO     -PN</v>
      </c>
      <c r="R8" s="51">
        <f t="shared" si="2"/>
        <v>41703</v>
      </c>
      <c r="S8" s="5">
        <f t="shared" si="3"/>
        <v>1.48</v>
      </c>
      <c r="T8" s="5">
        <f t="shared" si="4"/>
        <v>1.47</v>
      </c>
      <c r="U8" s="5">
        <f t="shared" si="5"/>
        <v>1.48</v>
      </c>
      <c r="V8" s="5">
        <f t="shared" si="6"/>
        <v>1.47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1121</v>
      </c>
      <c r="D9" s="3" t="s">
        <v>664</v>
      </c>
      <c r="E9" s="3" t="s">
        <v>919</v>
      </c>
      <c r="F9" s="3" t="s">
        <v>664</v>
      </c>
      <c r="G9" s="3" t="s">
        <v>919</v>
      </c>
      <c r="H9" s="51">
        <v>41698</v>
      </c>
      <c r="J9" s="3">
        <f t="shared" si="7"/>
        <v>3</v>
      </c>
      <c r="K9" s="3">
        <f t="shared" si="0"/>
        <v>2.75</v>
      </c>
      <c r="L9" s="3">
        <f t="shared" si="0"/>
        <v>3</v>
      </c>
      <c r="M9" s="3">
        <f t="shared" si="0"/>
        <v>2.75</v>
      </c>
      <c r="P9" s="14" t="s">
        <v>1111</v>
      </c>
      <c r="Q9" s="10" t="str">
        <f t="shared" si="1"/>
        <v>LIX DA CUNHA-ON</v>
      </c>
      <c r="R9" s="46">
        <f t="shared" si="2"/>
        <v>41698</v>
      </c>
      <c r="S9" s="6">
        <f t="shared" si="3"/>
        <v>3</v>
      </c>
      <c r="T9" s="6">
        <f t="shared" si="4"/>
        <v>2.75</v>
      </c>
      <c r="U9" s="6">
        <f t="shared" si="5"/>
        <v>3</v>
      </c>
      <c r="V9" s="6">
        <f t="shared" si="6"/>
        <v>2.75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1122</v>
      </c>
      <c r="D10" s="3" t="s">
        <v>1379</v>
      </c>
      <c r="E10" s="3" t="s">
        <v>1443</v>
      </c>
      <c r="F10" s="3" t="s">
        <v>1443</v>
      </c>
      <c r="G10" s="3" t="s">
        <v>1379</v>
      </c>
      <c r="H10" s="51">
        <v>41703</v>
      </c>
      <c r="J10" s="3">
        <f t="shared" si="7"/>
        <v>3.1</v>
      </c>
      <c r="K10" s="3">
        <f t="shared" si="0"/>
        <v>3.13</v>
      </c>
      <c r="L10" s="3">
        <f t="shared" si="0"/>
        <v>3.13</v>
      </c>
      <c r="M10" s="3">
        <f t="shared" si="0"/>
        <v>3.1</v>
      </c>
      <c r="P10" s="14" t="s">
        <v>1112</v>
      </c>
      <c r="Q10" s="10" t="str">
        <f t="shared" si="1"/>
        <v>LIX DA CUNHA-PN</v>
      </c>
      <c r="R10" s="51">
        <f t="shared" si="2"/>
        <v>41703</v>
      </c>
      <c r="S10" s="5">
        <f t="shared" si="3"/>
        <v>3.1</v>
      </c>
      <c r="T10" s="5">
        <f t="shared" si="4"/>
        <v>3.13</v>
      </c>
      <c r="U10" s="5">
        <f t="shared" si="5"/>
        <v>3.13</v>
      </c>
      <c r="V10" s="5">
        <f t="shared" si="6"/>
        <v>3.1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1126</v>
      </c>
      <c r="D11" s="3" t="s">
        <v>426</v>
      </c>
      <c r="E11" s="3" t="s">
        <v>427</v>
      </c>
      <c r="F11" s="3" t="s">
        <v>426</v>
      </c>
      <c r="G11" s="3" t="s">
        <v>426</v>
      </c>
      <c r="H11" s="51" t="s">
        <v>426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1115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1127</v>
      </c>
      <c r="D12" s="3" t="s">
        <v>713</v>
      </c>
      <c r="E12" s="3" t="s">
        <v>713</v>
      </c>
      <c r="F12" s="3" t="s">
        <v>713</v>
      </c>
      <c r="G12" s="3" t="s">
        <v>713</v>
      </c>
      <c r="H12" s="51">
        <v>41698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1116</v>
      </c>
      <c r="Q12" s="10" t="str">
        <f t="shared" si="1"/>
        <v>MENDES JR   -PNA</v>
      </c>
      <c r="R12" s="46">
        <f t="shared" si="2"/>
        <v>41698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1128</v>
      </c>
      <c r="D13" s="3" t="s">
        <v>426</v>
      </c>
      <c r="E13" s="3" t="s">
        <v>1129</v>
      </c>
      <c r="F13" s="3" t="s">
        <v>1129</v>
      </c>
      <c r="G13" s="3" t="s">
        <v>1129</v>
      </c>
      <c r="H13" s="51">
        <v>41660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1117</v>
      </c>
      <c r="Q13" s="10" t="str">
        <f t="shared" si="1"/>
        <v>MENDES JR   -PNB</v>
      </c>
      <c r="R13" s="51">
        <f t="shared" si="2"/>
        <v>41660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1123</v>
      </c>
      <c r="D14" s="3" t="s">
        <v>426</v>
      </c>
      <c r="E14" s="3" t="s">
        <v>1124</v>
      </c>
      <c r="F14" s="3" t="s">
        <v>1124</v>
      </c>
      <c r="G14" s="3" t="s">
        <v>1124</v>
      </c>
      <c r="H14" s="51">
        <v>41688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1113</v>
      </c>
      <c r="Q14" s="10" t="str">
        <f t="shared" si="1"/>
        <v>SULTEPA     -ON</v>
      </c>
      <c r="R14" s="51">
        <f t="shared" si="2"/>
        <v>41688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1125</v>
      </c>
      <c r="D15" s="3" t="s">
        <v>462</v>
      </c>
      <c r="E15" s="3" t="s">
        <v>1356</v>
      </c>
      <c r="F15" s="3" t="s">
        <v>1356</v>
      </c>
      <c r="G15" s="3" t="s">
        <v>462</v>
      </c>
      <c r="H15" s="51">
        <v>41690</v>
      </c>
      <c r="J15" s="3">
        <f t="shared" si="7"/>
        <v>1</v>
      </c>
      <c r="K15" s="3">
        <f t="shared" si="0"/>
        <v>1.0900000000000001</v>
      </c>
      <c r="L15" s="3">
        <f t="shared" si="0"/>
        <v>1.0900000000000001</v>
      </c>
      <c r="M15" s="3">
        <f t="shared" si="0"/>
        <v>1</v>
      </c>
      <c r="P15" s="14" t="s">
        <v>1114</v>
      </c>
      <c r="Q15" s="10" t="str">
        <f t="shared" si="1"/>
        <v>SULTEPA     -PN</v>
      </c>
      <c r="R15" s="51">
        <f t="shared" si="2"/>
        <v>41690</v>
      </c>
      <c r="S15" s="5">
        <f t="shared" si="3"/>
        <v>1</v>
      </c>
      <c r="T15" s="5">
        <f t="shared" si="4"/>
        <v>1.0900000000000001</v>
      </c>
      <c r="U15" s="5">
        <f t="shared" si="5"/>
        <v>1.0900000000000001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1137</v>
      </c>
      <c r="D16" s="3" t="s">
        <v>426</v>
      </c>
      <c r="E16" s="3" t="s">
        <v>1138</v>
      </c>
      <c r="F16" s="3" t="s">
        <v>1138</v>
      </c>
      <c r="G16" s="3" t="s">
        <v>1138</v>
      </c>
      <c r="H16" s="51">
        <v>41023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1132</v>
      </c>
      <c r="Q16" s="10" t="str">
        <f t="shared" si="1"/>
        <v>SONDOTECNICA-ON</v>
      </c>
      <c r="R16" s="51">
        <f t="shared" si="2"/>
        <v>41023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1139</v>
      </c>
      <c r="D17" s="3" t="s">
        <v>746</v>
      </c>
      <c r="E17" s="3" t="s">
        <v>746</v>
      </c>
      <c r="F17" s="3" t="s">
        <v>746</v>
      </c>
      <c r="G17" s="3" t="s">
        <v>746</v>
      </c>
      <c r="H17" s="51">
        <v>41694</v>
      </c>
      <c r="J17" s="3">
        <f t="shared" si="7"/>
        <v>40</v>
      </c>
      <c r="K17" s="3">
        <f t="shared" si="0"/>
        <v>40</v>
      </c>
      <c r="L17" s="3">
        <f t="shared" si="0"/>
        <v>40</v>
      </c>
      <c r="M17" s="3">
        <f t="shared" si="0"/>
        <v>40</v>
      </c>
      <c r="P17" s="14" t="s">
        <v>1133</v>
      </c>
      <c r="Q17" s="10" t="str">
        <f t="shared" si="1"/>
        <v>SONDOTECNICA-PNA</v>
      </c>
      <c r="R17" s="51">
        <f t="shared" si="2"/>
        <v>41694</v>
      </c>
      <c r="S17" s="5">
        <f t="shared" si="3"/>
        <v>40</v>
      </c>
      <c r="T17" s="5">
        <f t="shared" si="4"/>
        <v>40</v>
      </c>
      <c r="U17" s="5">
        <f t="shared" si="5"/>
        <v>40</v>
      </c>
      <c r="V17" s="5">
        <f t="shared" si="6"/>
        <v>40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1140</v>
      </c>
      <c r="D18" s="3" t="s">
        <v>426</v>
      </c>
      <c r="E18" s="3" t="s">
        <v>1141</v>
      </c>
      <c r="F18" s="3" t="s">
        <v>1141</v>
      </c>
      <c r="G18" s="3" t="s">
        <v>1141</v>
      </c>
      <c r="H18" s="51">
        <v>41677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1134</v>
      </c>
      <c r="Q18" s="10" t="str">
        <f t="shared" si="1"/>
        <v>SONDOTECNICA-PNB</v>
      </c>
      <c r="R18" s="51">
        <f t="shared" si="2"/>
        <v>41677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1142</v>
      </c>
      <c r="D19" s="3" t="s">
        <v>659</v>
      </c>
      <c r="E19" s="3" t="s">
        <v>659</v>
      </c>
      <c r="F19" s="3" t="s">
        <v>659</v>
      </c>
      <c r="G19" s="3" t="s">
        <v>659</v>
      </c>
      <c r="H19" s="51">
        <v>41703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1135</v>
      </c>
      <c r="Q19" s="10" t="str">
        <f t="shared" si="1"/>
        <v>TECNOSOLO   -ON</v>
      </c>
      <c r="R19" s="51">
        <f t="shared" si="2"/>
        <v>41703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1143</v>
      </c>
      <c r="D20" s="3" t="s">
        <v>773</v>
      </c>
      <c r="E20" s="3" t="s">
        <v>773</v>
      </c>
      <c r="F20" s="3" t="s">
        <v>773</v>
      </c>
      <c r="G20" s="3" t="s">
        <v>773</v>
      </c>
      <c r="H20" s="51">
        <v>41703</v>
      </c>
      <c r="J20" s="3">
        <f t="shared" si="7"/>
        <v>7.0000000000000007E-2</v>
      </c>
      <c r="K20" s="3">
        <f t="shared" si="0"/>
        <v>7.0000000000000007E-2</v>
      </c>
      <c r="L20" s="3">
        <f t="shared" si="0"/>
        <v>7.0000000000000007E-2</v>
      </c>
      <c r="M20" s="3">
        <f t="shared" si="0"/>
        <v>7.0000000000000007E-2</v>
      </c>
      <c r="P20" s="10" t="s">
        <v>1136</v>
      </c>
      <c r="Q20" s="10" t="str">
        <f t="shared" si="1"/>
        <v>TECNOSOLO   -PN</v>
      </c>
      <c r="R20" s="51">
        <f t="shared" si="2"/>
        <v>41703</v>
      </c>
      <c r="S20" s="5">
        <f t="shared" si="3"/>
        <v>7.0000000000000007E-2</v>
      </c>
      <c r="T20" s="5">
        <f t="shared" si="4"/>
        <v>7.0000000000000007E-2</v>
      </c>
      <c r="U20" s="5">
        <f t="shared" si="5"/>
        <v>7.0000000000000007E-2</v>
      </c>
      <c r="V20" s="5">
        <f t="shared" si="6"/>
        <v>7.0000000000000007E-2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1147</v>
      </c>
      <c r="D21" s="3" t="s">
        <v>704</v>
      </c>
      <c r="E21" s="3" t="s">
        <v>1573</v>
      </c>
      <c r="F21" s="3" t="s">
        <v>1476</v>
      </c>
      <c r="G21" s="3" t="s">
        <v>1596</v>
      </c>
      <c r="H21" s="51">
        <v>41703</v>
      </c>
      <c r="J21" s="3">
        <f t="shared" si="7"/>
        <v>5.01</v>
      </c>
      <c r="K21" s="3">
        <f t="shared" si="0"/>
        <v>4.97</v>
      </c>
      <c r="L21" s="3">
        <f t="shared" si="0"/>
        <v>5.05</v>
      </c>
      <c r="M21" s="3">
        <f t="shared" si="0"/>
        <v>4.95</v>
      </c>
      <c r="P21" s="14" t="s">
        <v>1145</v>
      </c>
      <c r="Q21" s="10" t="str">
        <f t="shared" si="1"/>
        <v xml:space="preserve">BR BROKERS  -ON  </v>
      </c>
      <c r="R21" s="51">
        <f t="shared" si="2"/>
        <v>41703</v>
      </c>
      <c r="S21" s="5">
        <f t="shared" si="3"/>
        <v>5.01</v>
      </c>
      <c r="T21" s="5">
        <f t="shared" si="4"/>
        <v>4.97</v>
      </c>
      <c r="U21" s="5">
        <f t="shared" si="5"/>
        <v>5.05</v>
      </c>
      <c r="V21" s="5">
        <f t="shared" si="6"/>
        <v>4.95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1148</v>
      </c>
      <c r="D22" s="3" t="s">
        <v>1597</v>
      </c>
      <c r="E22" s="3" t="s">
        <v>898</v>
      </c>
      <c r="F22" s="3" t="s">
        <v>1448</v>
      </c>
      <c r="G22" s="3" t="s">
        <v>1598</v>
      </c>
      <c r="H22" s="51">
        <v>41703</v>
      </c>
      <c r="J22" s="3">
        <f t="shared" si="7"/>
        <v>12.1</v>
      </c>
      <c r="K22" s="3">
        <f t="shared" si="0"/>
        <v>12.5</v>
      </c>
      <c r="L22" s="3">
        <f t="shared" si="0"/>
        <v>12.75</v>
      </c>
      <c r="M22" s="3">
        <f t="shared" si="0"/>
        <v>12</v>
      </c>
      <c r="P22" s="14" t="s">
        <v>1146</v>
      </c>
      <c r="Q22" s="10" t="str">
        <f t="shared" si="1"/>
        <v xml:space="preserve">LOPES BRASIL-ON  </v>
      </c>
      <c r="R22" s="51">
        <f t="shared" si="2"/>
        <v>41703</v>
      </c>
      <c r="S22" s="5">
        <f t="shared" si="3"/>
        <v>12.1</v>
      </c>
      <c r="T22" s="5">
        <f t="shared" si="4"/>
        <v>12.5</v>
      </c>
      <c r="U22" s="5">
        <f t="shared" si="5"/>
        <v>12.75</v>
      </c>
      <c r="V22" s="5">
        <f t="shared" si="6"/>
        <v>12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1155</v>
      </c>
      <c r="D23" s="3" t="s">
        <v>1449</v>
      </c>
      <c r="E23" s="3" t="s">
        <v>1449</v>
      </c>
      <c r="F23" s="3" t="s">
        <v>1449</v>
      </c>
      <c r="G23" s="3" t="s">
        <v>1449</v>
      </c>
      <c r="H23" s="51">
        <v>41698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1150</v>
      </c>
      <c r="Q23" s="10" t="str">
        <f t="shared" si="1"/>
        <v>CHIARELLI   -ON</v>
      </c>
      <c r="R23" s="51">
        <f t="shared" si="2"/>
        <v>41698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1156</v>
      </c>
      <c r="D24" s="3" t="s">
        <v>759</v>
      </c>
      <c r="E24" s="3" t="s">
        <v>759</v>
      </c>
      <c r="F24" s="3" t="s">
        <v>759</v>
      </c>
      <c r="G24" s="3" t="s">
        <v>759</v>
      </c>
      <c r="H24" s="51">
        <v>41703</v>
      </c>
      <c r="J24" s="3">
        <f t="shared" si="7"/>
        <v>0.1</v>
      </c>
      <c r="K24" s="3">
        <f t="shared" si="7"/>
        <v>0.1</v>
      </c>
      <c r="L24" s="3">
        <f t="shared" si="7"/>
        <v>0.1</v>
      </c>
      <c r="M24" s="3">
        <f t="shared" si="7"/>
        <v>0.1</v>
      </c>
      <c r="P24" s="15" t="s">
        <v>1151</v>
      </c>
      <c r="Q24" s="10" t="str">
        <f t="shared" si="1"/>
        <v>CHIARELLI   -PN</v>
      </c>
      <c r="R24" s="51">
        <f t="shared" si="2"/>
        <v>41703</v>
      </c>
      <c r="S24" s="5">
        <f t="shared" si="3"/>
        <v>0.1</v>
      </c>
      <c r="T24" s="5">
        <f t="shared" si="4"/>
        <v>0.1</v>
      </c>
      <c r="U24" s="5">
        <f t="shared" si="5"/>
        <v>0.1</v>
      </c>
      <c r="V24" s="5">
        <f t="shared" si="6"/>
        <v>0.1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1157</v>
      </c>
      <c r="D25" s="3" t="s">
        <v>426</v>
      </c>
      <c r="E25" s="3" t="s">
        <v>1158</v>
      </c>
      <c r="F25" s="3" t="s">
        <v>1158</v>
      </c>
      <c r="G25" s="3" t="s">
        <v>1158</v>
      </c>
      <c r="H25" s="51">
        <v>41668</v>
      </c>
      <c r="J25" s="3" t="e">
        <f t="shared" si="7"/>
        <v>#VALUE!</v>
      </c>
      <c r="K25" s="3">
        <f t="shared" si="7"/>
        <v>1.98</v>
      </c>
      <c r="L25" s="3">
        <f t="shared" si="7"/>
        <v>1.98</v>
      </c>
      <c r="M25" s="3">
        <f t="shared" si="7"/>
        <v>1.98</v>
      </c>
      <c r="P25" s="10" t="s">
        <v>1152</v>
      </c>
      <c r="Q25" s="10" t="str">
        <f t="shared" si="1"/>
        <v>HAGA S/A    -ON</v>
      </c>
      <c r="R25" s="51">
        <f t="shared" si="2"/>
        <v>41668</v>
      </c>
      <c r="S25" s="5" t="e">
        <f t="shared" si="3"/>
        <v>#VALUE!</v>
      </c>
      <c r="T25" s="5">
        <f t="shared" si="4"/>
        <v>1.98</v>
      </c>
      <c r="U25" s="5">
        <f t="shared" si="5"/>
        <v>1.98</v>
      </c>
      <c r="V25" s="5">
        <f t="shared" si="6"/>
        <v>1.98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1159</v>
      </c>
      <c r="D26" s="3" t="s">
        <v>1445</v>
      </c>
      <c r="E26" s="3" t="s">
        <v>1599</v>
      </c>
      <c r="F26" s="3" t="s">
        <v>1599</v>
      </c>
      <c r="G26" s="3" t="s">
        <v>1380</v>
      </c>
      <c r="H26" s="51">
        <v>41698</v>
      </c>
      <c r="J26" s="3">
        <f t="shared" si="7"/>
        <v>1.36</v>
      </c>
      <c r="K26" s="3">
        <f t="shared" si="7"/>
        <v>1.4</v>
      </c>
      <c r="L26" s="3">
        <f t="shared" si="7"/>
        <v>1.4</v>
      </c>
      <c r="M26" s="3">
        <f t="shared" si="7"/>
        <v>1.3</v>
      </c>
      <c r="P26" s="15" t="s">
        <v>1153</v>
      </c>
      <c r="Q26" s="10" t="str">
        <f t="shared" si="1"/>
        <v>HAGA S/A    -PN</v>
      </c>
      <c r="R26" s="51">
        <f t="shared" si="2"/>
        <v>41698</v>
      </c>
      <c r="S26" s="5">
        <f t="shared" si="3"/>
        <v>1.36</v>
      </c>
      <c r="T26" s="5">
        <f t="shared" si="4"/>
        <v>1.4</v>
      </c>
      <c r="U26" s="5">
        <f t="shared" si="5"/>
        <v>1.4</v>
      </c>
      <c r="V26" s="5">
        <f t="shared" si="6"/>
        <v>1.3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1160</v>
      </c>
      <c r="D27" s="3" t="s">
        <v>1418</v>
      </c>
      <c r="E27" s="3" t="s">
        <v>1600</v>
      </c>
      <c r="F27" s="3" t="s">
        <v>1601</v>
      </c>
      <c r="G27" s="3" t="s">
        <v>1602</v>
      </c>
      <c r="H27" s="51">
        <v>41703</v>
      </c>
      <c r="J27" s="3">
        <f t="shared" si="7"/>
        <v>4.45</v>
      </c>
      <c r="K27" s="3">
        <f t="shared" si="7"/>
        <v>4.41</v>
      </c>
      <c r="L27" s="3">
        <f t="shared" si="7"/>
        <v>4.46</v>
      </c>
      <c r="M27" s="3">
        <f t="shared" si="7"/>
        <v>4.34</v>
      </c>
      <c r="P27" s="15" t="s">
        <v>1154</v>
      </c>
      <c r="Q27" s="10" t="str">
        <f t="shared" si="1"/>
        <v xml:space="preserve">PORTOBELLO  -ON  </v>
      </c>
      <c r="R27" s="51">
        <f t="shared" si="2"/>
        <v>41703</v>
      </c>
      <c r="S27" s="5">
        <f t="shared" si="3"/>
        <v>4.45</v>
      </c>
      <c r="T27" s="5">
        <f t="shared" si="4"/>
        <v>4.41</v>
      </c>
      <c r="U27" s="5">
        <f t="shared" si="5"/>
        <v>4.46</v>
      </c>
      <c r="V27" s="5">
        <f t="shared" si="6"/>
        <v>4.34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1169</v>
      </c>
      <c r="D28" s="3" t="s">
        <v>1460</v>
      </c>
      <c r="E28" s="3" t="s">
        <v>1603</v>
      </c>
      <c r="F28" s="3" t="s">
        <v>1603</v>
      </c>
      <c r="G28" s="3" t="s">
        <v>1604</v>
      </c>
      <c r="H28" s="51">
        <v>41703</v>
      </c>
      <c r="J28" s="3">
        <f t="shared" si="7"/>
        <v>20.03</v>
      </c>
      <c r="K28" s="3">
        <f t="shared" si="7"/>
        <v>20.149999999999999</v>
      </c>
      <c r="L28" s="3">
        <f t="shared" si="7"/>
        <v>20.149999999999999</v>
      </c>
      <c r="M28" s="3">
        <f t="shared" si="7"/>
        <v>19.899999999999999</v>
      </c>
      <c r="P28" s="15" t="s">
        <v>1161</v>
      </c>
      <c r="Q28" s="10" t="str">
        <f t="shared" si="1"/>
        <v xml:space="preserve">CONTAX      -UNT </v>
      </c>
      <c r="R28" s="51">
        <f t="shared" si="2"/>
        <v>41703</v>
      </c>
      <c r="S28" s="5">
        <f t="shared" si="3"/>
        <v>20.03</v>
      </c>
      <c r="T28" s="5">
        <f t="shared" si="4"/>
        <v>20.149999999999999</v>
      </c>
      <c r="U28" s="5">
        <f t="shared" si="5"/>
        <v>20.149999999999999</v>
      </c>
      <c r="V28" s="5">
        <f t="shared" si="6"/>
        <v>19.899999999999999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1170</v>
      </c>
      <c r="D29" s="3" t="s">
        <v>1605</v>
      </c>
      <c r="E29" s="3" t="s">
        <v>1606</v>
      </c>
      <c r="F29" s="3" t="s">
        <v>1605</v>
      </c>
      <c r="G29" s="3" t="s">
        <v>1560</v>
      </c>
      <c r="H29" s="51">
        <v>41703</v>
      </c>
      <c r="J29" s="3">
        <f>IF($A29="",0,VALUE(CONCATENATE(LEFT(D29,LEN(D29)-3),",",RIGHT(D29,2))))</f>
        <v>5.64</v>
      </c>
      <c r="K29" s="3">
        <f t="shared" si="7"/>
        <v>5.61</v>
      </c>
      <c r="L29" s="3">
        <f t="shared" si="7"/>
        <v>5.64</v>
      </c>
      <c r="M29" s="3">
        <f t="shared" si="7"/>
        <v>5.6</v>
      </c>
      <c r="P29" s="14" t="s">
        <v>1162</v>
      </c>
      <c r="Q29" s="10" t="str">
        <f t="shared" si="1"/>
        <v xml:space="preserve">CONTAX      -ON  </v>
      </c>
      <c r="R29" s="51">
        <f t="shared" si="2"/>
        <v>41703</v>
      </c>
      <c r="S29" s="5">
        <f t="shared" si="3"/>
        <v>5.64</v>
      </c>
      <c r="T29" s="5">
        <f t="shared" si="4"/>
        <v>5.61</v>
      </c>
      <c r="U29" s="5">
        <f t="shared" si="5"/>
        <v>5.64</v>
      </c>
      <c r="V29" s="5">
        <f t="shared" si="6"/>
        <v>5.6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1171</v>
      </c>
      <c r="D30" s="3" t="s">
        <v>1425</v>
      </c>
      <c r="E30" s="3" t="s">
        <v>1607</v>
      </c>
      <c r="F30" s="3" t="s">
        <v>1359</v>
      </c>
      <c r="G30" s="3" t="s">
        <v>1607</v>
      </c>
      <c r="H30" s="51">
        <v>41703</v>
      </c>
      <c r="J30" s="3">
        <f t="shared" si="7"/>
        <v>3.58</v>
      </c>
      <c r="K30" s="3">
        <f t="shared" si="7"/>
        <v>3.52</v>
      </c>
      <c r="L30" s="3">
        <f t="shared" si="7"/>
        <v>3.62</v>
      </c>
      <c r="M30" s="3">
        <f t="shared" si="7"/>
        <v>3.52</v>
      </c>
      <c r="P30" s="14" t="s">
        <v>1163</v>
      </c>
      <c r="Q30" s="10" t="str">
        <f t="shared" si="1"/>
        <v xml:space="preserve">CONTAX      -PN  </v>
      </c>
      <c r="R30" s="51">
        <f t="shared" si="2"/>
        <v>41703</v>
      </c>
      <c r="S30" s="5">
        <f t="shared" si="3"/>
        <v>3.58</v>
      </c>
      <c r="T30" s="5">
        <f t="shared" si="4"/>
        <v>3.52</v>
      </c>
      <c r="U30" s="5">
        <f t="shared" si="5"/>
        <v>3.62</v>
      </c>
      <c r="V30" s="5">
        <f t="shared" si="6"/>
        <v>3.52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1172</v>
      </c>
      <c r="D31" s="3" t="s">
        <v>977</v>
      </c>
      <c r="E31" s="3" t="s">
        <v>977</v>
      </c>
      <c r="F31" s="3" t="s">
        <v>1608</v>
      </c>
      <c r="G31" s="3" t="s">
        <v>1520</v>
      </c>
      <c r="H31" s="51">
        <v>41703</v>
      </c>
      <c r="J31" s="3">
        <f t="shared" si="7"/>
        <v>2.25</v>
      </c>
      <c r="K31" s="3">
        <f t="shared" si="7"/>
        <v>2.25</v>
      </c>
      <c r="L31" s="3">
        <f t="shared" si="7"/>
        <v>2.35</v>
      </c>
      <c r="M31" s="3">
        <f t="shared" si="7"/>
        <v>2.16</v>
      </c>
      <c r="P31" s="14" t="s">
        <v>1164</v>
      </c>
      <c r="Q31" s="10" t="str">
        <f t="shared" si="1"/>
        <v xml:space="preserve">CSU CARDSYST-ON  </v>
      </c>
      <c r="R31" s="51">
        <f t="shared" si="2"/>
        <v>41703</v>
      </c>
      <c r="S31" s="5">
        <f t="shared" si="3"/>
        <v>2.25</v>
      </c>
      <c r="T31" s="5">
        <f t="shared" si="4"/>
        <v>2.25</v>
      </c>
      <c r="U31" s="5">
        <f t="shared" si="5"/>
        <v>2.35</v>
      </c>
      <c r="V31" s="5">
        <f t="shared" si="6"/>
        <v>2.16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1173</v>
      </c>
      <c r="D32" s="3" t="s">
        <v>1355</v>
      </c>
      <c r="E32" s="3" t="s">
        <v>1355</v>
      </c>
      <c r="F32" s="3" t="s">
        <v>1355</v>
      </c>
      <c r="G32" s="3" t="s">
        <v>1355</v>
      </c>
      <c r="H32" s="51">
        <v>41698</v>
      </c>
      <c r="J32" s="3">
        <f t="shared" si="7"/>
        <v>0.38</v>
      </c>
      <c r="K32" s="3">
        <f t="shared" si="7"/>
        <v>0.38</v>
      </c>
      <c r="L32" s="3">
        <f t="shared" si="7"/>
        <v>0.38</v>
      </c>
      <c r="M32" s="3">
        <f t="shared" si="7"/>
        <v>0.38</v>
      </c>
      <c r="P32" s="14" t="s">
        <v>1165</v>
      </c>
      <c r="Q32" s="10" t="str">
        <f t="shared" si="1"/>
        <v>DTCOM-DIRECT-ON</v>
      </c>
      <c r="R32" s="51">
        <f t="shared" si="2"/>
        <v>41698</v>
      </c>
      <c r="S32" s="5">
        <f t="shared" si="3"/>
        <v>0.38</v>
      </c>
      <c r="T32" s="5">
        <f t="shared" si="4"/>
        <v>0.38</v>
      </c>
      <c r="U32" s="5">
        <f t="shared" si="5"/>
        <v>0.38</v>
      </c>
      <c r="V32" s="5">
        <f t="shared" si="6"/>
        <v>0.38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1174</v>
      </c>
      <c r="D33" s="3" t="s">
        <v>426</v>
      </c>
      <c r="E33" s="3" t="s">
        <v>427</v>
      </c>
      <c r="F33" s="3" t="s">
        <v>426</v>
      </c>
      <c r="G33" s="3" t="s">
        <v>426</v>
      </c>
      <c r="H33" s="51" t="s">
        <v>426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1166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1175</v>
      </c>
      <c r="D34" s="3" t="s">
        <v>1609</v>
      </c>
      <c r="E34" s="3" t="s">
        <v>1575</v>
      </c>
      <c r="F34" s="3" t="s">
        <v>1609</v>
      </c>
      <c r="G34" s="3" t="s">
        <v>1610</v>
      </c>
      <c r="H34" s="51">
        <v>41703</v>
      </c>
      <c r="J34" s="3">
        <f t="shared" si="7"/>
        <v>26.37</v>
      </c>
      <c r="K34" s="3">
        <f t="shared" si="7"/>
        <v>25.41</v>
      </c>
      <c r="L34" s="3">
        <f t="shared" si="7"/>
        <v>26.37</v>
      </c>
      <c r="M34" s="3">
        <f t="shared" si="7"/>
        <v>25.18</v>
      </c>
      <c r="P34" s="14" t="s">
        <v>1167</v>
      </c>
      <c r="Q34" s="10" t="str">
        <f t="shared" si="1"/>
        <v xml:space="preserve">MILLS       -ON  </v>
      </c>
      <c r="R34" s="51">
        <f t="shared" si="2"/>
        <v>41703</v>
      </c>
      <c r="S34" s="5">
        <f t="shared" si="3"/>
        <v>26.37</v>
      </c>
      <c r="T34" s="5">
        <f t="shared" si="4"/>
        <v>25.41</v>
      </c>
      <c r="U34" s="5">
        <f t="shared" si="5"/>
        <v>26.37</v>
      </c>
      <c r="V34" s="5">
        <f t="shared" si="6"/>
        <v>25.18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1176</v>
      </c>
      <c r="D35" s="3" t="s">
        <v>1611</v>
      </c>
      <c r="E35" s="3" t="s">
        <v>1612</v>
      </c>
      <c r="F35" s="3" t="s">
        <v>1613</v>
      </c>
      <c r="G35" s="3" t="s">
        <v>1614</v>
      </c>
      <c r="H35" s="51">
        <v>41703</v>
      </c>
      <c r="J35" s="3">
        <f t="shared" si="7"/>
        <v>29.37</v>
      </c>
      <c r="K35" s="3">
        <f t="shared" si="7"/>
        <v>28.43</v>
      </c>
      <c r="L35" s="3">
        <f t="shared" si="7"/>
        <v>29.69</v>
      </c>
      <c r="M35" s="3">
        <f t="shared" si="7"/>
        <v>28.33</v>
      </c>
      <c r="P35" s="14" t="s">
        <v>1168</v>
      </c>
      <c r="Q35" s="10" t="str">
        <f t="shared" si="1"/>
        <v xml:space="preserve">VALID       -ON  </v>
      </c>
      <c r="R35" s="51">
        <f t="shared" si="2"/>
        <v>41703</v>
      </c>
      <c r="S35" s="5">
        <f t="shared" si="3"/>
        <v>29.37</v>
      </c>
      <c r="T35" s="5">
        <f t="shared" si="4"/>
        <v>28.43</v>
      </c>
      <c r="U35" s="5">
        <f t="shared" si="5"/>
        <v>29.69</v>
      </c>
      <c r="V35" s="5">
        <f t="shared" si="6"/>
        <v>28.33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1182</v>
      </c>
      <c r="D36" s="3" t="s">
        <v>1615</v>
      </c>
      <c r="E36" s="3" t="s">
        <v>1576</v>
      </c>
      <c r="F36" s="3" t="s">
        <v>1616</v>
      </c>
      <c r="G36" s="3" t="s">
        <v>1617</v>
      </c>
      <c r="H36" s="51">
        <v>41703</v>
      </c>
      <c r="J36" s="3">
        <f t="shared" si="7"/>
        <v>17.399999999999999</v>
      </c>
      <c r="K36" s="3">
        <f t="shared" si="7"/>
        <v>17.7</v>
      </c>
      <c r="L36" s="3">
        <f t="shared" si="7"/>
        <v>17.920000000000002</v>
      </c>
      <c r="M36" s="3">
        <f t="shared" si="7"/>
        <v>16.91</v>
      </c>
      <c r="P36" s="14" t="s">
        <v>1178</v>
      </c>
      <c r="Q36" s="10" t="str">
        <f t="shared" si="1"/>
        <v xml:space="preserve">ARTERIS     -ON  </v>
      </c>
      <c r="R36" s="51">
        <f t="shared" si="2"/>
        <v>41703</v>
      </c>
      <c r="S36" s="5">
        <f t="shared" si="3"/>
        <v>17.399999999999999</v>
      </c>
      <c r="T36" s="5">
        <f t="shared" si="4"/>
        <v>17.7</v>
      </c>
      <c r="U36" s="5">
        <f t="shared" si="5"/>
        <v>17.920000000000002</v>
      </c>
      <c r="V36" s="5">
        <f t="shared" si="6"/>
        <v>16.91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1183</v>
      </c>
      <c r="D37" s="3" t="s">
        <v>1618</v>
      </c>
      <c r="E37" s="3" t="s">
        <v>1619</v>
      </c>
      <c r="F37" s="3" t="s">
        <v>1620</v>
      </c>
      <c r="G37" s="3" t="s">
        <v>1618</v>
      </c>
      <c r="H37" s="51">
        <v>41703</v>
      </c>
      <c r="J37" s="3">
        <f t="shared" si="7"/>
        <v>16.010000000000002</v>
      </c>
      <c r="K37" s="3">
        <f t="shared" si="7"/>
        <v>16.23</v>
      </c>
      <c r="L37" s="3">
        <f t="shared" si="7"/>
        <v>16.3</v>
      </c>
      <c r="M37" s="3">
        <f t="shared" si="7"/>
        <v>16.010000000000002</v>
      </c>
      <c r="P37" s="15" t="s">
        <v>1179</v>
      </c>
      <c r="Q37" s="10" t="str">
        <f t="shared" si="1"/>
        <v xml:space="preserve">CCR SA      -ON  </v>
      </c>
      <c r="R37" s="51">
        <f t="shared" si="2"/>
        <v>41703</v>
      </c>
      <c r="S37" s="5">
        <f t="shared" si="3"/>
        <v>16.010000000000002</v>
      </c>
      <c r="T37" s="5">
        <f t="shared" si="4"/>
        <v>16.23</v>
      </c>
      <c r="U37" s="5">
        <f t="shared" si="5"/>
        <v>16.3</v>
      </c>
      <c r="V37" s="5">
        <f t="shared" si="6"/>
        <v>16.010000000000002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1184</v>
      </c>
      <c r="D38" s="3" t="s">
        <v>1621</v>
      </c>
      <c r="E38" s="3" t="s">
        <v>1622</v>
      </c>
      <c r="F38" s="3" t="s">
        <v>1623</v>
      </c>
      <c r="G38" s="3" t="s">
        <v>395</v>
      </c>
      <c r="H38" s="51">
        <v>41703</v>
      </c>
      <c r="J38" s="3">
        <f t="shared" si="7"/>
        <v>12.26</v>
      </c>
      <c r="K38" s="3">
        <f t="shared" si="7"/>
        <v>12.6</v>
      </c>
      <c r="L38" s="3">
        <f t="shared" si="7"/>
        <v>12.7</v>
      </c>
      <c r="M38" s="3">
        <f t="shared" si="7"/>
        <v>12.2</v>
      </c>
      <c r="P38" s="15" t="s">
        <v>1180</v>
      </c>
      <c r="Q38" s="10" t="str">
        <f t="shared" si="1"/>
        <v xml:space="preserve">ECORODOVIAS -ON  </v>
      </c>
      <c r="R38" s="51">
        <f t="shared" si="2"/>
        <v>41703</v>
      </c>
      <c r="S38" s="5">
        <f t="shared" si="3"/>
        <v>12.26</v>
      </c>
      <c r="T38" s="5">
        <f t="shared" si="4"/>
        <v>12.6</v>
      </c>
      <c r="U38" s="5">
        <f t="shared" si="5"/>
        <v>12.7</v>
      </c>
      <c r="V38" s="5">
        <f t="shared" si="6"/>
        <v>12.2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1185</v>
      </c>
      <c r="D39" s="3" t="s">
        <v>1624</v>
      </c>
      <c r="E39" s="3" t="s">
        <v>1579</v>
      </c>
      <c r="F39" s="3" t="s">
        <v>1452</v>
      </c>
      <c r="G39" s="3" t="s">
        <v>1624</v>
      </c>
      <c r="H39" s="51">
        <v>41703</v>
      </c>
      <c r="J39" s="3">
        <f t="shared" si="7"/>
        <v>8.8000000000000007</v>
      </c>
      <c r="K39" s="3">
        <f t="shared" si="7"/>
        <v>8.8800000000000008</v>
      </c>
      <c r="L39" s="3">
        <f t="shared" si="7"/>
        <v>8.9600000000000009</v>
      </c>
      <c r="M39" s="3">
        <f t="shared" si="7"/>
        <v>8.8000000000000007</v>
      </c>
      <c r="P39" s="14" t="s">
        <v>1181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41703</v>
      </c>
      <c r="S39" s="5">
        <f t="shared" ref="S39:S70" si="10">J39</f>
        <v>8.8000000000000007</v>
      </c>
      <c r="T39" s="5">
        <f t="shared" ref="T39:T70" si="11">K39</f>
        <v>8.8800000000000008</v>
      </c>
      <c r="U39" s="5">
        <f t="shared" ref="U39:U70" si="12">L39</f>
        <v>8.9600000000000009</v>
      </c>
      <c r="V39" s="5">
        <f t="shared" ref="V39:V70" si="13">M39</f>
        <v>8.8000000000000007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1194</v>
      </c>
      <c r="D40" s="3" t="s">
        <v>462</v>
      </c>
      <c r="E40" s="3" t="s">
        <v>1580</v>
      </c>
      <c r="F40" s="3" t="s">
        <v>1580</v>
      </c>
      <c r="G40" s="3" t="s">
        <v>462</v>
      </c>
      <c r="H40" s="51">
        <v>41697</v>
      </c>
      <c r="J40" s="3">
        <f t="shared" si="7"/>
        <v>1</v>
      </c>
      <c r="K40" s="3">
        <f t="shared" si="7"/>
        <v>1.18</v>
      </c>
      <c r="L40" s="3">
        <f t="shared" si="7"/>
        <v>1.18</v>
      </c>
      <c r="M40" s="3">
        <f t="shared" si="7"/>
        <v>1</v>
      </c>
      <c r="P40" s="14" t="s">
        <v>1188</v>
      </c>
      <c r="Q40" s="10" t="str">
        <f t="shared" si="8"/>
        <v>DOC IMBITUBA-ON</v>
      </c>
      <c r="R40" s="51">
        <f t="shared" si="9"/>
        <v>41697</v>
      </c>
      <c r="S40" s="5">
        <f t="shared" si="10"/>
        <v>1</v>
      </c>
      <c r="T40" s="5">
        <f t="shared" si="11"/>
        <v>1.18</v>
      </c>
      <c r="U40" s="5">
        <f t="shared" si="12"/>
        <v>1.18</v>
      </c>
      <c r="V40" s="5">
        <f t="shared" si="13"/>
        <v>1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1195</v>
      </c>
      <c r="D41" s="3" t="s">
        <v>1581</v>
      </c>
      <c r="E41" s="3" t="s">
        <v>464</v>
      </c>
      <c r="F41" s="3" t="s">
        <v>464</v>
      </c>
      <c r="G41" s="3" t="s">
        <v>1581</v>
      </c>
      <c r="H41" s="51">
        <v>41697</v>
      </c>
      <c r="J41" s="3">
        <f t="shared" si="7"/>
        <v>0.67</v>
      </c>
      <c r="K41" s="3">
        <f t="shared" si="7"/>
        <v>0.75</v>
      </c>
      <c r="L41" s="3">
        <f t="shared" si="7"/>
        <v>0.75</v>
      </c>
      <c r="M41" s="3">
        <f t="shared" si="7"/>
        <v>0.67</v>
      </c>
      <c r="P41" s="14" t="s">
        <v>1189</v>
      </c>
      <c r="Q41" s="10" t="str">
        <f t="shared" si="8"/>
        <v>DOC IMBITUBA-PN</v>
      </c>
      <c r="R41" s="51">
        <f t="shared" si="9"/>
        <v>41697</v>
      </c>
      <c r="S41" s="5">
        <f t="shared" si="10"/>
        <v>0.67</v>
      </c>
      <c r="T41" s="5">
        <f t="shared" si="11"/>
        <v>0.75</v>
      </c>
      <c r="U41" s="5">
        <f t="shared" si="12"/>
        <v>0.75</v>
      </c>
      <c r="V41" s="5">
        <f t="shared" si="13"/>
        <v>0.67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1196</v>
      </c>
      <c r="D42" s="3" t="s">
        <v>1383</v>
      </c>
      <c r="E42" s="3" t="s">
        <v>1587</v>
      </c>
      <c r="F42" s="3" t="s">
        <v>1383</v>
      </c>
      <c r="G42" s="3" t="s">
        <v>1587</v>
      </c>
      <c r="H42" s="51">
        <v>41703</v>
      </c>
      <c r="J42" s="3">
        <f t="shared" si="7"/>
        <v>0.93</v>
      </c>
      <c r="K42" s="3">
        <f t="shared" si="7"/>
        <v>0.91</v>
      </c>
      <c r="L42" s="3">
        <f t="shared" si="7"/>
        <v>0.93</v>
      </c>
      <c r="M42" s="3">
        <f t="shared" si="7"/>
        <v>0.91</v>
      </c>
      <c r="P42" s="14" t="s">
        <v>1190</v>
      </c>
      <c r="Q42" s="10" t="str">
        <f t="shared" si="8"/>
        <v xml:space="preserve">LLX LOG     -ON  </v>
      </c>
      <c r="R42" s="51">
        <f t="shared" si="9"/>
        <v>41703</v>
      </c>
      <c r="S42" s="5">
        <f t="shared" si="10"/>
        <v>0.93</v>
      </c>
      <c r="T42" s="5">
        <f t="shared" si="11"/>
        <v>0.91</v>
      </c>
      <c r="U42" s="5">
        <f t="shared" si="12"/>
        <v>0.93</v>
      </c>
      <c r="V42" s="5">
        <f t="shared" si="13"/>
        <v>0.91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1197</v>
      </c>
      <c r="D43" s="3" t="s">
        <v>1625</v>
      </c>
      <c r="E43" s="3" t="s">
        <v>1626</v>
      </c>
      <c r="F43" s="3" t="s">
        <v>1627</v>
      </c>
      <c r="G43" s="3" t="s">
        <v>1625</v>
      </c>
      <c r="H43" s="51">
        <v>41703</v>
      </c>
      <c r="J43" s="3">
        <f t="shared" si="7"/>
        <v>14.62</v>
      </c>
      <c r="K43" s="3">
        <f t="shared" si="7"/>
        <v>15.1</v>
      </c>
      <c r="L43" s="3">
        <f t="shared" si="7"/>
        <v>15.18</v>
      </c>
      <c r="M43" s="3">
        <f t="shared" si="7"/>
        <v>14.62</v>
      </c>
      <c r="P43" s="14" t="s">
        <v>1191</v>
      </c>
      <c r="Q43" s="10" t="str">
        <f t="shared" si="8"/>
        <v xml:space="preserve">SANTOS BRP  -UNT </v>
      </c>
      <c r="R43" s="51">
        <f t="shared" si="9"/>
        <v>41703</v>
      </c>
      <c r="S43" s="5">
        <f t="shared" si="10"/>
        <v>14.62</v>
      </c>
      <c r="T43" s="5">
        <f t="shared" si="11"/>
        <v>15.1</v>
      </c>
      <c r="U43" s="5">
        <f t="shared" si="12"/>
        <v>15.18</v>
      </c>
      <c r="V43" s="5">
        <f t="shared" si="13"/>
        <v>14.62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1198</v>
      </c>
      <c r="D44" s="3" t="s">
        <v>426</v>
      </c>
      <c r="E44" s="3" t="s">
        <v>427</v>
      </c>
      <c r="F44" s="3" t="s">
        <v>426</v>
      </c>
      <c r="G44" s="3" t="s">
        <v>426</v>
      </c>
      <c r="H44" s="51" t="s">
        <v>426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1192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1199</v>
      </c>
      <c r="D45" s="3" t="s">
        <v>426</v>
      </c>
      <c r="E45" s="3" t="s">
        <v>427</v>
      </c>
      <c r="F45" s="3" t="s">
        <v>426</v>
      </c>
      <c r="G45" s="3" t="s">
        <v>426</v>
      </c>
      <c r="H45" s="51" t="s">
        <v>426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1193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1203</v>
      </c>
      <c r="D46" s="3" t="s">
        <v>426</v>
      </c>
      <c r="E46" s="3" t="s">
        <v>427</v>
      </c>
      <c r="F46" s="3" t="s">
        <v>426</v>
      </c>
      <c r="G46" s="3" t="s">
        <v>426</v>
      </c>
      <c r="H46" s="51" t="s">
        <v>426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1201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1204</v>
      </c>
      <c r="D47" s="3" t="s">
        <v>1628</v>
      </c>
      <c r="E47" s="3" t="s">
        <v>1629</v>
      </c>
      <c r="F47" s="3" t="s">
        <v>1630</v>
      </c>
      <c r="G47" s="3" t="s">
        <v>1629</v>
      </c>
      <c r="H47" s="51">
        <v>41703</v>
      </c>
      <c r="J47" s="3">
        <f t="shared" si="7"/>
        <v>11.16</v>
      </c>
      <c r="K47" s="3">
        <f t="shared" si="7"/>
        <v>10.77</v>
      </c>
      <c r="L47" s="3">
        <f t="shared" si="7"/>
        <v>11.27</v>
      </c>
      <c r="M47" s="3">
        <f t="shared" si="7"/>
        <v>10.77</v>
      </c>
      <c r="P47" s="10" t="s">
        <v>1202</v>
      </c>
      <c r="Q47" s="10" t="str">
        <f t="shared" si="8"/>
        <v xml:space="preserve">GOL         -PN  </v>
      </c>
      <c r="R47" s="51">
        <f t="shared" si="9"/>
        <v>41703</v>
      </c>
      <c r="S47" s="5">
        <f t="shared" si="10"/>
        <v>11.16</v>
      </c>
      <c r="T47" s="5">
        <f t="shared" si="11"/>
        <v>10.77</v>
      </c>
      <c r="U47" s="5">
        <f t="shared" si="12"/>
        <v>11.27</v>
      </c>
      <c r="V47" s="5">
        <f t="shared" si="13"/>
        <v>10.77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1209</v>
      </c>
      <c r="D48" s="3" t="s">
        <v>1582</v>
      </c>
      <c r="E48" s="3" t="s">
        <v>1631</v>
      </c>
      <c r="F48" s="3" t="s">
        <v>1558</v>
      </c>
      <c r="G48" s="3" t="s">
        <v>1582</v>
      </c>
      <c r="H48" s="51">
        <v>41703</v>
      </c>
      <c r="J48" s="3">
        <f t="shared" si="7"/>
        <v>6.74</v>
      </c>
      <c r="K48" s="3">
        <f t="shared" si="7"/>
        <v>6.95</v>
      </c>
      <c r="L48" s="3">
        <f t="shared" si="7"/>
        <v>7.07</v>
      </c>
      <c r="M48" s="3">
        <f t="shared" si="7"/>
        <v>6.74</v>
      </c>
      <c r="P48" s="14" t="s">
        <v>1206</v>
      </c>
      <c r="Q48" s="10" t="str">
        <f t="shared" si="8"/>
        <v xml:space="preserve">ALL AMER LAT-ON  </v>
      </c>
      <c r="R48" s="51">
        <f t="shared" si="9"/>
        <v>41703</v>
      </c>
      <c r="S48" s="5">
        <f t="shared" si="10"/>
        <v>6.74</v>
      </c>
      <c r="T48" s="5">
        <f t="shared" si="11"/>
        <v>6.95</v>
      </c>
      <c r="U48" s="5">
        <f t="shared" si="12"/>
        <v>7.07</v>
      </c>
      <c r="V48" s="5">
        <f t="shared" si="13"/>
        <v>6.74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1210</v>
      </c>
      <c r="D49" s="3" t="s">
        <v>426</v>
      </c>
      <c r="E49" s="3" t="s">
        <v>664</v>
      </c>
      <c r="F49" s="3" t="s">
        <v>664</v>
      </c>
      <c r="G49" s="3" t="s">
        <v>664</v>
      </c>
      <c r="H49" s="51">
        <v>41584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1207</v>
      </c>
      <c r="Q49" s="10" t="str">
        <f t="shared" si="8"/>
        <v>FER C ATLANT-ON</v>
      </c>
      <c r="R49" s="51">
        <f t="shared" si="9"/>
        <v>41584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1211</v>
      </c>
      <c r="D50" s="3" t="s">
        <v>426</v>
      </c>
      <c r="E50" s="3" t="s">
        <v>427</v>
      </c>
      <c r="F50" s="3" t="s">
        <v>426</v>
      </c>
      <c r="G50" s="3" t="s">
        <v>426</v>
      </c>
      <c r="H50" s="51" t="s">
        <v>426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1208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1216</v>
      </c>
      <c r="D51" s="3" t="s">
        <v>1358</v>
      </c>
      <c r="E51" s="3" t="s">
        <v>1632</v>
      </c>
      <c r="F51" s="3" t="s">
        <v>1358</v>
      </c>
      <c r="G51" s="3" t="s">
        <v>1632</v>
      </c>
      <c r="H51" s="51">
        <v>41703</v>
      </c>
      <c r="J51" s="3">
        <f t="shared" si="7"/>
        <v>9.02</v>
      </c>
      <c r="K51" s="3">
        <f t="shared" si="7"/>
        <v>8.75</v>
      </c>
      <c r="L51" s="3">
        <f t="shared" si="7"/>
        <v>9.02</v>
      </c>
      <c r="M51" s="3">
        <f t="shared" si="7"/>
        <v>8.75</v>
      </c>
      <c r="P51" s="14" t="s">
        <v>1213</v>
      </c>
      <c r="Q51" s="10" t="str">
        <f t="shared" si="8"/>
        <v xml:space="preserve">LOG-IN      -ON  </v>
      </c>
      <c r="R51" s="51">
        <f t="shared" si="9"/>
        <v>41703</v>
      </c>
      <c r="S51" s="5">
        <f t="shared" si="10"/>
        <v>9.02</v>
      </c>
      <c r="T51" s="5">
        <f t="shared" si="11"/>
        <v>8.75</v>
      </c>
      <c r="U51" s="5">
        <f t="shared" si="12"/>
        <v>9.02</v>
      </c>
      <c r="V51" s="5">
        <f t="shared" si="13"/>
        <v>8.75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1217</v>
      </c>
      <c r="D52" s="3" t="s">
        <v>426</v>
      </c>
      <c r="E52" s="3" t="s">
        <v>1218</v>
      </c>
      <c r="F52" s="3" t="s">
        <v>1218</v>
      </c>
      <c r="G52" s="3" t="s">
        <v>1218</v>
      </c>
      <c r="H52" s="51">
        <v>41276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1214</v>
      </c>
      <c r="Q52" s="10" t="str">
        <f t="shared" si="8"/>
        <v>TREVISA     -ON</v>
      </c>
      <c r="R52" s="51">
        <f t="shared" si="9"/>
        <v>41276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1219</v>
      </c>
      <c r="D53" s="3" t="s">
        <v>1633</v>
      </c>
      <c r="E53" s="3" t="s">
        <v>1633</v>
      </c>
      <c r="F53" s="3" t="s">
        <v>1633</v>
      </c>
      <c r="G53" s="3" t="s">
        <v>1633</v>
      </c>
      <c r="H53" s="51">
        <v>41698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1215</v>
      </c>
      <c r="Q53" s="10" t="str">
        <f t="shared" si="8"/>
        <v>TREVISA     -PN</v>
      </c>
      <c r="R53" s="51">
        <f t="shared" si="9"/>
        <v>41698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1223</v>
      </c>
      <c r="D54" s="3" t="s">
        <v>1634</v>
      </c>
      <c r="E54" s="61" t="s">
        <v>1555</v>
      </c>
      <c r="F54" s="61" t="s">
        <v>1635</v>
      </c>
      <c r="G54" s="61" t="s">
        <v>1518</v>
      </c>
      <c r="H54" s="51">
        <v>41703</v>
      </c>
      <c r="J54" s="3">
        <f t="shared" si="7"/>
        <v>13.94</v>
      </c>
      <c r="K54" s="3">
        <f t="shared" si="7"/>
        <v>14.31</v>
      </c>
      <c r="L54" s="3">
        <f t="shared" si="7"/>
        <v>14.37</v>
      </c>
      <c r="M54" s="3">
        <f t="shared" si="7"/>
        <v>13.86</v>
      </c>
      <c r="P54" s="14" t="s">
        <v>1221</v>
      </c>
      <c r="Q54" s="10" t="str">
        <f t="shared" si="8"/>
        <v xml:space="preserve">JSL         -ON  </v>
      </c>
      <c r="R54" s="51">
        <f t="shared" si="9"/>
        <v>41703</v>
      </c>
      <c r="S54" s="5">
        <f t="shared" si="10"/>
        <v>13.94</v>
      </c>
      <c r="T54" s="5">
        <f t="shared" si="11"/>
        <v>14.31</v>
      </c>
      <c r="U54" s="5">
        <f t="shared" si="12"/>
        <v>14.37</v>
      </c>
      <c r="V54" s="5">
        <f t="shared" si="13"/>
        <v>13.86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1224</v>
      </c>
      <c r="D55" s="3" t="s">
        <v>1636</v>
      </c>
      <c r="E55" s="3" t="s">
        <v>1637</v>
      </c>
      <c r="F55" s="3" t="s">
        <v>913</v>
      </c>
      <c r="G55" s="3" t="s">
        <v>1638</v>
      </c>
      <c r="H55" s="51">
        <v>41703</v>
      </c>
      <c r="J55" s="3">
        <f t="shared" si="7"/>
        <v>18.68</v>
      </c>
      <c r="K55" s="3">
        <f t="shared" si="7"/>
        <v>18.8</v>
      </c>
      <c r="L55" s="3">
        <f t="shared" si="7"/>
        <v>19.02</v>
      </c>
      <c r="M55" s="3">
        <f t="shared" si="7"/>
        <v>18.39</v>
      </c>
      <c r="P55" s="43" t="s">
        <v>1222</v>
      </c>
      <c r="Q55" s="10" t="str">
        <f t="shared" si="8"/>
        <v xml:space="preserve">TEGMA       -ON  </v>
      </c>
      <c r="R55" s="51">
        <f t="shared" si="9"/>
        <v>41703</v>
      </c>
      <c r="S55" s="5">
        <f t="shared" si="10"/>
        <v>18.68</v>
      </c>
      <c r="T55" s="5">
        <f t="shared" si="11"/>
        <v>18.8</v>
      </c>
      <c r="U55" s="5">
        <f t="shared" si="12"/>
        <v>19.02</v>
      </c>
      <c r="V55" s="5">
        <f t="shared" si="13"/>
        <v>18.39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1227</v>
      </c>
      <c r="D56" s="3" t="s">
        <v>1583</v>
      </c>
      <c r="E56" s="3" t="s">
        <v>1583</v>
      </c>
      <c r="F56" s="3" t="s">
        <v>1583</v>
      </c>
      <c r="G56" s="3" t="s">
        <v>1583</v>
      </c>
      <c r="H56" s="51">
        <v>41698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1225</v>
      </c>
      <c r="Q56" s="10" t="str">
        <f t="shared" si="8"/>
        <v>WLM IND COM -ON</v>
      </c>
      <c r="R56" s="51">
        <f t="shared" si="9"/>
        <v>41698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1228</v>
      </c>
      <c r="D57" s="3" t="s">
        <v>1639</v>
      </c>
      <c r="E57" s="3" t="s">
        <v>1639</v>
      </c>
      <c r="F57" s="3" t="s">
        <v>1639</v>
      </c>
      <c r="G57" s="3" t="s">
        <v>1639</v>
      </c>
      <c r="H57" s="51">
        <v>41703</v>
      </c>
      <c r="J57" s="3">
        <f t="shared" si="7"/>
        <v>83.99</v>
      </c>
      <c r="K57" s="3">
        <f t="shared" si="7"/>
        <v>83.99</v>
      </c>
      <c r="L57" s="3">
        <f t="shared" si="7"/>
        <v>83.99</v>
      </c>
      <c r="M57" s="3">
        <f t="shared" si="7"/>
        <v>83.99</v>
      </c>
      <c r="P57" s="14" t="s">
        <v>1226</v>
      </c>
      <c r="Q57" s="10" t="str">
        <f t="shared" si="8"/>
        <v>WLM IND COM -PN</v>
      </c>
      <c r="R57" s="51">
        <f t="shared" si="9"/>
        <v>41703</v>
      </c>
      <c r="S57" s="5">
        <f t="shared" si="10"/>
        <v>83.99</v>
      </c>
      <c r="T57" s="5">
        <f t="shared" si="11"/>
        <v>83.99</v>
      </c>
      <c r="U57" s="5">
        <f t="shared" si="12"/>
        <v>83.99</v>
      </c>
      <c r="V57" s="5">
        <f t="shared" si="13"/>
        <v>83.99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1233</v>
      </c>
      <c r="D58" s="3" t="s">
        <v>1158</v>
      </c>
      <c r="E58" s="3" t="s">
        <v>1158</v>
      </c>
      <c r="F58" s="3" t="s">
        <v>1640</v>
      </c>
      <c r="G58" s="3" t="s">
        <v>1158</v>
      </c>
      <c r="H58" s="51">
        <v>41703</v>
      </c>
      <c r="J58" s="3">
        <f t="shared" si="7"/>
        <v>1.98</v>
      </c>
      <c r="K58" s="3">
        <f t="shared" si="7"/>
        <v>1.98</v>
      </c>
      <c r="L58" s="3">
        <f t="shared" si="7"/>
        <v>1.99</v>
      </c>
      <c r="M58" s="3">
        <f t="shared" si="7"/>
        <v>1.98</v>
      </c>
      <c r="P58" s="14" t="s">
        <v>1232</v>
      </c>
      <c r="Q58" s="10" t="str">
        <f t="shared" si="8"/>
        <v xml:space="preserve">METALFRIO   -ON  </v>
      </c>
      <c r="R58" s="51">
        <f t="shared" si="9"/>
        <v>41703</v>
      </c>
      <c r="S58" s="5">
        <f t="shared" si="10"/>
        <v>1.98</v>
      </c>
      <c r="T58" s="5">
        <f t="shared" si="11"/>
        <v>1.98</v>
      </c>
      <c r="U58" s="5">
        <f t="shared" si="12"/>
        <v>1.99</v>
      </c>
      <c r="V58" s="5">
        <f t="shared" si="13"/>
        <v>1.98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1237</v>
      </c>
      <c r="D59" s="3" t="s">
        <v>1384</v>
      </c>
      <c r="E59" s="61" t="s">
        <v>661</v>
      </c>
      <c r="F59" s="61" t="s">
        <v>1384</v>
      </c>
      <c r="G59" s="61" t="s">
        <v>661</v>
      </c>
      <c r="H59" s="51">
        <v>41703</v>
      </c>
      <c r="J59" s="3">
        <f t="shared" si="7"/>
        <v>2.14</v>
      </c>
      <c r="K59" s="3">
        <f t="shared" si="7"/>
        <v>2</v>
      </c>
      <c r="L59" s="3">
        <f t="shared" si="7"/>
        <v>2.14</v>
      </c>
      <c r="M59" s="3">
        <f t="shared" si="7"/>
        <v>2</v>
      </c>
      <c r="P59" s="14" t="s">
        <v>1235</v>
      </c>
      <c r="Q59" s="10" t="str">
        <f t="shared" si="8"/>
        <v xml:space="preserve">FORJA TAURUS-ON  </v>
      </c>
      <c r="R59" s="46">
        <f t="shared" si="9"/>
        <v>41703</v>
      </c>
      <c r="S59" s="6">
        <f t="shared" si="10"/>
        <v>2.14</v>
      </c>
      <c r="T59" s="6">
        <f t="shared" si="11"/>
        <v>2</v>
      </c>
      <c r="U59" s="6">
        <f t="shared" si="12"/>
        <v>2.14</v>
      </c>
      <c r="V59" s="6">
        <f t="shared" si="13"/>
        <v>2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1238</v>
      </c>
      <c r="D60" s="3" t="s">
        <v>1584</v>
      </c>
      <c r="E60" s="61" t="s">
        <v>1641</v>
      </c>
      <c r="F60" s="61" t="s">
        <v>1584</v>
      </c>
      <c r="G60" s="61" t="s">
        <v>1565</v>
      </c>
      <c r="H60" s="51">
        <v>41703</v>
      </c>
      <c r="J60" s="3">
        <f t="shared" si="7"/>
        <v>1.74</v>
      </c>
      <c r="K60" s="3">
        <f t="shared" si="7"/>
        <v>1.73</v>
      </c>
      <c r="L60" s="3">
        <f t="shared" si="7"/>
        <v>1.74</v>
      </c>
      <c r="M60" s="3">
        <f t="shared" si="7"/>
        <v>1.71</v>
      </c>
      <c r="P60" s="14" t="s">
        <v>1236</v>
      </c>
      <c r="Q60" s="10" t="str">
        <f t="shared" si="8"/>
        <v xml:space="preserve">FORJA TAURUS-PN  </v>
      </c>
      <c r="R60" s="51">
        <f t="shared" si="9"/>
        <v>41703</v>
      </c>
      <c r="S60" s="5">
        <f t="shared" si="10"/>
        <v>1.74</v>
      </c>
      <c r="T60" s="5">
        <f t="shared" si="11"/>
        <v>1.73</v>
      </c>
      <c r="U60" s="5">
        <f t="shared" si="12"/>
        <v>1.74</v>
      </c>
      <c r="V60" s="5">
        <f t="shared" si="13"/>
        <v>1.71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1243</v>
      </c>
      <c r="D61" s="3" t="s">
        <v>426</v>
      </c>
      <c r="E61" s="3" t="s">
        <v>617</v>
      </c>
      <c r="F61" s="3" t="s">
        <v>617</v>
      </c>
      <c r="G61" s="3" t="s">
        <v>617</v>
      </c>
      <c r="H61" s="51">
        <v>41124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1239</v>
      </c>
      <c r="Q61" s="10" t="str">
        <f t="shared" si="8"/>
        <v>ACO ALTONA  -ON</v>
      </c>
      <c r="R61" s="51">
        <f t="shared" si="9"/>
        <v>41124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1244</v>
      </c>
      <c r="D62" s="3" t="s">
        <v>1642</v>
      </c>
      <c r="E62" s="3" t="s">
        <v>1643</v>
      </c>
      <c r="F62" s="3" t="s">
        <v>1642</v>
      </c>
      <c r="G62" s="3" t="s">
        <v>1643</v>
      </c>
      <c r="H62" s="51">
        <v>41703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1240</v>
      </c>
      <c r="Q62" s="10" t="str">
        <f t="shared" si="8"/>
        <v>ACO ALTONA  -PN</v>
      </c>
      <c r="R62" s="51">
        <f t="shared" si="9"/>
        <v>41703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1245</v>
      </c>
      <c r="D63" s="3" t="s">
        <v>426</v>
      </c>
      <c r="E63" s="3" t="s">
        <v>633</v>
      </c>
      <c r="F63" s="3" t="s">
        <v>633</v>
      </c>
      <c r="G63" s="3" t="s">
        <v>633</v>
      </c>
      <c r="H63" s="51">
        <v>40693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1241</v>
      </c>
      <c r="Q63" s="10" t="str">
        <f t="shared" si="8"/>
        <v>METISA      -ON</v>
      </c>
      <c r="R63" s="51">
        <f t="shared" si="9"/>
        <v>40693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1246</v>
      </c>
      <c r="D64" s="3" t="s">
        <v>1586</v>
      </c>
      <c r="E64" s="3" t="s">
        <v>1586</v>
      </c>
      <c r="F64" s="3" t="s">
        <v>1586</v>
      </c>
      <c r="G64" s="3" t="s">
        <v>1586</v>
      </c>
      <c r="H64" s="51">
        <v>41698</v>
      </c>
      <c r="J64" s="3">
        <f t="shared" si="7"/>
        <v>17.739999999999998</v>
      </c>
      <c r="K64" s="3">
        <f t="shared" si="7"/>
        <v>17.739999999999998</v>
      </c>
      <c r="L64" s="3">
        <f t="shared" si="7"/>
        <v>17.739999999999998</v>
      </c>
      <c r="M64" s="3">
        <f t="shared" si="7"/>
        <v>17.739999999999998</v>
      </c>
      <c r="P64" s="14" t="s">
        <v>1242</v>
      </c>
      <c r="Q64" s="10" t="str">
        <f t="shared" si="8"/>
        <v>METISA      -PN</v>
      </c>
      <c r="R64" s="51">
        <f t="shared" si="9"/>
        <v>41698</v>
      </c>
      <c r="S64" s="5">
        <f t="shared" si="10"/>
        <v>17.739999999999998</v>
      </c>
      <c r="T64" s="5">
        <f t="shared" si="11"/>
        <v>17.739999999999998</v>
      </c>
      <c r="U64" s="5">
        <f t="shared" si="12"/>
        <v>17.739999999999998</v>
      </c>
      <c r="V64" s="5">
        <f t="shared" si="13"/>
        <v>17.739999999999998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1250</v>
      </c>
      <c r="D65" s="3" t="s">
        <v>426</v>
      </c>
      <c r="E65" s="3" t="s">
        <v>746</v>
      </c>
      <c r="F65" s="3" t="s">
        <v>746</v>
      </c>
      <c r="G65" s="3" t="s">
        <v>746</v>
      </c>
      <c r="H65" s="51">
        <v>40756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1248</v>
      </c>
      <c r="Q65" s="10" t="str">
        <f t="shared" si="8"/>
        <v>BAUMER      -ON</v>
      </c>
      <c r="R65" s="51">
        <f t="shared" si="9"/>
        <v>40756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1251</v>
      </c>
      <c r="D66" s="3" t="s">
        <v>426</v>
      </c>
      <c r="E66" s="3" t="s">
        <v>1252</v>
      </c>
      <c r="F66" s="3" t="s">
        <v>1252</v>
      </c>
      <c r="G66" s="3" t="s">
        <v>1252</v>
      </c>
      <c r="H66" s="51">
        <v>41688</v>
      </c>
      <c r="J66" s="3" t="e">
        <f t="shared" si="7"/>
        <v>#VALUE!</v>
      </c>
      <c r="K66" s="3">
        <f t="shared" si="7"/>
        <v>98</v>
      </c>
      <c r="L66" s="3">
        <f t="shared" si="7"/>
        <v>98</v>
      </c>
      <c r="M66" s="3">
        <f t="shared" si="7"/>
        <v>98</v>
      </c>
      <c r="P66" s="10" t="s">
        <v>1249</v>
      </c>
      <c r="Q66" s="10" t="str">
        <f t="shared" si="8"/>
        <v>BAUMER      -PN</v>
      </c>
      <c r="R66" s="51">
        <f t="shared" si="9"/>
        <v>41688</v>
      </c>
      <c r="S66" s="5" t="e">
        <f t="shared" si="10"/>
        <v>#VALUE!</v>
      </c>
      <c r="T66" s="5">
        <f t="shared" si="11"/>
        <v>98</v>
      </c>
      <c r="U66" s="5">
        <f t="shared" si="12"/>
        <v>98</v>
      </c>
      <c r="V66" s="5">
        <f t="shared" si="13"/>
        <v>98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1265</v>
      </c>
      <c r="D67" s="3" t="s">
        <v>426</v>
      </c>
      <c r="E67" s="3" t="s">
        <v>1266</v>
      </c>
      <c r="F67" s="3" t="s">
        <v>1266</v>
      </c>
      <c r="G67" s="3" t="s">
        <v>1266</v>
      </c>
      <c r="H67" s="51">
        <v>41681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1258</v>
      </c>
      <c r="Q67" s="10" t="str">
        <f t="shared" si="8"/>
        <v>BARDELLA    -ON</v>
      </c>
      <c r="R67" s="51">
        <f t="shared" si="9"/>
        <v>41681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1267</v>
      </c>
      <c r="D68" s="3" t="s">
        <v>746</v>
      </c>
      <c r="E68" s="3" t="s">
        <v>746</v>
      </c>
      <c r="F68" s="3" t="s">
        <v>746</v>
      </c>
      <c r="G68" s="3" t="s">
        <v>746</v>
      </c>
      <c r="H68" s="51">
        <v>41698</v>
      </c>
      <c r="J68" s="3">
        <f t="shared" si="7"/>
        <v>40</v>
      </c>
      <c r="K68" s="3">
        <f t="shared" si="7"/>
        <v>40</v>
      </c>
      <c r="L68" s="3">
        <f t="shared" si="7"/>
        <v>40</v>
      </c>
      <c r="M68" s="3">
        <f t="shared" si="7"/>
        <v>40</v>
      </c>
      <c r="P68" s="14" t="s">
        <v>1259</v>
      </c>
      <c r="Q68" s="10" t="str">
        <f t="shared" si="8"/>
        <v>BARDELLA    -PN</v>
      </c>
      <c r="R68" s="51">
        <f t="shared" si="9"/>
        <v>41698</v>
      </c>
      <c r="S68" s="5">
        <f t="shared" si="10"/>
        <v>40</v>
      </c>
      <c r="T68" s="5">
        <f t="shared" si="11"/>
        <v>40</v>
      </c>
      <c r="U68" s="5">
        <f t="shared" si="12"/>
        <v>40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1268</v>
      </c>
      <c r="D69" s="3" t="s">
        <v>1397</v>
      </c>
      <c r="E69" s="3" t="s">
        <v>1488</v>
      </c>
      <c r="F69" s="3" t="s">
        <v>1644</v>
      </c>
      <c r="G69" s="3" t="s">
        <v>1397</v>
      </c>
      <c r="H69" s="51">
        <v>41703</v>
      </c>
      <c r="J69" s="3">
        <f t="shared" si="7"/>
        <v>5.1100000000000003</v>
      </c>
      <c r="K69" s="3">
        <f t="shared" si="7"/>
        <v>5.4</v>
      </c>
      <c r="L69" s="3">
        <f t="shared" si="7"/>
        <v>5.58</v>
      </c>
      <c r="M69" s="3">
        <f t="shared" si="7"/>
        <v>5.1100000000000003</v>
      </c>
      <c r="P69" s="14" t="s">
        <v>1260</v>
      </c>
      <c r="Q69" s="10" t="str">
        <f t="shared" si="8"/>
        <v xml:space="preserve">INDS ROMI   -ON  </v>
      </c>
      <c r="R69" s="51">
        <f t="shared" si="9"/>
        <v>41703</v>
      </c>
      <c r="S69" s="5">
        <f t="shared" si="10"/>
        <v>5.1100000000000003</v>
      </c>
      <c r="T69" s="5">
        <f t="shared" si="11"/>
        <v>5.4</v>
      </c>
      <c r="U69" s="5">
        <f t="shared" si="12"/>
        <v>5.58</v>
      </c>
      <c r="V69" s="5">
        <f t="shared" si="13"/>
        <v>5.1100000000000003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1269</v>
      </c>
      <c r="D70" s="3" t="s">
        <v>1332</v>
      </c>
      <c r="E70" s="3" t="s">
        <v>1645</v>
      </c>
      <c r="F70" s="3" t="s">
        <v>1332</v>
      </c>
      <c r="G70" s="3" t="s">
        <v>1645</v>
      </c>
      <c r="H70" s="51">
        <v>41703</v>
      </c>
      <c r="J70" s="3">
        <f t="shared" si="7"/>
        <v>0.99</v>
      </c>
      <c r="K70" s="3">
        <f t="shared" si="7"/>
        <v>0.94</v>
      </c>
      <c r="L70" s="3">
        <f t="shared" si="7"/>
        <v>0.99</v>
      </c>
      <c r="M70" s="3">
        <f t="shared" si="7"/>
        <v>0.94</v>
      </c>
      <c r="P70" s="14" t="s">
        <v>1261</v>
      </c>
      <c r="Q70" s="10" t="str">
        <f t="shared" si="8"/>
        <v xml:space="preserve">INEPAR      -ON  </v>
      </c>
      <c r="R70" s="51">
        <f t="shared" si="9"/>
        <v>41703</v>
      </c>
      <c r="S70" s="5">
        <f t="shared" si="10"/>
        <v>0.99</v>
      </c>
      <c r="T70" s="5">
        <f t="shared" si="11"/>
        <v>0.94</v>
      </c>
      <c r="U70" s="5">
        <f t="shared" si="12"/>
        <v>0.99</v>
      </c>
      <c r="V70" s="5">
        <f t="shared" si="13"/>
        <v>0.94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1270</v>
      </c>
      <c r="D71" s="3" t="s">
        <v>1361</v>
      </c>
      <c r="E71" s="3" t="s">
        <v>1361</v>
      </c>
      <c r="F71" s="3" t="s">
        <v>1361</v>
      </c>
      <c r="G71" s="3" t="s">
        <v>1646</v>
      </c>
      <c r="H71" s="51">
        <v>41703</v>
      </c>
      <c r="J71" s="3">
        <f t="shared" si="7"/>
        <v>0.84</v>
      </c>
      <c r="K71" s="3">
        <f t="shared" si="7"/>
        <v>0.84</v>
      </c>
      <c r="L71" s="3">
        <f t="shared" si="7"/>
        <v>0.84</v>
      </c>
      <c r="M71" s="3">
        <f t="shared" si="7"/>
        <v>0.81</v>
      </c>
      <c r="P71" s="14" t="s">
        <v>1262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41703</v>
      </c>
      <c r="S71" s="6">
        <f t="shared" ref="S71:S102" si="16">J71</f>
        <v>0.84</v>
      </c>
      <c r="T71" s="6">
        <f t="shared" ref="T71:T102" si="17">K71</f>
        <v>0.84</v>
      </c>
      <c r="U71" s="6">
        <f t="shared" ref="U71:U102" si="18">L71</f>
        <v>0.84</v>
      </c>
      <c r="V71" s="6">
        <f t="shared" ref="V71:V102" si="19">M71</f>
        <v>0.81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1271</v>
      </c>
      <c r="D72" s="3" t="s">
        <v>1647</v>
      </c>
      <c r="E72" s="3" t="s">
        <v>1648</v>
      </c>
      <c r="F72" s="3" t="s">
        <v>1649</v>
      </c>
      <c r="G72" s="3" t="s">
        <v>1647</v>
      </c>
      <c r="H72" s="51">
        <v>41703</v>
      </c>
      <c r="J72" s="3">
        <f t="shared" ref="J72:M135" si="20">IF($A72="",0,VALUE(CONCATENATE(LEFT(D72,LEN(D72)-3),",",RIGHT(D72,2))))</f>
        <v>35.92</v>
      </c>
      <c r="K72" s="3">
        <f t="shared" si="20"/>
        <v>36.119999999999997</v>
      </c>
      <c r="L72" s="3">
        <f t="shared" si="20"/>
        <v>36.25</v>
      </c>
      <c r="M72" s="3">
        <f t="shared" si="20"/>
        <v>35.92</v>
      </c>
      <c r="P72" s="15" t="s">
        <v>1263</v>
      </c>
      <c r="Q72" s="10" t="str">
        <f t="shared" si="14"/>
        <v>KEPLER WEBER-ON</v>
      </c>
      <c r="R72" s="51">
        <f t="shared" si="15"/>
        <v>41703</v>
      </c>
      <c r="S72" s="5">
        <f t="shared" si="16"/>
        <v>35.92</v>
      </c>
      <c r="T72" s="5">
        <f t="shared" si="17"/>
        <v>36.119999999999997</v>
      </c>
      <c r="U72" s="5">
        <f t="shared" si="18"/>
        <v>36.25</v>
      </c>
      <c r="V72" s="5">
        <f t="shared" si="19"/>
        <v>35.92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1272</v>
      </c>
      <c r="D73" s="3" t="s">
        <v>426</v>
      </c>
      <c r="E73" s="3" t="s">
        <v>1030</v>
      </c>
      <c r="F73" s="3" t="s">
        <v>1030</v>
      </c>
      <c r="G73" s="3" t="s">
        <v>1030</v>
      </c>
      <c r="H73" s="51">
        <v>41634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1264</v>
      </c>
      <c r="Q73" s="10" t="str">
        <f t="shared" si="14"/>
        <v>NORDON MET  -ON *</v>
      </c>
      <c r="R73" s="51">
        <f t="shared" si="15"/>
        <v>41634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1278</v>
      </c>
      <c r="D74" s="3" t="s">
        <v>426</v>
      </c>
      <c r="E74" s="3" t="s">
        <v>427</v>
      </c>
      <c r="F74" s="3" t="s">
        <v>426</v>
      </c>
      <c r="G74" s="3" t="s">
        <v>426</v>
      </c>
      <c r="H74" s="51" t="s">
        <v>426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1275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1279</v>
      </c>
      <c r="D75" s="3" t="s">
        <v>1481</v>
      </c>
      <c r="E75" s="3" t="s">
        <v>1588</v>
      </c>
      <c r="F75" s="3" t="s">
        <v>1588</v>
      </c>
      <c r="G75" s="3" t="s">
        <v>1650</v>
      </c>
      <c r="H75" s="51">
        <v>41703</v>
      </c>
      <c r="J75" s="3">
        <f t="shared" si="20"/>
        <v>10.01</v>
      </c>
      <c r="K75" s="3">
        <f t="shared" si="20"/>
        <v>10.35</v>
      </c>
      <c r="L75" s="3">
        <f t="shared" si="20"/>
        <v>10.35</v>
      </c>
      <c r="M75" s="3">
        <f t="shared" si="20"/>
        <v>10</v>
      </c>
      <c r="P75" s="14" t="s">
        <v>1276</v>
      </c>
      <c r="Q75" s="10" t="str">
        <f t="shared" si="14"/>
        <v>SCHULZ      -PN</v>
      </c>
      <c r="R75" s="51">
        <f t="shared" si="15"/>
        <v>41703</v>
      </c>
      <c r="S75" s="5">
        <f t="shared" si="16"/>
        <v>10.01</v>
      </c>
      <c r="T75" s="5">
        <f t="shared" si="17"/>
        <v>10.35</v>
      </c>
      <c r="U75" s="5">
        <f t="shared" si="18"/>
        <v>10.35</v>
      </c>
      <c r="V75" s="5">
        <f t="shared" si="19"/>
        <v>10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1280</v>
      </c>
      <c r="D76" s="3" t="s">
        <v>1651</v>
      </c>
      <c r="E76" s="3" t="s">
        <v>1652</v>
      </c>
      <c r="F76" s="3" t="s">
        <v>1651</v>
      </c>
      <c r="G76" s="3" t="s">
        <v>1653</v>
      </c>
      <c r="H76" s="51">
        <v>41703</v>
      </c>
      <c r="J76" s="3">
        <f t="shared" si="20"/>
        <v>30.58</v>
      </c>
      <c r="K76" s="3">
        <f t="shared" si="20"/>
        <v>30.3</v>
      </c>
      <c r="L76" s="3">
        <f t="shared" si="20"/>
        <v>30.58</v>
      </c>
      <c r="M76" s="3">
        <f t="shared" si="20"/>
        <v>30.04</v>
      </c>
      <c r="P76" s="14" t="s">
        <v>1277</v>
      </c>
      <c r="Q76" s="10" t="str">
        <f t="shared" si="14"/>
        <v xml:space="preserve">WEG         -ON  </v>
      </c>
      <c r="R76" s="51">
        <f t="shared" si="15"/>
        <v>41703</v>
      </c>
      <c r="S76" s="5">
        <f t="shared" si="16"/>
        <v>30.58</v>
      </c>
      <c r="T76" s="5">
        <f t="shared" si="17"/>
        <v>30.3</v>
      </c>
      <c r="U76" s="5">
        <f t="shared" si="18"/>
        <v>30.58</v>
      </c>
      <c r="V76" s="5">
        <f t="shared" si="19"/>
        <v>30.04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1283</v>
      </c>
      <c r="D77" s="3" t="s">
        <v>1542</v>
      </c>
      <c r="E77" s="3" t="s">
        <v>1545</v>
      </c>
      <c r="F77" s="3" t="s">
        <v>1654</v>
      </c>
      <c r="G77" s="3" t="s">
        <v>1655</v>
      </c>
      <c r="H77" s="51">
        <v>41703</v>
      </c>
      <c r="J77" s="3">
        <f t="shared" si="20"/>
        <v>20.8</v>
      </c>
      <c r="K77" s="3">
        <f t="shared" si="20"/>
        <v>20.7</v>
      </c>
      <c r="L77" s="3">
        <f t="shared" si="20"/>
        <v>21.32</v>
      </c>
      <c r="M77" s="3">
        <f t="shared" si="20"/>
        <v>20.68</v>
      </c>
      <c r="P77" s="15" t="s">
        <v>1282</v>
      </c>
      <c r="Q77" s="10" t="str">
        <f t="shared" si="14"/>
        <v xml:space="preserve">EMBRAER     -ON  </v>
      </c>
      <c r="R77" s="51">
        <f t="shared" si="15"/>
        <v>41703</v>
      </c>
      <c r="S77" s="5">
        <f t="shared" si="16"/>
        <v>20.8</v>
      </c>
      <c r="T77" s="5">
        <f t="shared" si="17"/>
        <v>20.7</v>
      </c>
      <c r="U77" s="5">
        <f t="shared" si="18"/>
        <v>21.32</v>
      </c>
      <c r="V77" s="5">
        <f t="shared" si="19"/>
        <v>20.68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1287</v>
      </c>
      <c r="D78" s="3" t="s">
        <v>1289</v>
      </c>
      <c r="E78" s="3" t="s">
        <v>1289</v>
      </c>
      <c r="F78" s="3" t="s">
        <v>1289</v>
      </c>
      <c r="G78" s="3" t="s">
        <v>1289</v>
      </c>
      <c r="H78" s="51">
        <v>41698</v>
      </c>
      <c r="J78" s="3">
        <f t="shared" si="20"/>
        <v>0.04</v>
      </c>
      <c r="K78" s="3">
        <f t="shared" si="20"/>
        <v>0.04</v>
      </c>
      <c r="L78" s="3">
        <f t="shared" si="20"/>
        <v>0.04</v>
      </c>
      <c r="M78" s="3">
        <f t="shared" si="20"/>
        <v>0.04</v>
      </c>
      <c r="P78" s="15" t="s">
        <v>1285</v>
      </c>
      <c r="Q78" s="10" t="str">
        <f t="shared" si="14"/>
        <v>COBRASMA    -ON</v>
      </c>
      <c r="R78" s="51">
        <f t="shared" si="15"/>
        <v>41698</v>
      </c>
      <c r="S78" s="5">
        <f t="shared" si="16"/>
        <v>0.04</v>
      </c>
      <c r="T78" s="5">
        <f t="shared" si="17"/>
        <v>0.04</v>
      </c>
      <c r="U78" s="5">
        <f t="shared" si="18"/>
        <v>0.04</v>
      </c>
      <c r="V78" s="5">
        <f t="shared" si="19"/>
        <v>0.04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1288</v>
      </c>
      <c r="D79" s="3" t="s">
        <v>1289</v>
      </c>
      <c r="E79" s="3" t="s">
        <v>1289</v>
      </c>
      <c r="F79" s="3" t="s">
        <v>1289</v>
      </c>
      <c r="G79" s="3" t="s">
        <v>1289</v>
      </c>
      <c r="H79" s="51">
        <v>41698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1286</v>
      </c>
      <c r="Q79" s="10" t="str">
        <f t="shared" si="14"/>
        <v>COBRASMA    -PN</v>
      </c>
      <c r="R79" s="51">
        <f t="shared" si="15"/>
        <v>41698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1307</v>
      </c>
      <c r="D80" s="3" t="s">
        <v>1656</v>
      </c>
      <c r="E80" s="3" t="s">
        <v>1589</v>
      </c>
      <c r="F80" s="3" t="s">
        <v>1657</v>
      </c>
      <c r="G80" s="3" t="s">
        <v>1658</v>
      </c>
      <c r="H80" s="51">
        <v>41703</v>
      </c>
      <c r="J80" s="3">
        <f t="shared" si="20"/>
        <v>15.59</v>
      </c>
      <c r="K80" s="3">
        <f t="shared" si="20"/>
        <v>15.66</v>
      </c>
      <c r="L80" s="3">
        <f t="shared" si="20"/>
        <v>15.81</v>
      </c>
      <c r="M80" s="3">
        <f t="shared" si="20"/>
        <v>15.35</v>
      </c>
      <c r="P80" s="15" t="s">
        <v>1290</v>
      </c>
      <c r="Q80" s="10" t="str">
        <f t="shared" si="14"/>
        <v xml:space="preserve">AUTOMETAL   -ON  </v>
      </c>
      <c r="R80" s="51">
        <f t="shared" si="15"/>
        <v>41703</v>
      </c>
      <c r="S80" s="5">
        <f t="shared" si="16"/>
        <v>15.59</v>
      </c>
      <c r="T80" s="5">
        <f t="shared" si="17"/>
        <v>15.66</v>
      </c>
      <c r="U80" s="5">
        <f t="shared" si="18"/>
        <v>15.81</v>
      </c>
      <c r="V80" s="5">
        <f t="shared" si="19"/>
        <v>15.35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1308</v>
      </c>
      <c r="D81" s="3" t="s">
        <v>426</v>
      </c>
      <c r="E81" s="3" t="s">
        <v>1309</v>
      </c>
      <c r="F81" s="3" t="s">
        <v>1309</v>
      </c>
      <c r="G81" s="3" t="s">
        <v>1309</v>
      </c>
      <c r="H81" s="51">
        <v>40924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1291</v>
      </c>
      <c r="Q81" s="10" t="str">
        <f t="shared" si="14"/>
        <v>D H B       -ON</v>
      </c>
      <c r="R81" s="51">
        <f t="shared" si="15"/>
        <v>40924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1310</v>
      </c>
      <c r="D82" s="3" t="s">
        <v>426</v>
      </c>
      <c r="E82" s="3" t="s">
        <v>1028</v>
      </c>
      <c r="F82" s="3" t="s">
        <v>1028</v>
      </c>
      <c r="G82" s="3" t="s">
        <v>1028</v>
      </c>
      <c r="H82" s="51">
        <v>41523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1292</v>
      </c>
      <c r="Q82" s="10" t="str">
        <f t="shared" si="14"/>
        <v>D H B       -PN</v>
      </c>
      <c r="R82" s="51">
        <f t="shared" si="15"/>
        <v>41523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1324</v>
      </c>
      <c r="D83" s="3" t="s">
        <v>1659</v>
      </c>
      <c r="E83" s="3" t="s">
        <v>1660</v>
      </c>
      <c r="F83" s="3" t="s">
        <v>1661</v>
      </c>
      <c r="G83" s="3" t="s">
        <v>1662</v>
      </c>
      <c r="H83" s="51">
        <v>41703</v>
      </c>
      <c r="J83" s="3">
        <f t="shared" si="20"/>
        <v>23.54</v>
      </c>
      <c r="K83" s="3">
        <f t="shared" si="20"/>
        <v>23.5</v>
      </c>
      <c r="L83" s="3">
        <f t="shared" si="20"/>
        <v>24.09</v>
      </c>
      <c r="M83" s="3">
        <f t="shared" si="20"/>
        <v>23.34</v>
      </c>
      <c r="P83" s="14" t="s">
        <v>1323</v>
      </c>
      <c r="Q83" s="10" t="str">
        <f t="shared" si="14"/>
        <v xml:space="preserve">IOCHP-MAXION-ON  </v>
      </c>
      <c r="R83" s="46">
        <f t="shared" si="15"/>
        <v>41703</v>
      </c>
      <c r="S83" s="6">
        <f t="shared" si="16"/>
        <v>23.54</v>
      </c>
      <c r="T83" s="6">
        <f t="shared" si="17"/>
        <v>23.5</v>
      </c>
      <c r="U83" s="6">
        <f t="shared" si="18"/>
        <v>24.09</v>
      </c>
      <c r="V83" s="6">
        <f t="shared" si="19"/>
        <v>23.34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1311</v>
      </c>
      <c r="D84" s="3" t="s">
        <v>1663</v>
      </c>
      <c r="E84" s="3" t="s">
        <v>1664</v>
      </c>
      <c r="F84" s="3" t="s">
        <v>1665</v>
      </c>
      <c r="G84" s="3" t="s">
        <v>1548</v>
      </c>
      <c r="H84" s="51">
        <v>41703</v>
      </c>
      <c r="J84" s="3">
        <f t="shared" si="20"/>
        <v>23.84</v>
      </c>
      <c r="K84" s="3">
        <f t="shared" si="20"/>
        <v>23.66</v>
      </c>
      <c r="L84" s="3">
        <f t="shared" si="20"/>
        <v>24.16</v>
      </c>
      <c r="M84" s="3">
        <f t="shared" si="20"/>
        <v>23.42</v>
      </c>
      <c r="P84" s="43" t="s">
        <v>1294</v>
      </c>
      <c r="Q84" s="10" t="str">
        <f t="shared" si="14"/>
        <v xml:space="preserve">METAL LEVE  -ON  </v>
      </c>
      <c r="R84" s="51">
        <f t="shared" si="15"/>
        <v>41703</v>
      </c>
      <c r="S84" s="5">
        <f t="shared" si="16"/>
        <v>23.84</v>
      </c>
      <c r="T84" s="5">
        <f t="shared" si="17"/>
        <v>23.66</v>
      </c>
      <c r="U84" s="5">
        <f t="shared" si="18"/>
        <v>24.16</v>
      </c>
      <c r="V84" s="5">
        <f t="shared" si="19"/>
        <v>23.42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1312</v>
      </c>
      <c r="D85" s="3" t="s">
        <v>1666</v>
      </c>
      <c r="E85" s="3" t="s">
        <v>1667</v>
      </c>
      <c r="F85" s="3" t="s">
        <v>1667</v>
      </c>
      <c r="G85" s="3" t="s">
        <v>1666</v>
      </c>
      <c r="H85" s="51">
        <v>41703</v>
      </c>
      <c r="J85" s="3">
        <f t="shared" si="20"/>
        <v>4.53</v>
      </c>
      <c r="K85" s="3">
        <f t="shared" si="20"/>
        <v>4.5999999999999996</v>
      </c>
      <c r="L85" s="3">
        <f t="shared" si="20"/>
        <v>4.5999999999999996</v>
      </c>
      <c r="M85" s="3">
        <f t="shared" si="20"/>
        <v>4.53</v>
      </c>
      <c r="P85" s="15" t="s">
        <v>1295</v>
      </c>
      <c r="Q85" s="10" t="str">
        <f t="shared" si="14"/>
        <v xml:space="preserve">MARCOPOLO   -ON  </v>
      </c>
      <c r="R85" s="51">
        <f t="shared" si="15"/>
        <v>41703</v>
      </c>
      <c r="S85" s="5">
        <f t="shared" si="16"/>
        <v>4.53</v>
      </c>
      <c r="T85" s="5">
        <f t="shared" si="17"/>
        <v>4.5999999999999996</v>
      </c>
      <c r="U85" s="5">
        <f t="shared" si="18"/>
        <v>4.5999999999999996</v>
      </c>
      <c r="V85" s="5">
        <f t="shared" si="19"/>
        <v>4.53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1313</v>
      </c>
      <c r="D86" s="3" t="s">
        <v>426</v>
      </c>
      <c r="E86" s="3" t="s">
        <v>427</v>
      </c>
      <c r="F86" s="3" t="s">
        <v>426</v>
      </c>
      <c r="G86" s="3" t="s">
        <v>426</v>
      </c>
      <c r="H86" s="51" t="s">
        <v>426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1297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1314</v>
      </c>
      <c r="D87" s="3" t="s">
        <v>426</v>
      </c>
      <c r="E87" s="3" t="s">
        <v>1315</v>
      </c>
      <c r="F87" s="3" t="s">
        <v>1315</v>
      </c>
      <c r="G87" s="3" t="s">
        <v>1315</v>
      </c>
      <c r="H87" s="51">
        <v>41534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1298</v>
      </c>
      <c r="Q87" s="10" t="str">
        <f t="shared" si="14"/>
        <v>RIOSULENSE  -PN</v>
      </c>
      <c r="R87" s="51">
        <f t="shared" si="15"/>
        <v>41534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1316</v>
      </c>
      <c r="D88" s="3" t="s">
        <v>719</v>
      </c>
      <c r="E88" s="3" t="s">
        <v>719</v>
      </c>
      <c r="F88" s="3" t="s">
        <v>719</v>
      </c>
      <c r="G88" s="3" t="s">
        <v>719</v>
      </c>
      <c r="H88" s="51">
        <v>41703</v>
      </c>
      <c r="J88" s="3">
        <f t="shared" si="20"/>
        <v>0.43</v>
      </c>
      <c r="K88" s="3">
        <f t="shared" si="20"/>
        <v>0.43</v>
      </c>
      <c r="L88" s="3">
        <f t="shared" si="20"/>
        <v>0.43</v>
      </c>
      <c r="M88" s="3">
        <f t="shared" si="20"/>
        <v>0.43</v>
      </c>
      <c r="P88" s="15" t="s">
        <v>1299</v>
      </c>
      <c r="Q88" s="10" t="str">
        <f t="shared" si="14"/>
        <v>PLASCAR PART-ON</v>
      </c>
      <c r="R88" s="51">
        <f t="shared" si="15"/>
        <v>41703</v>
      </c>
      <c r="S88" s="5">
        <f t="shared" si="16"/>
        <v>0.43</v>
      </c>
      <c r="T88" s="5">
        <f t="shared" si="17"/>
        <v>0.43</v>
      </c>
      <c r="U88" s="5">
        <f t="shared" si="18"/>
        <v>0.43</v>
      </c>
      <c r="V88" s="5">
        <f t="shared" si="19"/>
        <v>0.43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1317</v>
      </c>
      <c r="D89" s="3" t="s">
        <v>1668</v>
      </c>
      <c r="E89" s="3" t="s">
        <v>1668</v>
      </c>
      <c r="F89" s="3" t="s">
        <v>1668</v>
      </c>
      <c r="G89" s="3" t="s">
        <v>1668</v>
      </c>
      <c r="H89" s="51">
        <v>41703</v>
      </c>
      <c r="J89" s="3">
        <f t="shared" si="20"/>
        <v>7.3</v>
      </c>
      <c r="K89" s="3">
        <f t="shared" si="20"/>
        <v>7.3</v>
      </c>
      <c r="L89" s="3">
        <f t="shared" si="20"/>
        <v>7.3</v>
      </c>
      <c r="M89" s="3">
        <f t="shared" si="20"/>
        <v>7.3</v>
      </c>
      <c r="P89" s="10" t="s">
        <v>1300</v>
      </c>
      <c r="Q89" s="10" t="str">
        <f t="shared" si="14"/>
        <v xml:space="preserve">RANDON PART -ON  </v>
      </c>
      <c r="R89" s="51">
        <f t="shared" si="15"/>
        <v>41703</v>
      </c>
      <c r="S89" s="5">
        <f t="shared" si="16"/>
        <v>7.3</v>
      </c>
      <c r="T89" s="5">
        <f t="shared" si="17"/>
        <v>7.3</v>
      </c>
      <c r="U89" s="5">
        <f t="shared" si="18"/>
        <v>7.3</v>
      </c>
      <c r="V89" s="5">
        <f t="shared" si="19"/>
        <v>7.3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1318</v>
      </c>
      <c r="D90" s="3" t="s">
        <v>1429</v>
      </c>
      <c r="E90" s="3" t="s">
        <v>1433</v>
      </c>
      <c r="F90" s="3" t="s">
        <v>1563</v>
      </c>
      <c r="G90" s="3" t="s">
        <v>1669</v>
      </c>
      <c r="H90" s="51">
        <v>41703</v>
      </c>
      <c r="J90" s="3">
        <f t="shared" si="20"/>
        <v>8.24</v>
      </c>
      <c r="K90" s="3">
        <f t="shared" si="20"/>
        <v>8.18</v>
      </c>
      <c r="L90" s="3">
        <f t="shared" si="20"/>
        <v>8.25</v>
      </c>
      <c r="M90" s="3">
        <f t="shared" si="20"/>
        <v>8.01</v>
      </c>
      <c r="P90" s="10" t="s">
        <v>1301</v>
      </c>
      <c r="Q90" s="10" t="str">
        <f t="shared" si="14"/>
        <v xml:space="preserve">RANDON PART -PN  </v>
      </c>
      <c r="R90" s="51">
        <f t="shared" si="15"/>
        <v>41703</v>
      </c>
      <c r="S90" s="5">
        <f t="shared" si="16"/>
        <v>8.24</v>
      </c>
      <c r="T90" s="5">
        <f t="shared" si="17"/>
        <v>8.18</v>
      </c>
      <c r="U90" s="5">
        <f t="shared" si="18"/>
        <v>8.25</v>
      </c>
      <c r="V90" s="5">
        <f t="shared" si="19"/>
        <v>8.01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1319</v>
      </c>
      <c r="D91" s="3" t="s">
        <v>773</v>
      </c>
      <c r="E91" s="3" t="s">
        <v>773</v>
      </c>
      <c r="F91" s="3" t="s">
        <v>773</v>
      </c>
      <c r="G91" s="3" t="s">
        <v>773</v>
      </c>
      <c r="H91" s="51">
        <v>41698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1302</v>
      </c>
      <c r="Q91" s="10" t="str">
        <f t="shared" si="14"/>
        <v>RECRUSUL    -ON</v>
      </c>
      <c r="R91" s="51">
        <f t="shared" si="15"/>
        <v>41698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1320</v>
      </c>
      <c r="D92" s="3" t="s">
        <v>1670</v>
      </c>
      <c r="E92" s="3" t="s">
        <v>1671</v>
      </c>
      <c r="F92" s="3" t="s">
        <v>1672</v>
      </c>
      <c r="G92" s="3" t="s">
        <v>1673</v>
      </c>
      <c r="H92" s="51">
        <v>41703</v>
      </c>
      <c r="J92" s="3">
        <f t="shared" si="20"/>
        <v>18.86</v>
      </c>
      <c r="K92" s="3">
        <f t="shared" si="20"/>
        <v>18.66</v>
      </c>
      <c r="L92" s="3">
        <f t="shared" si="20"/>
        <v>19.239999999999998</v>
      </c>
      <c r="M92" s="3">
        <f t="shared" si="20"/>
        <v>18.46</v>
      </c>
      <c r="P92" s="16" t="s">
        <v>1304</v>
      </c>
      <c r="Q92" s="10" t="str">
        <f t="shared" si="14"/>
        <v xml:space="preserve">TUPY        -ON  </v>
      </c>
      <c r="R92" s="51">
        <f t="shared" si="15"/>
        <v>41703</v>
      </c>
      <c r="S92" s="5">
        <f t="shared" si="16"/>
        <v>18.86</v>
      </c>
      <c r="T92" s="5">
        <f t="shared" si="17"/>
        <v>18.66</v>
      </c>
      <c r="U92" s="5">
        <f t="shared" si="18"/>
        <v>19.239999999999998</v>
      </c>
      <c r="V92" s="5">
        <f t="shared" si="19"/>
        <v>18.46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1321</v>
      </c>
      <c r="D93" s="3" t="s">
        <v>426</v>
      </c>
      <c r="E93" s="3" t="s">
        <v>185</v>
      </c>
      <c r="F93" s="3" t="s">
        <v>185</v>
      </c>
      <c r="G93" s="3" t="s">
        <v>185</v>
      </c>
      <c r="H93" s="51">
        <v>41687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1305</v>
      </c>
      <c r="Q93" s="10" t="str">
        <f t="shared" si="14"/>
        <v>WETZEL S/A  -ON</v>
      </c>
      <c r="R93" s="51">
        <f t="shared" si="15"/>
        <v>41687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1322</v>
      </c>
      <c r="D94" s="3" t="s">
        <v>1436</v>
      </c>
      <c r="E94" s="3" t="s">
        <v>1674</v>
      </c>
      <c r="F94" s="3" t="s">
        <v>1674</v>
      </c>
      <c r="G94" s="3" t="s">
        <v>1436</v>
      </c>
      <c r="H94" s="51">
        <v>41703</v>
      </c>
      <c r="J94" s="3">
        <f t="shared" si="20"/>
        <v>1.58</v>
      </c>
      <c r="K94" s="3">
        <f t="shared" si="20"/>
        <v>1.59</v>
      </c>
      <c r="L94" s="3">
        <f t="shared" si="20"/>
        <v>1.59</v>
      </c>
      <c r="M94" s="3">
        <f t="shared" si="20"/>
        <v>1.58</v>
      </c>
      <c r="P94" s="14" t="s">
        <v>1306</v>
      </c>
      <c r="Q94" s="10" t="str">
        <f t="shared" si="14"/>
        <v>WETZEL S/A  -PN</v>
      </c>
      <c r="R94" s="51">
        <f t="shared" si="15"/>
        <v>41703</v>
      </c>
      <c r="S94" s="5">
        <f t="shared" si="16"/>
        <v>1.58</v>
      </c>
      <c r="T94" s="5">
        <f t="shared" si="17"/>
        <v>1.59</v>
      </c>
      <c r="U94" s="5">
        <f t="shared" si="18"/>
        <v>1.59</v>
      </c>
      <c r="V94" s="5">
        <f t="shared" si="19"/>
        <v>1.58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1326</v>
      </c>
      <c r="D95" s="3" t="s">
        <v>1523</v>
      </c>
      <c r="E95" s="3" t="s">
        <v>1591</v>
      </c>
      <c r="F95" s="3" t="s">
        <v>1523</v>
      </c>
      <c r="G95" s="3" t="s">
        <v>1591</v>
      </c>
      <c r="H95" s="51">
        <v>41703</v>
      </c>
      <c r="J95" s="3">
        <f t="shared" si="20"/>
        <v>4.5</v>
      </c>
      <c r="K95" s="3">
        <f t="shared" si="20"/>
        <v>4.3499999999999996</v>
      </c>
      <c r="L95" s="3">
        <f t="shared" si="20"/>
        <v>4.5</v>
      </c>
      <c r="M95" s="3">
        <f t="shared" si="20"/>
        <v>4.3499999999999996</v>
      </c>
      <c r="P95" s="14" t="s">
        <v>1293</v>
      </c>
      <c r="Q95" s="10" t="str">
        <f t="shared" si="14"/>
        <v xml:space="preserve">FRAS-LE     -ON  </v>
      </c>
      <c r="R95" s="51">
        <f t="shared" si="15"/>
        <v>41703</v>
      </c>
      <c r="S95" s="5">
        <f t="shared" si="16"/>
        <v>4.5</v>
      </c>
      <c r="T95" s="5">
        <f t="shared" si="17"/>
        <v>4.3499999999999996</v>
      </c>
      <c r="U95" s="5">
        <f t="shared" si="18"/>
        <v>4.5</v>
      </c>
      <c r="V95" s="5">
        <f t="shared" si="19"/>
        <v>4.3499999999999996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1327</v>
      </c>
      <c r="D96" s="3" t="s">
        <v>1675</v>
      </c>
      <c r="E96" s="3" t="s">
        <v>1593</v>
      </c>
      <c r="F96" s="3" t="s">
        <v>1593</v>
      </c>
      <c r="G96" s="3" t="s">
        <v>1667</v>
      </c>
      <c r="H96" s="51">
        <v>41703</v>
      </c>
      <c r="J96" s="3">
        <f t="shared" si="20"/>
        <v>4.6399999999999997</v>
      </c>
      <c r="K96" s="3">
        <f t="shared" si="20"/>
        <v>4.67</v>
      </c>
      <c r="L96" s="3">
        <f t="shared" si="20"/>
        <v>4.67</v>
      </c>
      <c r="M96" s="3">
        <f t="shared" si="20"/>
        <v>4.5999999999999996</v>
      </c>
      <c r="P96" s="14" t="s">
        <v>1296</v>
      </c>
      <c r="Q96" s="10" t="str">
        <f t="shared" si="14"/>
        <v xml:space="preserve">MARCOPOLO   -PN  </v>
      </c>
      <c r="R96" s="51">
        <f t="shared" si="15"/>
        <v>41703</v>
      </c>
      <c r="S96" s="5">
        <f t="shared" si="16"/>
        <v>4.6399999999999997</v>
      </c>
      <c r="T96" s="5">
        <f t="shared" si="17"/>
        <v>4.67</v>
      </c>
      <c r="U96" s="5">
        <f t="shared" si="18"/>
        <v>4.67</v>
      </c>
      <c r="V96" s="5">
        <f t="shared" si="19"/>
        <v>4.5999999999999996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1328</v>
      </c>
      <c r="D97" s="3" t="s">
        <v>773</v>
      </c>
      <c r="E97" s="3" t="s">
        <v>773</v>
      </c>
      <c r="F97" s="3" t="s">
        <v>773</v>
      </c>
      <c r="G97" s="3" t="s">
        <v>773</v>
      </c>
      <c r="H97" s="51">
        <v>41703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7.0000000000000007E-2</v>
      </c>
      <c r="P97" s="10" t="s">
        <v>1303</v>
      </c>
      <c r="Q97" s="10" t="str">
        <f t="shared" si="14"/>
        <v>RECRUSUL    -PN</v>
      </c>
      <c r="R97" s="51">
        <f t="shared" si="15"/>
        <v>41703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1198</v>
      </c>
      <c r="D98" s="3" t="s">
        <v>426</v>
      </c>
      <c r="E98" s="3" t="s">
        <v>427</v>
      </c>
      <c r="F98" s="3" t="s">
        <v>426</v>
      </c>
      <c r="G98" s="3" t="s">
        <v>426</v>
      </c>
      <c r="H98" s="51" t="s">
        <v>426</v>
      </c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C99" s="3" t="s">
        <v>1199</v>
      </c>
      <c r="D99" s="3" t="s">
        <v>426</v>
      </c>
      <c r="E99" s="3" t="s">
        <v>427</v>
      </c>
      <c r="F99" s="3" t="s">
        <v>426</v>
      </c>
      <c r="G99" s="3" t="s">
        <v>426</v>
      </c>
      <c r="H99" s="51" t="s">
        <v>426</v>
      </c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C100" s="3" t="s">
        <v>101</v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300</v>
      </c>
      <c r="B1" s="70" t="s">
        <v>382</v>
      </c>
      <c r="C1" s="70" t="s">
        <v>383</v>
      </c>
      <c r="D1" s="70" t="s">
        <v>384</v>
      </c>
      <c r="E1" s="31" t="s">
        <v>374</v>
      </c>
      <c r="F1" s="71" t="s">
        <v>303</v>
      </c>
      <c r="G1" s="71" t="s">
        <v>301</v>
      </c>
      <c r="H1" s="71" t="s">
        <v>302</v>
      </c>
      <c r="I1" s="71" t="s">
        <v>385</v>
      </c>
      <c r="J1" s="12" t="s">
        <v>386</v>
      </c>
      <c r="K1" s="65" t="s">
        <v>375</v>
      </c>
      <c r="L1" s="66" t="s">
        <v>376</v>
      </c>
      <c r="M1" s="66" t="s">
        <v>377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304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769</v>
      </c>
      <c r="B4" t="s">
        <v>378</v>
      </c>
      <c r="C4" t="s">
        <v>379</v>
      </c>
      <c r="D4" t="s">
        <v>387</v>
      </c>
      <c r="E4" t="s">
        <v>388</v>
      </c>
      <c r="F4" t="s">
        <v>380</v>
      </c>
      <c r="G4" t="s">
        <v>381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770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900</v>
      </c>
      <c r="B1" s="97" t="s">
        <v>901</v>
      </c>
      <c r="C1" s="97" t="s">
        <v>303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902</v>
      </c>
      <c r="B1" s="97" t="s">
        <v>903</v>
      </c>
      <c r="C1" s="97" t="s">
        <v>83</v>
      </c>
      <c r="D1" s="97" t="s">
        <v>905</v>
      </c>
      <c r="E1" s="97" t="s">
        <v>906</v>
      </c>
      <c r="F1" s="97" t="s">
        <v>907</v>
      </c>
      <c r="G1" s="97" t="s">
        <v>908</v>
      </c>
      <c r="H1" s="97" t="s">
        <v>909</v>
      </c>
      <c r="I1">
        <v>4</v>
      </c>
    </row>
    <row r="2" spans="1:9">
      <c r="A2" t="s">
        <v>904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910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911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2099</vt:i4>
      </vt:variant>
    </vt:vector>
  </HeadingPairs>
  <TitlesOfParts>
    <vt:vector size="2109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4'!DadosExternos_477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2014-03-06T20:18:26Z</dcterms:modified>
</cp:coreProperties>
</file>