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12030" windowHeight="5355" tabRatio="648" activeTab="3"/>
  </bookViews>
  <sheets>
    <sheet name="NOTAS" sheetId="1" r:id="rId1"/>
    <sheet name="NOTAS 80%" sheetId="9" r:id="rId2"/>
    <sheet name="IR" sheetId="8" r:id="rId3"/>
    <sheet name="VOLAT-TENDENCIA" sheetId="3" r:id="rId4"/>
    <sheet name="TRAVA BAIXA NEW" sheetId="6" r:id="rId5"/>
    <sheet name="TRAVA BAIXA" sheetId="4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4" i="1"/>
  <c r="L94"/>
  <c r="N94"/>
  <c r="S94"/>
  <c r="AB94"/>
  <c r="AC94"/>
  <c r="AH94"/>
  <c r="AI94"/>
  <c r="AJ94"/>
  <c r="K93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4" l="1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4" i="1" l="1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s="1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s="1"/>
  <c r="AK94" s="1"/>
  <c r="Y92" l="1"/>
  <c r="AK92" s="1"/>
  <c r="Y93"/>
  <c r="AK93" s="1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Y2" l="1"/>
  <c r="AK2" s="1"/>
  <c r="Z93" l="1"/>
  <c r="AA93" s="1"/>
  <c r="AE93" s="1"/>
  <c r="Z94"/>
  <c r="AA94" s="1"/>
  <c r="AE94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4" l="1"/>
  <c r="AF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4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<sst xmlns="http://schemas.openxmlformats.org/spreadsheetml/2006/main" count="678" uniqueCount="183">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</sst>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4" headerRowDxfId="348" dataDxfId="347" totalsRowDxfId="346">
  <autoFilter ref="A1:AK94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05"/>
    <tableColumn id="10" name="RISCO" dataDxfId="104" totalsRowDxfId="103"/>
    <tableColumn id="20" name="PREÇO AÇÃO" dataDxfId="102" totalsRowDxfId="101"/>
    <tableColumn id="7" name="EXERC. VENDA" dataDxfId="100" totalsRowDxfId="99"/>
    <tableColumn id="8" name="PREÇO VENDA" dataDxfId="98" totalsRowDxfId="97"/>
    <tableColumn id="2" name="EXERC. COMPRA" dataDxfId="96" totalsRowDxfId="95"/>
    <tableColumn id="3" name="PREÇO COMPRA" dataDxfId="94" totalsRowDxfId="93"/>
    <tableColumn id="4" name="VOLUME" dataDxfId="92" totalsRowDxfId="91">
      <calculatedColumnFormula>([QTDE] * [PREÇO COMPRA]) + ([QTDE] * [PREÇO VENDA])</calculatedColumnFormula>
    </tableColumn>
    <tableColumn id="18" name="LUCRO P/ OPÇÃO" dataDxfId="90" totalsRowDxfId="89">
      <calculatedColumnFormula>[PREÇO VENDA]-[PREÇO COMPRA]</calculatedColumnFormula>
    </tableColumn>
    <tableColumn id="19" name="PERDA P/ OPÇÃO" dataDxfId="88" totalsRowDxfId="87">
      <calculatedColumnFormula>(0.01 - [PREÇO COMPRA]) + ([PREÇO VENDA] - ([EXERC. COMPRA]-[EXERC. VENDA]+0.01))</calculatedColumnFormula>
    </tableColumn>
    <tableColumn id="11" name="QTDE TMP" dataDxfId="86" totalsRowDxfId="85">
      <calculatedColumnFormula>ROUNDDOWN([RISCO]/ABS([PERDA P/ OPÇÃO]), 0)</calculatedColumnFormula>
    </tableColumn>
    <tableColumn id="14" name="QTDE" dataDxfId="84" totalsRowDxfId="83">
      <calculatedColumnFormula>[QTDE TMP] - MOD([QTDE TMP], 100)</calculatedColumnFormula>
    </tableColumn>
    <tableColumn id="5" name="LUCRO*" dataDxfId="82" totalsRowDxfId="81">
      <calculatedColumnFormula>([QTDE]*[LUCRO P/ OPÇÃO])-32</calculatedColumnFormula>
    </tableColumn>
    <tableColumn id="6" name="PERDA*" dataDxfId="80" totalsRowDxfId="79">
      <calculatedColumnFormula>[QTDE]*[PERDA P/ OPÇÃO]-32</calculatedColumnFormula>
    </tableColumn>
    <tableColumn id="21" name="% QUEDA" dataDxfId="78" totalsRowDxfId="77">
      <calculatedColumnFormula>[EXERC. VENDA]/[PREÇO AÇÃO]-1</calculatedColumnFormula>
    </tableColumn>
    <tableColumn id="22" name="RISCO : 1" dataDxfId="76" totalsRowDxfId="7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4" dataDxfId="73">
  <autoFilter ref="A1:U2"/>
  <tableColumns count="21">
    <tableColumn id="1" name="PAPEL" totalsRowLabel="Total" dataDxfId="72" totalsRowDxfId="71"/>
    <tableColumn id="10" name="BASE" dataDxfId="70" totalsRowDxfId="69"/>
    <tableColumn id="20" name="PR. AÇÃO" dataDxfId="68" totalsRowDxfId="67"/>
    <tableColumn id="2" name="EX. CP 1" dataDxfId="66" totalsRowDxfId="65"/>
    <tableColumn id="3" name="PR CP 1" dataDxfId="64" totalsRowDxfId="63"/>
    <tableColumn id="12" name="EX. VD" dataDxfId="62" totalsRowDxfId="61"/>
    <tableColumn id="13" name="PR VD" dataDxfId="60" totalsRowDxfId="59"/>
    <tableColumn id="8" name="EX. CP 2" dataDxfId="58" totalsRowDxfId="57"/>
    <tableColumn id="7" name="PR CP 2" dataDxfId="56" totalsRowDxfId="55"/>
    <tableColumn id="18" name="LUCRO UNI." dataDxfId="54" totalsRowDxfId="53">
      <calculatedColumnFormula>(([PR VD] - 0.01) * 2) + (([EX. VD] - [EX. CP 1] + 0.01) - [PR CP 1]) + (0.01 - [PR CP 2])</calculatedColumnFormula>
    </tableColumn>
    <tableColumn id="19" name="PERDA 1" dataDxfId="52" totalsRowDxfId="51">
      <calculatedColumnFormula>(0.01 - [PR CP 1]) + (([PR VD] - 0.01) * 2) + (0.01 - [PR CP 2])</calculatedColumnFormula>
    </tableColumn>
    <tableColumn id="15" name="PERDA 2" dataDxfId="50" totalsRowDxfId="49">
      <calculatedColumnFormula>(([EX. CP 2] - [EX. CP 1] + 0.01) - [PR CP 1]) + (([PR VD] - ([EX. CP 2] - [EX. VD] + 0.01)) * 2) + (0.01 - [PR CP 2])</calculatedColumnFormula>
    </tableColumn>
    <tableColumn id="16" name="PERDA" dataDxfId="48" totalsRowDxfId="47">
      <calculatedColumnFormula>IF([PERDA 1] &gt; [PERDA 2], [PERDA 2], [PERDA 1])</calculatedColumnFormula>
    </tableColumn>
    <tableColumn id="11" name="QTDE TMP" dataDxfId="46" totalsRowDxfId="45">
      <calculatedColumnFormula>ROUNDDOWN([BASE]/ABS([PERDA]), 0)</calculatedColumnFormula>
    </tableColumn>
    <tableColumn id="14" name="QTDE" dataDxfId="44" totalsRowDxfId="43">
      <calculatedColumnFormula>[QTDE TMP] - MOD([QTDE TMP], 100)</calculatedColumnFormula>
    </tableColumn>
    <tableColumn id="4" name="QTDE VD" dataDxfId="42" totalsRowDxfId="41">
      <calculatedColumnFormula>Tabela245[[#This Row],[QTDE]]*2</calculatedColumnFormula>
    </tableColumn>
    <tableColumn id="17" name="VOLUME" dataDxfId="40" totalsRowDxfId="39">
      <calculatedColumnFormula>([QTDE]*[PR CP 1] + [QTDE]*[PR CP 2])+[QTDE]*[PR VD] * 2</calculatedColumnFormula>
    </tableColumn>
    <tableColumn id="5" name="LUCRO" dataDxfId="38" totalsRowDxfId="37">
      <calculatedColumnFormula>([QTDE]*[LUCRO UNI.])-48</calculatedColumnFormula>
    </tableColumn>
    <tableColumn id="6" name="PERDA2" dataDxfId="36" totalsRowDxfId="35">
      <calculatedColumnFormula>[QTDE]*[PERDA]-48</calculatedColumnFormula>
    </tableColumn>
    <tableColumn id="21" name="% VAR" dataDxfId="34" totalsRowDxfId="33">
      <calculatedColumnFormula>[EX. VD] / [PR. AÇÃO] - 1</calculatedColumnFormula>
    </tableColumn>
    <tableColumn id="22" name="RISCO : 1" dataDxfId="32" totalsRowDxfId="3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0" dataDxfId="29">
  <autoFilter ref="A1:O5"/>
  <tableColumns count="15">
    <tableColumn id="1" name="PAPEL" totalsRowLabel="Total" dataDxfId="28" totalsRowDxfId="27"/>
    <tableColumn id="10" name="RISCO" dataDxfId="26" totalsRowDxfId="25"/>
    <tableColumn id="20" name="PREÇO AÇÃO" dataDxfId="24" totalsRowDxfId="23"/>
    <tableColumn id="7" name="EX. VENDA" dataDxfId="22" totalsRowDxfId="21"/>
    <tableColumn id="2" name="EX. COMPRA" dataDxfId="20" totalsRowDxfId="19"/>
    <tableColumn id="9" name="PR VENDA" totalsRowDxfId="18"/>
    <tableColumn id="3" name="PR COMPRA" dataDxfId="17" totalsRowDxfId="16"/>
    <tableColumn id="16" name="QTDE" dataDxfId="15" totalsRowDxfId="14"/>
    <tableColumn id="13" name="PERDA P/ OPÇÃO" dataDxfId="13" totalsRowDxfId="12">
      <calculatedColumnFormula>([PR VENDA] - ([EX. COMPRA] - [EX. VENDA] + 0.01)) + (0.01 - ([PR COMPRA]))</calculatedColumnFormula>
    </tableColumn>
    <tableColumn id="14" name="VOLUME" dataDxfId="11" totalsRowDxfId="10">
      <calculatedColumnFormula>[PR COMPRA] * [QTDE]</calculatedColumnFormula>
    </tableColumn>
    <tableColumn id="15" name="LUCRO UNI" dataDxfId="9" totalsRowDxfId="8">
      <calculatedColumnFormula>[PR VENDA]-[PR COMPRA]</calculatedColumnFormula>
    </tableColumn>
    <tableColumn id="5" name="LUCRO*" dataDxfId="7" totalsRowDxfId="6">
      <calculatedColumnFormula>([QTDE]*[LUCRO UNI])</calculatedColumnFormula>
    </tableColumn>
    <tableColumn id="6" name="PERDA*" dataDxfId="5" totalsRowDxfId="4">
      <calculatedColumnFormula>[PERDA P/ OPÇÃO]*[QTDE]</calculatedColumnFormula>
    </tableColumn>
    <tableColumn id="21" name="% QUEDA" dataDxfId="3" totalsRowDxfId="2">
      <calculatedColumnFormula>[EX. VENDA]/[PREÇO AÇÃO]-1</calculatedColumnFormula>
    </tableColumn>
    <tableColumn id="22" name="RISCO : 1" dataDxfId="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4"/>
  <sheetViews>
    <sheetView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G95" sqref="G9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2900</v>
      </c>
      <c r="G92" s="136">
        <v>0.3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870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0.23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0.32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-886.92000000000007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-886.92000000000007</v>
      </c>
      <c r="Z92" s="136">
        <f>[LÍQUIDO]-SUMPRODUCT(N([DATA]=NC[[#This Row],[DATA]]),N([ID]=(NC[[#This Row],[ID]]-1)),[LÍQUIDO])</f>
        <v>-886.92000000000007</v>
      </c>
      <c r="AA92" s="136">
        <f>IF([T] = "VC", ABS([VALOR OP]) / [QTDE], [VALOR OP]/[QTDE])</f>
        <v>-0.30583448275862074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2900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0.30583448275862074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-0.30583448275862074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1500</v>
      </c>
      <c r="G93" s="136">
        <v>0.61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915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0.33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0.63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898.02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898.02</v>
      </c>
      <c r="Z93" s="136">
        <f>[LÍQUIDO]-SUMPRODUCT(N([DATA]=NC[[#This Row],[DATA]]),N([ID]=(NC[[#This Row],[ID]]-1)),[LÍQUIDO])</f>
        <v>898.02</v>
      </c>
      <c r="AA93" s="136">
        <f>IF([T] = "VC", ABS([VALOR OP]) / [QTDE], [VALOR OP]/[QTDE])</f>
        <v>0.59867999999999999</v>
      </c>
      <c r="AB93" s="136">
        <f>TRUNC(IF(OR([T]="CV",[T]="VV"),     N93*SETUP!$H$3,     0),2)</f>
        <v>0.04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1400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0.30583448275862074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0.59867999999999999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439.26827586206889</v>
      </c>
      <c r="AG93" s="136">
        <f>IF([LUCRO TMP] &lt;&gt; 0, [LUCRO TMP] - SUMPRODUCT(N([ATIVO]=NC[[#This Row],[ATIVO]]),N(['[D/N']]="N"),N([ID]&lt;NC[[#This Row],[ID]]),N([PAR]=NC[[#This Row],[PAR]]), [LUCRO TMP]), 0)</f>
        <v>439.26827586206889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0.59867999999999999</v>
      </c>
    </row>
    <row r="94" spans="1:37">
      <c r="A94" s="134">
        <v>93</v>
      </c>
      <c r="B94" s="134"/>
      <c r="C94" s="134" t="s">
        <v>177</v>
      </c>
      <c r="D94" s="134" t="s">
        <v>25</v>
      </c>
      <c r="E94" s="135">
        <v>41699</v>
      </c>
      <c r="F94" s="134">
        <v>1400</v>
      </c>
      <c r="G94" s="136">
        <v>1</v>
      </c>
      <c r="H94" s="137"/>
      <c r="I94" s="138"/>
      <c r="J94" s="134" t="s">
        <v>6</v>
      </c>
      <c r="K94" s="135">
        <f>WORKDAY(NC[[#This Row],[DATA]],1,0)</f>
        <v>41701</v>
      </c>
      <c r="L94" s="139">
        <f>EOMONTH(NC[[#This Row],[DATA DE LIQUIDAÇÃO]],0)</f>
        <v>41729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1400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1400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0.97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1382.37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1382.37</v>
      </c>
      <c r="Z94" s="136">
        <f>[LÍQUIDO]-SUMPRODUCT(N([DATA]=NC[[#This Row],[DATA]]),N([ID]=(NC[[#This Row],[ID]]-1)),[LÍQUIDO])</f>
        <v>1382.37</v>
      </c>
      <c r="AA94" s="136">
        <f>IF([T] = "VC", ABS([VALOR OP]) / [QTDE], [VALOR OP]/[QTDE])</f>
        <v>0.98740714285714282</v>
      </c>
      <c r="AB94" s="136">
        <f>TRUNC(IF(OR([T]="CV",[T]="VV"),     N94*SETUP!$H$3,     0),2)</f>
        <v>7.0000000000000007E-2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-7.928571428571363E-3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0.98740714285714282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43">
        <f>NC[[#This Row],[LÍQUIDO]]/NC[[#This Row],[QTDE]]</f>
        <v>0.98740714285714282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6</v>
      </c>
      <c r="N1" s="27">
        <f>0.7%*M1</f>
        <v>4.1999999999999996E-2</v>
      </c>
    </row>
    <row r="2" spans="1:15">
      <c r="A2" s="7" t="s">
        <v>140</v>
      </c>
      <c r="B2" s="25">
        <v>900</v>
      </c>
      <c r="C2" s="25">
        <v>14</v>
      </c>
      <c r="D2" s="25">
        <v>0.21</v>
      </c>
      <c r="E2" s="39">
        <v>13.69</v>
      </c>
      <c r="F2" s="28">
        <f>ROUNDDOWN([APLICAÇÃO]/[PREÇO OPÇÃO], 0)</f>
        <v>4285</v>
      </c>
      <c r="G2" s="28">
        <f>[QTDE TMP] - MOD([QTDE TMP], 100)</f>
        <v>4200</v>
      </c>
      <c r="H2" s="25">
        <f>[EXERCÍCIO] + ([PREÇO OPÇÃO] * 2)</f>
        <v>14.42</v>
      </c>
      <c r="I2" s="27">
        <f>[TARGET 100%] / [PREÇO AÇÃO] - 1</f>
        <v>5.3323593864134544E-2</v>
      </c>
      <c r="J2" s="25">
        <f>[PREÇO OPÇÃO] * [QTDE]</f>
        <v>882</v>
      </c>
      <c r="K2" s="25">
        <f>IF([PREÇO AÇÃO] &gt; [EXERCÍCIO], [PREÇO OPÇÃO] -([PREÇO AÇÃO] - [EXERCÍCIO]), [PREÇO OPÇÃO])</f>
        <v>0.21</v>
      </c>
    </row>
    <row r="3" spans="1:15">
      <c r="A3" s="7" t="s">
        <v>179</v>
      </c>
      <c r="B3" s="25">
        <v>900</v>
      </c>
      <c r="C3" s="25">
        <v>28.18</v>
      </c>
      <c r="D3" s="25">
        <v>0.5</v>
      </c>
      <c r="E3" s="39">
        <v>28.11</v>
      </c>
      <c r="F3" s="28">
        <f>ROUNDDOWN([APLICAÇÃO]/[PREÇO OPÇÃO], 0)</f>
        <v>1800</v>
      </c>
      <c r="G3" s="28">
        <f>[QTDE TMP] - MOD([QTDE TMP], 100)</f>
        <v>1800</v>
      </c>
      <c r="H3" s="25">
        <f>[EXERCÍCIO] + ([PREÇO OPÇÃO] * 2)</f>
        <v>29.18</v>
      </c>
      <c r="I3" s="27">
        <f>[TARGET 100%] / [PREÇO AÇÃO] - 1</f>
        <v>3.8064745642120146E-2</v>
      </c>
      <c r="J3" s="25">
        <f>[PREÇO OPÇÃO] * [QTDE]</f>
        <v>900</v>
      </c>
      <c r="K3" s="25">
        <f>IF([PREÇO AÇÃO] &gt; [EXERCÍCIO], [PREÇO OPÇÃO] -([PREÇO AÇÃO] - [EXERCÍCIO]), [PREÇO OPÇÃO])</f>
        <v>0.5</v>
      </c>
    </row>
    <row r="4" spans="1:15">
      <c r="A4" s="7" t="s">
        <v>179</v>
      </c>
      <c r="B4" s="146">
        <v>900</v>
      </c>
      <c r="C4" s="146">
        <v>28.42</v>
      </c>
      <c r="D4" s="146">
        <v>0.4</v>
      </c>
      <c r="E4" s="39">
        <v>28.11</v>
      </c>
      <c r="F4" s="147">
        <f>ROUNDDOWN([APLICAÇÃO]/[PREÇO OPÇÃO], 0)</f>
        <v>2250</v>
      </c>
      <c r="G4" s="147">
        <f>[QTDE TMP] - MOD([QTDE TMP], 100)</f>
        <v>2200</v>
      </c>
      <c r="H4" s="146">
        <f>[EXERCÍCIO] + ([PREÇO OPÇÃO] * 2)</f>
        <v>29.220000000000002</v>
      </c>
      <c r="I4" s="148">
        <f>[TARGET 100%] / [PREÇO AÇÃO] - 1</f>
        <v>3.9487726787620137E-2</v>
      </c>
      <c r="J4" s="149">
        <f>[PREÇO OPÇÃO] * [QTDE]</f>
        <v>880</v>
      </c>
      <c r="K4" s="149">
        <f>IF([PREÇO AÇÃO] &gt; [EXERCÍCIO], [PREÇO OPÇÃO] -([PREÇO AÇÃO] - [EXERCÍCIO]), [PREÇO OPÇÃO])</f>
        <v>0.4</v>
      </c>
      <c r="M4" s="7">
        <v>33.15</v>
      </c>
      <c r="N4" s="155">
        <f>M4*N7/M7</f>
        <v>4.9732104586369479</v>
      </c>
      <c r="O4" s="156">
        <f>N4/5*M1</f>
        <v>5.9678525503643378</v>
      </c>
    </row>
    <row r="5" spans="1:15">
      <c r="A5" s="145" t="s">
        <v>179</v>
      </c>
      <c r="B5" s="146">
        <v>900</v>
      </c>
      <c r="C5" s="146">
        <v>30.18</v>
      </c>
      <c r="D5" s="146">
        <v>0.11</v>
      </c>
      <c r="E5" s="39">
        <v>28.11</v>
      </c>
      <c r="F5" s="147">
        <f>ROUNDDOWN([APLICAÇÃO]/[PREÇO OPÇÃO], 0)</f>
        <v>8181</v>
      </c>
      <c r="G5" s="147">
        <f>[QTDE TMP] - MOD([QTDE TMP], 100)</f>
        <v>8100</v>
      </c>
      <c r="H5" s="146">
        <f>[EXERCÍCIO] + ([PREÇO OPÇÃO] * 2)</f>
        <v>30.4</v>
      </c>
      <c r="I5" s="148">
        <f>[TARGET 100%] / [PREÇO AÇÃO] - 1</f>
        <v>8.1465670579864868E-2</v>
      </c>
      <c r="J5" s="149">
        <f>[PREÇO OPÇÃO] * [QTDE]</f>
        <v>891</v>
      </c>
      <c r="K5" s="149">
        <f>IF([PREÇO AÇÃO] &gt; [EXERCÍCIO], [PREÇO OPÇÃO] -([PREÇO AÇÃO] - [EXERCÍCIO]), [PREÇO OPÇÃO])</f>
        <v>0.11</v>
      </c>
      <c r="M5" s="7">
        <v>23.84</v>
      </c>
      <c r="N5" s="155">
        <f>M5*N7/M7</f>
        <v>3.5765109301328764</v>
      </c>
      <c r="O5" s="156">
        <f>N5/5*M1</f>
        <v>4.2918131161594513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30</v>
      </c>
      <c r="C2" s="51">
        <v>13.56</v>
      </c>
      <c r="D2" s="51">
        <v>12</v>
      </c>
      <c r="E2" s="51">
        <v>13</v>
      </c>
      <c r="F2" s="51">
        <v>1.63</v>
      </c>
      <c r="G2" s="62">
        <v>400</v>
      </c>
      <c r="H2" s="52">
        <f>([RISCO])/[QTDE]</f>
        <v>7.4999999999999997E-2</v>
      </c>
      <c r="I2" s="52">
        <f>[PR Venda] * [QTDE]+[QTDE]*[PR Compra]</f>
        <v>934</v>
      </c>
      <c r="J2" s="63">
        <f>[PR Venda]-[PR Compra]</f>
        <v>0.92500000000000004</v>
      </c>
      <c r="K2" s="52">
        <f>(-[PERDA P/ OPÇÃO] + ([EX. COMPRA] - [EX. VENDA] + 0.01) - 0.01 -[PR Venda])*-1</f>
        <v>0.70499999999999985</v>
      </c>
      <c r="L2" s="52">
        <f>([QTDE]*[LUCRO UNI])-64</f>
        <v>306</v>
      </c>
      <c r="M2" s="52">
        <f>-[PERDA P/ OPÇÃO]*[QTDE]-64</f>
        <v>-94</v>
      </c>
      <c r="N2" s="53">
        <f>[EX. VENDA]/[PREÇO AÇÃO]-1</f>
        <v>-0.11504424778761069</v>
      </c>
      <c r="O2" s="54">
        <f>[LUCRO]/ABS([PERDA])</f>
        <v>3.2553191489361701</v>
      </c>
    </row>
    <row r="3" spans="1:15">
      <c r="A3" s="145" t="s">
        <v>83</v>
      </c>
      <c r="B3" s="146">
        <v>185</v>
      </c>
      <c r="C3" s="146">
        <v>28.15</v>
      </c>
      <c r="D3" s="146">
        <v>27.18</v>
      </c>
      <c r="E3" s="146">
        <v>28.18</v>
      </c>
      <c r="F3" s="146">
        <v>1.21</v>
      </c>
      <c r="G3" s="153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-3.4458259325044316E-2</v>
      </c>
      <c r="O3" s="154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5" sqref="E1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2" t="s">
        <v>7</v>
      </c>
      <c r="B1" s="152"/>
      <c r="C1" s="152" t="s">
        <v>8</v>
      </c>
      <c r="D1" s="152"/>
      <c r="E1" s="151" t="s">
        <v>9</v>
      </c>
      <c r="F1" s="151" t="s">
        <v>4</v>
      </c>
      <c r="G1" s="151" t="s">
        <v>10</v>
      </c>
      <c r="H1" s="151" t="s">
        <v>11</v>
      </c>
      <c r="I1" s="151" t="s">
        <v>23</v>
      </c>
      <c r="K1" s="150" t="s">
        <v>147</v>
      </c>
      <c r="L1" s="150"/>
      <c r="M1" s="150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1"/>
      <c r="F2" s="151"/>
      <c r="G2" s="151"/>
      <c r="H2" s="151"/>
      <c r="I2" s="151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0" t="s">
        <v>26</v>
      </c>
      <c r="B4" s="150"/>
      <c r="C4" s="150"/>
      <c r="D4" s="150"/>
      <c r="E4" s="150"/>
      <c r="F4" s="150"/>
      <c r="K4" s="17">
        <v>498.62</v>
      </c>
      <c r="L4" s="17">
        <v>0</v>
      </c>
      <c r="M4" s="104">
        <v>0.02</v>
      </c>
    </row>
    <row r="5" spans="1:13">
      <c r="A5" s="150" t="s">
        <v>7</v>
      </c>
      <c r="B5" s="150"/>
      <c r="C5" s="150"/>
      <c r="D5" s="150" t="s">
        <v>8</v>
      </c>
      <c r="E5" s="150"/>
      <c r="F5" s="150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 NEW</vt:lpstr>
      <vt:lpstr>TRAVA BAIXA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2014-03-06T20:19:48Z</dcterms:modified>
</cp:coreProperties>
</file>