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7245"/>
  </bookViews>
  <sheets>
    <sheet name="Operações" sheetId="1" r:id="rId1"/>
    <sheet name="Plan4" sheetId="4" r:id="rId2"/>
    <sheet name="Plan1" sheetId="5" r:id="rId3"/>
    <sheet name="Plan2" sheetId="2" r:id="rId4"/>
    <sheet name="Plan3" sheetId="3" r:id="rId5"/>
  </sheet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B40" i="1"/>
  <c r="D40"/>
  <c r="E40"/>
  <c r="F40"/>
  <c r="G40"/>
  <c r="M40"/>
  <c r="T40"/>
  <c r="U40"/>
  <c r="B39"/>
  <c r="D39"/>
  <c r="E39"/>
  <c r="F39"/>
  <c r="G39"/>
  <c r="M39"/>
  <c r="T39"/>
  <c r="U39"/>
  <c r="B38"/>
  <c r="D38"/>
  <c r="E38"/>
  <c r="F38"/>
  <c r="G38"/>
  <c r="M38"/>
  <c r="P38"/>
  <c r="S38"/>
  <c r="T38"/>
  <c r="U38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P2"/>
  <c r="P4"/>
  <c r="P6"/>
  <c r="P7"/>
  <c r="P8"/>
  <c r="P9"/>
  <c r="P11"/>
  <c r="P13"/>
  <c r="P14"/>
  <c r="P15"/>
  <c r="P16"/>
  <c r="P17"/>
  <c r="P19"/>
  <c r="P20"/>
  <c r="P22"/>
  <c r="P25"/>
  <c r="P27"/>
  <c r="P29"/>
  <c r="P30"/>
  <c r="P31"/>
  <c r="P33"/>
  <c r="P36"/>
  <c r="P3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S36"/>
  <c r="S37"/>
  <c r="T36"/>
  <c r="T37"/>
  <c r="D35"/>
  <c r="G35" s="1"/>
  <c r="E35"/>
  <c r="F35"/>
  <c r="M35"/>
  <c r="T35"/>
  <c r="D34"/>
  <c r="G34" s="1"/>
  <c r="E34"/>
  <c r="F34"/>
  <c r="M34"/>
  <c r="T34"/>
  <c r="D32"/>
  <c r="G32" s="1"/>
  <c r="D33"/>
  <c r="G33" s="1"/>
  <c r="E32"/>
  <c r="E33"/>
  <c r="F32"/>
  <c r="F33"/>
  <c r="M32"/>
  <c r="M33"/>
  <c r="S33"/>
  <c r="T32"/>
  <c r="T33"/>
  <c r="D30"/>
  <c r="G30" s="1"/>
  <c r="D31"/>
  <c r="G31" s="1"/>
  <c r="E30"/>
  <c r="E31"/>
  <c r="F30"/>
  <c r="F31"/>
  <c r="M30"/>
  <c r="M31"/>
  <c r="S30"/>
  <c r="S31"/>
  <c r="T30"/>
  <c r="T31"/>
  <c r="D29"/>
  <c r="G29" s="1"/>
  <c r="E29"/>
  <c r="F29"/>
  <c r="M29"/>
  <c r="S29"/>
  <c r="T29"/>
  <c r="D27"/>
  <c r="G27" s="1"/>
  <c r="D28"/>
  <c r="G28" s="1"/>
  <c r="E27"/>
  <c r="E28"/>
  <c r="F27"/>
  <c r="F28"/>
  <c r="M27"/>
  <c r="M28"/>
  <c r="S27"/>
  <c r="T27"/>
  <c r="T28"/>
  <c r="D25"/>
  <c r="G25" s="1"/>
  <c r="D26"/>
  <c r="G26" s="1"/>
  <c r="E25"/>
  <c r="E26"/>
  <c r="F25"/>
  <c r="F26"/>
  <c r="M25"/>
  <c r="M26"/>
  <c r="S25"/>
  <c r="T25"/>
  <c r="T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S19"/>
  <c r="S20"/>
  <c r="S22"/>
  <c r="T19"/>
  <c r="T20"/>
  <c r="T21"/>
  <c r="T22"/>
  <c r="T23"/>
  <c r="T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T18"/>
  <c r="D17"/>
  <c r="G17" s="1"/>
  <c r="E17"/>
  <c r="F17"/>
  <c r="S17"/>
  <c r="T17"/>
  <c r="D16"/>
  <c r="G16" s="1"/>
  <c r="E16"/>
  <c r="F16"/>
  <c r="T16"/>
  <c r="D15"/>
  <c r="G15" s="1"/>
  <c r="E15"/>
  <c r="F15"/>
  <c r="S15"/>
  <c r="T15"/>
  <c r="D14"/>
  <c r="G14" s="1"/>
  <c r="E14"/>
  <c r="F14"/>
  <c r="S14"/>
  <c r="T14"/>
  <c r="D13"/>
  <c r="G13" s="1"/>
  <c r="E13"/>
  <c r="F13"/>
  <c r="S13"/>
  <c r="T13"/>
  <c r="D12"/>
  <c r="G12" s="1"/>
  <c r="E12"/>
  <c r="F12"/>
  <c r="T12"/>
  <c r="D11"/>
  <c r="G11" s="1"/>
  <c r="E11"/>
  <c r="F11"/>
  <c r="S11"/>
  <c r="T11"/>
  <c r="D10"/>
  <c r="G10" s="1"/>
  <c r="E10"/>
  <c r="F10"/>
  <c r="T10"/>
  <c r="D9"/>
  <c r="G9" s="1"/>
  <c r="E9"/>
  <c r="F9"/>
  <c r="S9"/>
  <c r="T9"/>
  <c r="D2"/>
  <c r="G2" s="1"/>
  <c r="D3"/>
  <c r="G3" s="1"/>
  <c r="D4"/>
  <c r="G4" s="1"/>
  <c r="D5"/>
  <c r="G5" s="1"/>
  <c r="D6"/>
  <c r="G6" s="1"/>
  <c r="D7"/>
  <c r="G7" s="1"/>
  <c r="D8"/>
  <c r="G8" s="1"/>
  <c r="E8"/>
  <c r="F8"/>
  <c r="S8"/>
  <c r="T8"/>
  <c r="E7"/>
  <c r="F7"/>
  <c r="S7"/>
  <c r="T7"/>
  <c r="T2"/>
  <c r="T3"/>
  <c r="T4"/>
  <c r="T5"/>
  <c r="T6"/>
  <c r="S2"/>
  <c r="S4"/>
  <c r="S6"/>
  <c r="E6"/>
  <c r="F6"/>
  <c r="E5"/>
  <c r="F5"/>
  <c r="E4"/>
  <c r="F4"/>
  <c r="E2"/>
  <c r="E3"/>
  <c r="F3"/>
  <c r="F2"/>
  <c r="N40" l="1"/>
  <c r="N38"/>
  <c r="O38" s="1"/>
  <c r="N39"/>
  <c r="U37"/>
  <c r="U36"/>
  <c r="N37"/>
  <c r="O37" s="1"/>
  <c r="N36"/>
  <c r="O36" s="1"/>
  <c r="N35"/>
  <c r="N34"/>
  <c r="N33"/>
  <c r="O33" s="1"/>
  <c r="N32"/>
  <c r="N31"/>
  <c r="O31" s="1"/>
  <c r="N30"/>
  <c r="O30" s="1"/>
  <c r="N29"/>
  <c r="O29" s="1"/>
  <c r="N28"/>
  <c r="N27"/>
  <c r="O27" s="1"/>
  <c r="N26"/>
  <c r="N25"/>
  <c r="O25" s="1"/>
  <c r="N24"/>
  <c r="N23"/>
  <c r="N22"/>
  <c r="O22" s="1"/>
  <c r="N21"/>
  <c r="N20"/>
  <c r="O20" s="1"/>
  <c r="N19"/>
  <c r="O19" s="1"/>
  <c r="N18"/>
  <c r="N17"/>
  <c r="O17" s="1"/>
  <c r="N16"/>
  <c r="O16" s="1"/>
  <c r="N15"/>
  <c r="O15" s="1"/>
  <c r="N14"/>
  <c r="O14" s="1"/>
  <c r="N13"/>
  <c r="O13" s="1"/>
  <c r="N12"/>
  <c r="N11"/>
  <c r="O11" s="1"/>
  <c r="N10"/>
  <c r="N9"/>
  <c r="O9" s="1"/>
  <c r="N8"/>
  <c r="O8" s="1"/>
  <c r="N7"/>
  <c r="O7" s="1"/>
  <c r="N6"/>
  <c r="O6" s="1"/>
  <c r="N5"/>
  <c r="N4"/>
  <c r="O4" s="1"/>
  <c r="N3"/>
  <c r="N2"/>
  <c r="O2" s="1"/>
  <c r="S16"/>
  <c r="P3" l="1"/>
  <c r="S3" s="1"/>
  <c r="O3"/>
  <c r="P5"/>
  <c r="S5" s="1"/>
  <c r="O5"/>
  <c r="P10"/>
  <c r="S10" s="1"/>
  <c r="O10"/>
  <c r="P12"/>
  <c r="S12" s="1"/>
  <c r="O12"/>
  <c r="P18"/>
  <c r="S18" s="1"/>
  <c r="O18"/>
  <c r="P21"/>
  <c r="S21" s="1"/>
  <c r="O21"/>
  <c r="P23"/>
  <c r="S23" s="1"/>
  <c r="O23"/>
  <c r="P24"/>
  <c r="S24" s="1"/>
  <c r="O24"/>
  <c r="P26"/>
  <c r="S26" s="1"/>
  <c r="O26"/>
  <c r="P28"/>
  <c r="S28" s="1"/>
  <c r="O28"/>
  <c r="P32"/>
  <c r="S32" s="1"/>
  <c r="O32"/>
  <c r="P34"/>
  <c r="S34" s="1"/>
  <c r="O34"/>
  <c r="P35"/>
  <c r="S35" s="1"/>
  <c r="O35"/>
  <c r="P39"/>
  <c r="S39" s="1"/>
  <c r="O39"/>
  <c r="P40"/>
  <c r="S40" s="1"/>
  <c r="O40"/>
</calcChain>
</file>

<file path=xl/sharedStrings.xml><?xml version="1.0" encoding="utf-8"?>
<sst xmlns="http://schemas.openxmlformats.org/spreadsheetml/2006/main" count="164" uniqueCount="55">
  <si>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</si>
  <si>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</si>
  <si>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</si>
  <si>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</si>
  <si>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</si>
  <si>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</si>
  <si>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</si>
  <si>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</si>
  <si>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</si>
  <si>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</si>
  <si>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</si>
  <si>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</si>
  <si>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</si>
  <si>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</si>
  <si>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</si>
  <si>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</si>
  <si>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</si>
  <si>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</si>
  <si>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</si>
  <si>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</si>
  <si>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</si>
  <si>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</si>
  <si>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</si>
  <si>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</si>
  <si>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</si>
  <si>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</si>
  <si>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</si>
  <si>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</si>
  <si>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</si>
  <si>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</si>
  <si>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</si>
  <si>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</si>
  <si>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</si>
  <si>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</si>
  <si>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</si>
  <si>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</si>
  <si>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</si>
  <si>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</si>
  <si>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</si>
  <si>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</si>
  <si>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</si>
  <si>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</si>
  <si>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</si>
  <si>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</si>
  <si>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</si>
  <si>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</si>
  <si>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Líquido</t>
  </si>
  <si>
    <t>Total * Líquido</t>
  </si>
  <si>
    <t>* Base IR</t>
  </si>
  <si>
    <t>Total * Base IR</t>
  </si>
  <si>
    <t>Soma de Quantidade</t>
  </si>
  <si>
    <t>* IRFF</t>
  </si>
  <si>
    <t>Total * IRFF</t>
  </si>
  <si>
    <t>VALEC30</t>
  </si>
  <si>
    <t>% Rent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</si>
</sst>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1" applyNumberFormat="1" applyFont="1" applyBorder="1"/>
    <xf numFmtId="44" fontId="3" fillId="0" borderId="0" xfId="2" applyNumberFormat="1" applyFont="1" applyBorder="1"/>
    <xf numFmtId="165" fontId="3" fillId="0" borderId="0" xfId="1" applyNumberFormat="1" applyFont="1" applyBorder="1"/>
    <xf numFmtId="44" fontId="3" fillId="0" borderId="0" xfId="0" applyNumberFormat="1" applyFont="1" applyBorder="1"/>
    <xf numFmtId="10" fontId="2" fillId="0" borderId="0" xfId="3" applyNumberFormat="1" applyFont="1"/>
    <xf numFmtId="10" fontId="2" fillId="0" borderId="0" xfId="3" applyNumberFormat="1" applyFont="1" applyBorder="1"/>
    <xf numFmtId="10" fontId="3" fillId="0" borderId="0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697.554729282405" createdVersion="3" refreshedVersion="3" minRefreshableVersion="3" recordCount="39">
  <cacheSource type="worksheet">
    <worksheetSource name="Tabela1"/>
  </cacheSource>
  <cacheFields count="20">
    <cacheField name="Trade" numFmtId="0">
      <sharedItems containsSemiMixedTypes="0" containsString="0" containsNumber="1" containsInteger="1" minValue="1" maxValue="21"/>
    </cacheField>
    <cacheField name="ID" numFmtId="0">
      <sharedItems/>
    </cacheField>
    <cacheField name="Data" numFmtId="14">
      <sharedItems containsSemiMixedTypes="0" containsNonDate="0" containsDate="1" containsString="0" minDate="2013-01-15T00:00:00" maxDate="2014-03-02T00:00:00"/>
    </cacheField>
    <cacheField name="Data Liquidação" numFmtId="14">
      <sharedItems containsSemiMixedTypes="0" containsNonDate="0" containsDate="1" containsString="0" minDate="2013-01-16T00:00:00" maxDate="2014-03-04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5" u="1"/>
        <n v="6" u="1"/>
        <n v="7" u="1"/>
        <n v="8" u="1"/>
        <n v="4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 u="1"/>
        <n v="2012" u="1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68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4"/>
        <m u="1"/>
        <s v="BEEF3" u="1"/>
        <s v="PETRF21" u="1"/>
        <s v="VALEC40" u="1"/>
        <s v="VALED43" u="1"/>
        <s v="BBAS3" u="1"/>
        <s v="FJTA4" u="1"/>
        <s v="BVMF3" u="1"/>
        <s v="OGXP3" u="1"/>
        <s v="VALEE38" u="1"/>
        <s v="PETRG17" u="1"/>
        <s v="PETRE21" u="1"/>
        <s v="VALEE39" u="1"/>
        <s v="VALEC43" u="1"/>
        <s v="PETRG18" u="1"/>
        <s v="PETRE22" u="1"/>
        <s v="BVMFD12" u="1"/>
        <s v="INET3" u="1"/>
        <s v="PDGR3" u="1"/>
        <s v="PETRE23" u="1"/>
        <s v="MRFG3" u="1"/>
        <s v="RSID3" u="1"/>
        <s v="VALEG40" u="1"/>
        <s v="KLBN4" u="1"/>
        <s v="VALEG41" u="1"/>
        <s v="OGXPD16" u="1"/>
        <s v="PETRD24" u="1"/>
        <s v="INEP4" u="1"/>
        <s v="GFSA3" u="1"/>
        <s v="VALEH36" u="1"/>
        <s v="OGXPD17" u="1"/>
        <s v="MNDL4" u="1"/>
        <s v="PETRE19" u="1"/>
        <s v="VALEH37" u="1"/>
        <s v="PETRC24" u="1"/>
        <s v="PETRH20" u="1"/>
        <s v="OGXPC17" u="1"/>
        <s v="PETRC25" u="1"/>
        <s v="VALEE41" u="1"/>
        <s v="GOLL4" u="1"/>
        <s v="PETRG20" u="1"/>
        <s v="ALLL3" u="1"/>
        <s v="VALEE43" u="1"/>
        <s v="AGEN11" u="1"/>
        <s v="OGXPF11" u="1"/>
        <s v="JBSS3" u="1"/>
        <s v="BRKM5" u="1"/>
        <s v="OGXPF12" u="1"/>
        <s v="PETRF20" u="1"/>
        <s v="VALEF38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2600" maxValue="2600"/>
    </cacheField>
    <cacheField name="Líquido" numFmtId="44">
      <sharedItems containsSemiMixedTypes="0" containsString="0" containsNumber="1" minValue="-1313.49" maxValue="1548.15"/>
    </cacheField>
    <cacheField name="PM Operação" numFmtId="164">
      <sharedItems containsSemiMixedTypes="0" containsString="0" containsNumber="1" minValue="0" maxValue="9.400599999999999"/>
    </cacheField>
    <cacheField name="PM Papel" numFmtId="165">
      <sharedItems containsSemiMixedTypes="0" containsString="0" containsNumber="1" minValue="0" maxValue="2.1891500000000002"/>
    </cacheField>
    <cacheField name="Resultado" numFmtId="44">
      <sharedItems containsSemiMixedTypes="0" containsString="0" containsNumber="1" minValue="-436.36" maxValue="664.36666666666656"/>
    </cacheField>
    <cacheField name="IRFF" numFmtId="44">
      <sharedItems containsString="0" containsBlank="1" containsNumber="1" minValue="6.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36.36" maxValue="670.63"/>
    </cacheField>
    <cacheField name="N/D" numFmtId="0">
      <sharedItems count="2">
        <s v="N"/>
        <s v="D"/>
      </sharedItems>
    </cacheField>
    <cacheField name="Volume Ação" numFmtId="44">
      <sharedItems containsSemiMixedTypes="0" containsString="0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s v="PETRA20_1"/>
    <d v="2013-01-15T00:00:00"/>
    <d v="2013-01-16T00:00:00"/>
    <n v="16"/>
    <x v="0"/>
    <x v="0"/>
    <x v="0"/>
    <x v="0"/>
    <s v="C"/>
    <n v="200"/>
    <n v="-60.64"/>
    <n v="0.30320000000000003"/>
    <n v="0"/>
    <n v="0"/>
    <m/>
    <m/>
    <n v="0"/>
    <x v="0"/>
    <n v="0"/>
  </r>
  <r>
    <n v="1"/>
    <s v="PETRA20_1"/>
    <d v="2013-01-20T00:00:00"/>
    <d v="2013-01-21T00:00:00"/>
    <n v="21"/>
    <x v="0"/>
    <x v="0"/>
    <x v="0"/>
    <x v="0"/>
    <s v="C"/>
    <n v="-200"/>
    <n v="9.43"/>
    <n v="4.7149999999999997E-2"/>
    <n v="0.30320000000000003"/>
    <n v="-51.21"/>
    <m/>
    <m/>
    <n v="-51.21"/>
    <x v="0"/>
    <n v="0"/>
  </r>
  <r>
    <n v="2"/>
    <s v="VALEI34_2"/>
    <d v="2013-09-09T00:00:00"/>
    <d v="2013-09-10T00:00:00"/>
    <n v="10"/>
    <x v="1"/>
    <x v="0"/>
    <x v="0"/>
    <x v="1"/>
    <s v="C"/>
    <n v="1200"/>
    <n v="-417.17"/>
    <n v="0.34764166666666668"/>
    <n v="0"/>
    <n v="0"/>
    <m/>
    <m/>
    <n v="0"/>
    <x v="0"/>
    <n v="0"/>
  </r>
  <r>
    <n v="2"/>
    <s v="VALEI34_2"/>
    <d v="2013-09-10T00:00:00"/>
    <d v="2013-09-11T00:00:00"/>
    <n v="11"/>
    <x v="1"/>
    <x v="0"/>
    <x v="0"/>
    <x v="1"/>
    <s v="C"/>
    <n v="-1200"/>
    <n v="840.62"/>
    <n v="0.70051666666666668"/>
    <n v="0.34764166666666668"/>
    <n v="423.45"/>
    <m/>
    <m/>
    <n v="423.45"/>
    <x v="0"/>
    <n v="0"/>
  </r>
  <r>
    <n v="3"/>
    <s v="PETRI18_3"/>
    <d v="2013-09-15T00:00:00"/>
    <d v="2013-09-16T00:00:00"/>
    <n v="16"/>
    <x v="1"/>
    <x v="0"/>
    <x v="0"/>
    <x v="2"/>
    <s v="C"/>
    <n v="0"/>
    <n v="-179.74"/>
    <n v="0"/>
    <n v="0"/>
    <n v="-179.74"/>
    <m/>
    <n v="3.48"/>
    <n v="-176.26000000000002"/>
    <x v="1"/>
    <n v="0"/>
  </r>
  <r>
    <n v="4"/>
    <s v="VALEJ31_4"/>
    <d v="2013-10-14T00:00:00"/>
    <d v="2013-10-15T00:00:00"/>
    <n v="15"/>
    <x v="2"/>
    <x v="0"/>
    <x v="0"/>
    <x v="3"/>
    <s v="C"/>
    <n v="0"/>
    <n v="662.77"/>
    <n v="0"/>
    <n v="0"/>
    <n v="662.77"/>
    <n v="6.7"/>
    <n v="1.1599999999999999"/>
    <n v="670.63"/>
    <x v="1"/>
    <n v="0"/>
  </r>
  <r>
    <n v="5"/>
    <s v="VALEJ33_5"/>
    <d v="2013-10-15T00:00:00"/>
    <d v="2013-10-16T00:00:00"/>
    <n v="16"/>
    <x v="2"/>
    <x v="0"/>
    <x v="0"/>
    <x v="4"/>
    <s v="C"/>
    <n v="0"/>
    <n v="-200.22"/>
    <n v="0"/>
    <n v="0"/>
    <n v="-200.22"/>
    <m/>
    <n v="1.1599999999999999"/>
    <n v="-199.06"/>
    <x v="1"/>
    <n v="0"/>
  </r>
  <r>
    <n v="6"/>
    <s v="VALEJ32_6"/>
    <d v="2013-10-16T00:00:00"/>
    <d v="2013-10-17T00:00:00"/>
    <n v="17"/>
    <x v="2"/>
    <x v="0"/>
    <x v="0"/>
    <x v="5"/>
    <s v="C"/>
    <n v="900"/>
    <n v="-583.51"/>
    <n v="0.64834444444444439"/>
    <n v="0"/>
    <n v="0"/>
    <m/>
    <m/>
    <n v="0"/>
    <x v="0"/>
    <n v="0"/>
  </r>
  <r>
    <n v="6"/>
    <s v="VALEJ32_6"/>
    <d v="2013-10-18T00:00:00"/>
    <d v="2013-10-21T00:00:00"/>
    <n v="21"/>
    <x v="2"/>
    <x v="0"/>
    <x v="0"/>
    <x v="5"/>
    <s v="C"/>
    <n v="-900"/>
    <n v="676.31"/>
    <n v="0.75145555555555554"/>
    <n v="0.64834444444444439"/>
    <n v="92.80000000000004"/>
    <m/>
    <m/>
    <n v="92.80000000000004"/>
    <x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m/>
    <m/>
    <n v="0"/>
    <x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234.65999999999985"/>
    <m/>
    <m/>
    <n v="234.65999999999985"/>
    <x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-305.10000000000002"/>
    <m/>
    <n v="1.1599999999999999"/>
    <n v="-303.94"/>
    <x v="1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-122.33"/>
    <m/>
    <n v="1.1599999999999999"/>
    <n v="-121.17"/>
    <x v="1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84.39"/>
    <m/>
    <n v="1.1599999999999999"/>
    <n v="-83.23"/>
    <x v="1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82.130000000000166"/>
    <m/>
    <m/>
    <n v="-82.130000000000166"/>
    <x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m/>
    <m/>
    <n v="0"/>
    <x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m/>
    <m/>
    <n v="0"/>
    <x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215.15000000000003"/>
    <m/>
    <m/>
    <n v="-215.15000000000003"/>
    <x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m/>
    <m/>
    <n v="0"/>
    <x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374.90999999999997"/>
    <m/>
    <m/>
    <n v="-374.90999999999997"/>
    <x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416.52"/>
    <m/>
    <m/>
    <n v="-416.52"/>
    <x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m/>
    <m/>
    <n v="0"/>
    <x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236.62000000000006"/>
    <m/>
    <m/>
    <n v="-236.62000000000006"/>
    <x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m/>
    <m/>
    <n v="0"/>
    <x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9.9400000000000048"/>
    <m/>
    <m/>
    <n v="-9.9400000000000048"/>
    <x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94.07"/>
    <m/>
    <n v="1.1599999999999999"/>
    <n v="-92.91"/>
    <x v="1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m/>
    <m/>
    <n v="0"/>
    <x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m/>
    <m/>
    <n v="0"/>
    <x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7.7100000000000506"/>
    <m/>
    <m/>
    <n v="-7.7100000000000506"/>
    <x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m/>
    <m/>
    <n v="0"/>
    <x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200"/>
    <m/>
    <m/>
    <n v="-200"/>
    <x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436.36"/>
    <m/>
    <m/>
    <n v="-436.36"/>
    <x v="0"/>
    <n v="0"/>
  </r>
  <r>
    <n v="19"/>
    <s v="AELP3_19"/>
    <d v="2013-12-30T00:00:00"/>
    <d v="2014-01-02T00:00:00"/>
    <n v="2"/>
    <x v="0"/>
    <x v="1"/>
    <x v="1"/>
    <x v="14"/>
    <s v="C"/>
    <n v="100"/>
    <n v="-940.06"/>
    <n v="9.400599999999999"/>
    <n v="0"/>
    <n v="0"/>
    <m/>
    <m/>
    <n v="0"/>
    <x v="0"/>
    <n v="0"/>
  </r>
  <r>
    <n v="20"/>
    <s v="UNIP6_20"/>
    <d v="2014-01-29T00:00:00"/>
    <d v="2014-02-03T00:00:00"/>
    <n v="3"/>
    <x v="5"/>
    <x v="1"/>
    <x v="1"/>
    <x v="15"/>
    <s v="C"/>
    <n v="600"/>
    <n v="-315.86"/>
    <n v="0.52643333333333331"/>
    <n v="0"/>
    <n v="0"/>
    <m/>
    <m/>
    <n v="0"/>
    <x v="0"/>
    <n v="0"/>
  </r>
  <r>
    <n v="21"/>
    <s v="PETRC14_21"/>
    <d v="2014-02-27T00:00:00"/>
    <d v="2014-02-28T00:00:00"/>
    <n v="28"/>
    <x v="5"/>
    <x v="1"/>
    <x v="0"/>
    <x v="16"/>
    <s v="C"/>
    <n v="1500"/>
    <n v="-496.4"/>
    <n v="0.3309333333333333"/>
    <n v="0"/>
    <n v="0"/>
    <m/>
    <m/>
    <n v="0"/>
    <x v="0"/>
    <n v="0"/>
  </r>
  <r>
    <n v="21"/>
    <s v="PETRC14_21"/>
    <d v="2014-02-28T00:00:00"/>
    <d v="2014-03-03T00:00:00"/>
    <n v="3"/>
    <x v="6"/>
    <x v="1"/>
    <x v="0"/>
    <x v="16"/>
    <s v="C"/>
    <n v="-800"/>
    <n v="511.54"/>
    <n v="0.63942500000000002"/>
    <n v="0.3309333333333333"/>
    <n v="246.79333333333338"/>
    <m/>
    <m/>
    <n v="246.79333333333338"/>
    <x v="0"/>
    <n v="0"/>
  </r>
  <r>
    <n v="21"/>
    <s v="PETRC14_21"/>
    <d v="2014-03-01T00:00:00"/>
    <d v="2014-03-03T00:00:00"/>
    <n v="3"/>
    <x v="6"/>
    <x v="1"/>
    <x v="0"/>
    <x v="16"/>
    <s v="C"/>
    <n v="-700"/>
    <n v="896.02"/>
    <n v="1.2800285714285713"/>
    <n v="0.3309333333333333"/>
    <n v="664.36666666666656"/>
    <m/>
    <m/>
    <n v="664.36666666666656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5" firstHeaderRow="1" firstDataRow="3" firstDataCol="1"/>
  <pivotFields count="20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sd="0" x="1"/>
        <item sd="0" x="2"/>
        <item sd="0" x="3"/>
        <item sd="0" x="4"/>
        <item sd="0" x="6"/>
        <item sd="0" m="1" x="11"/>
        <item sd="0" m="1" x="7"/>
        <item sd="0" m="1" x="8"/>
        <item sd="0" m="1" x="9"/>
        <item sd="0" m="1" x="10"/>
        <item t="default"/>
      </items>
    </pivotField>
    <pivotField axis="axisRow" showAll="0" sortType="ascending" defaultSubtotal="0">
      <items count="4">
        <item sd="0" m="1" x="2"/>
        <item sd="0" m="1" x="3"/>
        <item sd="0" x="0"/>
        <item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69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m="1" x="56"/>
        <item m="1" x="37"/>
        <item m="1" x="62"/>
        <item m="1" x="45"/>
        <item m="1" x="40"/>
        <item m="1" x="38"/>
        <item m="1" x="48"/>
        <item m="1" x="60"/>
        <item m="1" x="44"/>
        <item m="1" x="34"/>
        <item m="1" x="23"/>
        <item m="1" x="18"/>
        <item m="1" x="51"/>
        <item m="1" x="20"/>
        <item m="1" x="43"/>
        <item m="1" x="53"/>
        <item m="1" x="30"/>
        <item m="1" x="54"/>
        <item m="1" x="21"/>
        <item m="1" x="17"/>
        <item m="1" x="47"/>
        <item m="1" x="33"/>
        <item m="1" x="42"/>
        <item m="1" x="67"/>
        <item m="1" x="55"/>
        <item m="1" x="59"/>
        <item m="1" x="32"/>
        <item m="1" x="36"/>
        <item m="1" x="49"/>
        <item m="1" x="28"/>
        <item m="1" x="26"/>
        <item m="1" x="29"/>
        <item m="1" x="61"/>
        <item m="1" x="64"/>
        <item m="1" x="65"/>
        <item m="1" x="19"/>
        <item m="1" x="35"/>
        <item m="1" x="22"/>
        <item m="1" x="63"/>
        <item m="1" x="66"/>
        <item m="1" x="27"/>
        <item m="1" x="31"/>
        <item m="1" x="24"/>
        <item m="1" x="58"/>
        <item m="1" x="25"/>
        <item m="1" x="41"/>
        <item m="1" x="57"/>
        <item m="1" x="39"/>
        <item m="1" x="46"/>
        <item m="1" x="50"/>
        <item m="1" x="52"/>
        <item x="16"/>
        <item t="default"/>
      </items>
    </pivotField>
    <pivotField showAll="0" defaultSubtotal="0"/>
    <pivotField showAll="0"/>
    <pivotField dataField="1" numFmtId="44" showAll="0"/>
    <pivotField numFmtId="164" showAll="0"/>
    <pivotField numFmtId="165" showAll="0"/>
    <pivotField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dataField="1" numFmtId="44" showAll="0" defaultSubtotal="0"/>
  </pivotFields>
  <rowFields count="4">
    <field x="7"/>
    <field x="6"/>
    <field x="5"/>
    <field x="8"/>
  </rowFields>
  <rowItems count="10">
    <i>
      <x/>
    </i>
    <i r="1">
      <x v="3"/>
    </i>
    <i r="2">
      <x/>
    </i>
    <i r="2">
      <x v="1"/>
    </i>
    <i>
      <x v="1"/>
    </i>
    <i r="1">
      <x v="2"/>
    </i>
    <i r="1">
      <x v="3"/>
    </i>
    <i r="2">
      <x v="1"/>
    </i>
    <i r="2">
      <x v="6"/>
    </i>
    <i t="grand">
      <x/>
    </i>
  </rowItems>
  <colFields count="2">
    <field x="-2"/>
    <field x="18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* Base IR" fld="17" baseField="0" baseItem="0" numFmtId="44"/>
    <dataField name="* IRFF" fld="15" baseField="0" baseItem="0" numFmtId="44"/>
    <dataField name="* Líquido" fld="11" baseField="0" baseItem="0" numFmtId="44"/>
    <dataField name="* Volume Ação" fld="19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20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69">
        <item x="14"/>
        <item m="1" x="60"/>
        <item m="1" x="58"/>
        <item m="1" x="22"/>
        <item m="1" x="18"/>
        <item m="1" x="63"/>
        <item m="1" x="24"/>
        <item m="1" x="33"/>
        <item m="1" x="23"/>
        <item m="1" x="45"/>
        <item m="1" x="56"/>
        <item m="1" x="44"/>
        <item m="1" x="34"/>
        <item m="1" x="62"/>
        <item m="1" x="40"/>
        <item m="1" x="48"/>
        <item m="1" x="37"/>
        <item m="1" x="25"/>
        <item m="1" x="53"/>
        <item m="1" x="42"/>
        <item m="1" x="47"/>
        <item m="1" x="61"/>
        <item m="1" x="64"/>
        <item m="1" x="35"/>
        <item x="0"/>
        <item m="1" x="51"/>
        <item m="1" x="54"/>
        <item m="1" x="43"/>
        <item m="1" x="49"/>
        <item m="1" x="28"/>
        <item m="1" x="32"/>
        <item m="1" x="36"/>
        <item m="1" x="65"/>
        <item m="1" x="19"/>
        <item m="1" x="27"/>
        <item m="1" x="31"/>
        <item x="2"/>
        <item x="9"/>
        <item m="1" x="38"/>
        <item x="15"/>
        <item m="1" x="20"/>
        <item m="1" x="30"/>
        <item m="1" x="67"/>
        <item m="1" x="21"/>
        <item m="1" x="26"/>
        <item m="1" x="29"/>
        <item m="1" x="55"/>
        <item m="1" x="59"/>
        <item m="1" x="66"/>
        <item x="1"/>
        <item x="3"/>
        <item x="5"/>
        <item x="4"/>
        <item x="6"/>
        <item x="7"/>
        <item x="8"/>
        <item x="10"/>
        <item x="12"/>
        <item x="13"/>
        <item x="11"/>
        <item m="1" x="17"/>
        <item m="1" x="41"/>
        <item m="1" x="57"/>
        <item m="1" x="39"/>
        <item m="1" x="46"/>
        <item m="1" x="50"/>
        <item m="1" x="52"/>
        <item x="16"/>
        <item t="default"/>
      </items>
    </pivotField>
    <pivotField showAll="0"/>
    <pivotField dataField="1" showAll="0"/>
    <pivotField numFmtId="44" showAll="0"/>
    <pivotField numFmtId="164" showAll="0"/>
    <pivotField numFmtId="165" showAll="0"/>
    <pivotField numFmtId="44" showAll="0"/>
    <pivotField showAll="0"/>
    <pivotField showAll="0"/>
    <pivotField numFmtId="44" showAll="0"/>
    <pivotField showAll="0"/>
    <pivotField numFmtId="44" showAll="0"/>
  </pivotFields>
  <rowFields count="1">
    <field x="8"/>
  </rowFields>
  <rowItems count="3">
    <i>
      <x/>
    </i>
    <i>
      <x v="39"/>
    </i>
    <i t="grand">
      <x/>
    </i>
  </rowItems>
  <colItems count="1">
    <i/>
  </colItems>
  <dataFields count="1">
    <dataField name="Soma de Quantidade" fld="10" baseField="0" baseItem="0"/>
  </dataFields>
  <pivotTableStyleInfo name="PivotStyleLight16" showRowHeaders="1" showColHeaders="1" showRowStripes="0" showColStripes="0" showLastColumn="1"/>
  <filters count="1">
    <filter fld="8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U40" headerRowDxfId="43" dataDxfId="42">
  <autoFilter ref="A1:U40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1" name="Trade" totalsRowLabel="Total" dataDxfId="41" totalsRowDxfId="40"/>
    <tableColumn id="8" name="ID" dataDxfId="39" totalsRowDxfId="38">
      <calculatedColumnFormula>CONCATENATE(Tabela1[[#This Row],[Papel]],"_",Tabela1[[#This Row],[Trade]])</calculatedColumnFormula>
    </tableColumn>
    <tableColumn id="18" name="Data" dataDxfId="37" totalsRowDxfId="36"/>
    <tableColumn id="1" name="Data Liquidação" dataDxfId="35" totalsRowDxfId="34">
      <calculatedColumnFormula>WORKDAY(Tabela1[[#This Row],[Data]],IF(Tabela1[[#This Row],[Tipo]]="Opção",1,3))</calculatedColumnFormula>
    </tableColumn>
    <tableColumn id="9" name="Dia" dataDxfId="33" totalsRowDxfId="32">
      <calculatedColumnFormula>DAY(Tabela1[[#This Row],[Data Liquidação]])</calculatedColumnFormula>
    </tableColumn>
    <tableColumn id="2" name="Mês" dataDxfId="31" totalsRowDxfId="30">
      <calculatedColumnFormula>MONTH([Data Liquidação])</calculatedColumnFormula>
    </tableColumn>
    <tableColumn id="19" name="Ano" dataDxfId="29" totalsRowDxfId="28" dataCellStyle="Moeda">
      <calculatedColumnFormula>YEAR(Tabela1[[#This Row],[Data Liquidação]])</calculatedColumnFormula>
    </tableColumn>
    <tableColumn id="7" name="Tipo" dataDxfId="27" totalsRowDxfId="26"/>
    <tableColumn id="3" name="Papel" dataDxfId="25" totalsRowDxfId="24"/>
    <tableColumn id="15" name="C/V" dataDxfId="23" totalsRowDxfId="22"/>
    <tableColumn id="4" name="Quantidade" dataDxfId="21" totalsRowDxfId="20"/>
    <tableColumn id="5" name="Líquido" totalsRowFunction="sum" dataDxfId="19" totalsRowDxfId="18" dataCellStyle="Moeda"/>
    <tableColumn id="6" name="PM Operação" dataDxfId="17" totalsRowDxfId="16">
      <calculatedColumnFormula>IF([Quantidade]&lt;&gt;0,ABS([Líquido])/ABS([Quantidade]),0)</calculatedColumnFormula>
    </tableColumn>
    <tableColumn id="12" name="PM Papel" dataDxfId="2" totalsRowDxfId="15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21" name="% Rent" dataDxfId="0" totalsRowDxfId="3" dataCellStyle="Porcentagem">
      <calculatedColumnFormula>IF(Tabela1[[#This Row],[PM Papel]]&gt;0,Tabela1[[#This Row],[PM Operação]]/Tabela1[[#This Row],[PM Papel]]-1,0)</calculatedColumnFormula>
    </tableColumn>
    <tableColumn id="10" name="Resultado" totalsRowFunction="sum" dataDxfId="1" totalsRowDxfId="14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13" totalsRowDxfId="12">
      <totalsRowFormula>Tabela1[[#Totals],[Resultado]]/ABS(Tabela1[[#Totals],[Líquido]])</totalsRowFormula>
    </tableColumn>
    <tableColumn id="14" name="Outras Bovespa" dataDxfId="11" totalsRowDxfId="10"/>
    <tableColumn id="16" name="Base IR" totalsRowFunction="sum" dataDxfId="9" totalsRowDxfId="8">
      <calculatedColumnFormula>Tabela1[[#This Row],[Resultado]]+Tabela1[[#This Row],[IRFF]]+Tabela1[[#This Row],[Outras Bovespa]]</calculatedColumnFormula>
    </tableColumn>
    <tableColumn id="13" name="N/D" totalsRowFunction="count" dataDxfId="7" totalsRowDxfId="6">
      <calculatedColumnFormula>IF([Quantidade]=0,"D","N")</calculatedColumnFormula>
    </tableColumn>
    <tableColumn id="20" name="Volume Ação" dataDxfId="5" totalsRowDxfId="4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0"/>
  <sheetViews>
    <sheetView tabSelected="1" topLeftCell="A19" workbookViewId="0">
      <selection activeCell="Q44" sqref="Q44"/>
    </sheetView>
  </sheetViews>
  <sheetFormatPr defaultRowHeight="11.25"/>
  <cols>
    <col min="1" max="1" width="6.85546875" style="7" bestFit="1" customWidth="1"/>
    <col min="2" max="2" width="8.42578125" style="2" bestFit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1" bestFit="1" customWidth="1"/>
    <col min="14" max="14" width="10.28515625" style="1" bestFit="1" customWidth="1"/>
    <col min="15" max="15" width="7.7109375" style="34" bestFit="1" customWidth="1"/>
    <col min="16" max="16" width="10.5703125" style="1" bestFit="1" customWidth="1"/>
    <col min="17" max="17" width="6.85546875" style="1" bestFit="1" customWidth="1"/>
    <col min="18" max="18" width="14" style="1" bestFit="1" customWidth="1"/>
    <col min="19" max="19" width="9.85546875" style="1" bestFit="1" customWidth="1"/>
    <col min="20" max="20" width="5.85546875" style="1" bestFit="1" customWidth="1"/>
    <col min="21" max="21" width="12" style="1" bestFit="1" customWidth="1"/>
    <col min="22" max="16384" width="9.140625" style="1"/>
  </cols>
  <sheetData>
    <row r="1" spans="1:21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13" t="s">
        <v>11</v>
      </c>
      <c r="N1" s="15" t="s">
        <v>12</v>
      </c>
      <c r="O1" s="34" t="s">
        <v>54</v>
      </c>
      <c r="P1" s="11" t="s">
        <v>9</v>
      </c>
      <c r="Q1" s="11" t="s">
        <v>18</v>
      </c>
      <c r="R1" s="11" t="s">
        <v>17</v>
      </c>
      <c r="S1" s="11" t="s">
        <v>19</v>
      </c>
      <c r="T1" s="1" t="s">
        <v>15</v>
      </c>
      <c r="U1" s="1" t="s">
        <v>39</v>
      </c>
    </row>
    <row r="2" spans="1:21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13">
        <f>IF([Quantidade]&lt;&gt;0,ABS([Líquido])/ABS([Quantidade]),0)</f>
        <v>0.30320000000000003</v>
      </c>
      <c r="N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34">
        <f>IF(Tabela1[[#This Row],[PM Papel]]&gt;0,Tabela1[[#This Row],[PM Operação]]/Tabela1[[#This Row],[PM Papel]]-1,0)</f>
        <v>0</v>
      </c>
      <c r="P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" s="11"/>
      <c r="R2" s="11"/>
      <c r="S2" s="11">
        <f>Tabela1[[#This Row],[Resultado]]+Tabela1[[#This Row],[IRFF]]+Tabela1[[#This Row],[Outras Bovespa]]</f>
        <v>0</v>
      </c>
      <c r="T2" s="7" t="str">
        <f>IF([Quantidade]=0,"D","N")</f>
        <v>N</v>
      </c>
      <c r="U2" s="11">
        <f>IF([Tipo]="Ação",SUMPRODUCT(N([Ano]=Tabela1[[#This Row],[Ano]]),N([Mês]=Tabela1[[#This Row],[Mês]]),N([Quantidade]&lt;0),N([Tipo]="Ação"),ABS([Líquido])),0)</f>
        <v>0</v>
      </c>
    </row>
    <row r="3" spans="1:21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14">
        <f>IF([Quantidade]&lt;&gt;0,ABS([Líquido])/ABS([Quantidade]),0)</f>
        <v>4.7149999999999997E-2</v>
      </c>
      <c r="N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35">
        <f>IF(Tabela1[[#This Row],[PM Papel]]&gt;0,Tabela1[[#This Row],[PM Operação]]/Tabela1[[#This Row],[PM Papel]]-1,0)</f>
        <v>-0.84449208443271773</v>
      </c>
      <c r="P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Q3" s="11"/>
      <c r="R3" s="11"/>
      <c r="S3" s="11">
        <f>Tabela1[[#This Row],[Resultado]]+Tabela1[[#This Row],[IRFF]]+Tabela1[[#This Row],[Outras Bovespa]]</f>
        <v>-51.21</v>
      </c>
      <c r="T3" s="7" t="str">
        <f>IF([Quantidade]=0,"D","N")</f>
        <v>N</v>
      </c>
      <c r="U3" s="11">
        <f>IF([Tipo]="Ação",SUMPRODUCT(N([Ano]=Tabela1[[#This Row],[Ano]]),N([Mês]=Tabela1[[#This Row],[Mês]]),N([Quantidade]&lt;0),N([Tipo]="Ação"),ABS([Líquido])),0)</f>
        <v>0</v>
      </c>
    </row>
    <row r="4" spans="1:21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14">
        <f>IF([Quantidade]&lt;&gt;0,ABS([Líquido])/ABS([Quantidade]),0)</f>
        <v>0.34764166666666668</v>
      </c>
      <c r="N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35">
        <f>IF(Tabela1[[#This Row],[PM Papel]]&gt;0,Tabela1[[#This Row],[PM Operação]]/Tabela1[[#This Row],[PM Papel]]-1,0)</f>
        <v>0</v>
      </c>
      <c r="P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" s="12"/>
      <c r="R4" s="12"/>
      <c r="S4" s="12">
        <f>Tabela1[[#This Row],[Resultado]]+Tabela1[[#This Row],[IRFF]]+Tabela1[[#This Row],[Outras Bovespa]]</f>
        <v>0</v>
      </c>
      <c r="T4" s="7" t="str">
        <f>IF([Quantidade]=0,"D","N")</f>
        <v>N</v>
      </c>
      <c r="U4" s="11">
        <f>IF([Tipo]="Ação",SUMPRODUCT(N([Ano]=Tabela1[[#This Row],[Ano]]),N([Mês]=Tabela1[[#This Row],[Mês]]),N([Quantidade]&lt;0),N([Tipo]="Ação"),ABS([Líquido])),0)</f>
        <v>0</v>
      </c>
    </row>
    <row r="5" spans="1:21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14">
        <f>IF([Quantidade]&lt;&gt;0,ABS([Líquido])/ABS([Quantidade]),0)</f>
        <v>0.70051666666666668</v>
      </c>
      <c r="N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35">
        <f>IF(Tabela1[[#This Row],[PM Papel]]&gt;0,Tabela1[[#This Row],[PM Operação]]/Tabela1[[#This Row],[PM Papel]]-1,0)</f>
        <v>1.0150538149914903</v>
      </c>
      <c r="P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Q5" s="12"/>
      <c r="R5" s="12"/>
      <c r="S5" s="12">
        <f>Tabela1[[#This Row],[Resultado]]+Tabela1[[#This Row],[IRFF]]+Tabela1[[#This Row],[Outras Bovespa]]</f>
        <v>423.45</v>
      </c>
      <c r="T5" s="7" t="str">
        <f>IF([Quantidade]=0,"D","N")</f>
        <v>N</v>
      </c>
      <c r="U5" s="11">
        <f>IF([Tipo]="Ação",SUMPRODUCT(N([Ano]=Tabela1[[#This Row],[Ano]]),N([Mês]=Tabela1[[#This Row],[Mês]]),N([Quantidade]&lt;0),N([Tipo]="Ação"),ABS([Líquido])),0)</f>
        <v>0</v>
      </c>
    </row>
    <row r="6" spans="1:21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14">
        <f>IF([Quantidade]&lt;&gt;0,ABS([Líquido])/ABS([Quantidade]),0)</f>
        <v>0</v>
      </c>
      <c r="N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35">
        <f>IF(Tabela1[[#This Row],[PM Papel]]&gt;0,Tabela1[[#This Row],[PM Operação]]/Tabela1[[#This Row],[PM Papel]]-1,0)</f>
        <v>0</v>
      </c>
      <c r="P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Q6" s="12"/>
      <c r="R6" s="12">
        <v>3.48</v>
      </c>
      <c r="S6" s="12">
        <f>Tabela1[[#This Row],[Resultado]]+Tabela1[[#This Row],[IRFF]]+Tabela1[[#This Row],[Outras Bovespa]]</f>
        <v>-176.26000000000002</v>
      </c>
      <c r="T6" s="7" t="str">
        <f>IF([Quantidade]=0,"D","N")</f>
        <v>D</v>
      </c>
      <c r="U6" s="11">
        <f>IF([Tipo]="Ação",SUMPRODUCT(N([Ano]=Tabela1[[#This Row],[Ano]]),N([Mês]=Tabela1[[#This Row],[Mês]]),N([Quantidade]&lt;0),N([Tipo]="Ação"),ABS([Líquido])),0)</f>
        <v>0</v>
      </c>
    </row>
    <row r="7" spans="1:21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14">
        <f>IF([Quantidade]&lt;&gt;0,ABS([Líquido])/ABS([Quantidade]),0)</f>
        <v>0</v>
      </c>
      <c r="N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35">
        <f>IF(Tabela1[[#This Row],[PM Papel]]&gt;0,Tabela1[[#This Row],[PM Operação]]/Tabela1[[#This Row],[PM Papel]]-1,0)</f>
        <v>0</v>
      </c>
      <c r="P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Q7" s="12">
        <v>6.7</v>
      </c>
      <c r="R7" s="12">
        <v>1.1599999999999999</v>
      </c>
      <c r="S7" s="12">
        <f>Tabela1[[#This Row],[Resultado]]+Tabela1[[#This Row],[IRFF]]+Tabela1[[#This Row],[Outras Bovespa]]</f>
        <v>670.63</v>
      </c>
      <c r="T7" s="10" t="str">
        <f>IF([Quantidade]=0,"D","N")</f>
        <v>D</v>
      </c>
      <c r="U7" s="11">
        <f>IF([Tipo]="Ação",SUMPRODUCT(N([Ano]=Tabela1[[#This Row],[Ano]]),N([Mês]=Tabela1[[#This Row],[Mês]]),N([Quantidade]&lt;0),N([Tipo]="Ação"),ABS([Líquido])),0)</f>
        <v>0</v>
      </c>
    </row>
    <row r="8" spans="1:21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14">
        <f>IF([Quantidade]&lt;&gt;0,ABS([Líquido])/ABS([Quantidade]),0)</f>
        <v>0</v>
      </c>
      <c r="N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35">
        <f>IF(Tabela1[[#This Row],[PM Papel]]&gt;0,Tabela1[[#This Row],[PM Operação]]/Tabela1[[#This Row],[PM Papel]]-1,0)</f>
        <v>0</v>
      </c>
      <c r="P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Q8" s="12"/>
      <c r="R8" s="12">
        <v>1.1599999999999999</v>
      </c>
      <c r="S8" s="12">
        <f>Tabela1[[#This Row],[Resultado]]+Tabela1[[#This Row],[IRFF]]+Tabela1[[#This Row],[Outras Bovespa]]</f>
        <v>-199.06</v>
      </c>
      <c r="T8" s="10" t="str">
        <f>IF([Quantidade]=0,"D","N")</f>
        <v>D</v>
      </c>
      <c r="U8" s="11">
        <f>IF([Tipo]="Ação",SUMPRODUCT(N([Ano]=Tabela1[[#This Row],[Ano]]),N([Mês]=Tabela1[[#This Row],[Mês]]),N([Quantidade]&lt;0),N([Tipo]="Ação"),ABS([Líquido])),0)</f>
        <v>0</v>
      </c>
    </row>
    <row r="9" spans="1:21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18">
        <f>IF([Quantidade]&lt;&gt;0,ABS([Líquido])/ABS([Quantidade]),0)</f>
        <v>0.64834444444444439</v>
      </c>
      <c r="N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35">
        <f>IF(Tabela1[[#This Row],[PM Papel]]&gt;0,Tabela1[[#This Row],[PM Operação]]/Tabela1[[#This Row],[PM Papel]]-1,0)</f>
        <v>0</v>
      </c>
      <c r="P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" s="12"/>
      <c r="R9" s="12"/>
      <c r="S9" s="12">
        <f>Tabela1[[#This Row],[Resultado]]+Tabela1[[#This Row],[IRFF]]+Tabela1[[#This Row],[Outras Bovespa]]</f>
        <v>0</v>
      </c>
      <c r="T9" s="10" t="str">
        <f>IF([Quantidade]=0,"D","N")</f>
        <v>N</v>
      </c>
      <c r="U9" s="11">
        <f>IF([Tipo]="Ação",SUMPRODUCT(N([Ano]=Tabela1[[#This Row],[Ano]]),N([Mês]=Tabela1[[#This Row],[Mês]]),N([Quantidade]&lt;0),N([Tipo]="Ação"),ABS([Líquido])),0)</f>
        <v>0</v>
      </c>
    </row>
    <row r="10" spans="1:21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18">
        <f>IF([Quantidade]&lt;&gt;0,ABS([Líquido])/ABS([Quantidade]),0)</f>
        <v>0.75145555555555554</v>
      </c>
      <c r="N1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35">
        <f>IF(Tabela1[[#This Row],[PM Papel]]&gt;0,Tabela1[[#This Row],[PM Operação]]/Tabela1[[#This Row],[PM Papel]]-1,0)</f>
        <v>0.15903754862812991</v>
      </c>
      <c r="P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Q10" s="12"/>
      <c r="R10" s="12"/>
      <c r="S10" s="12">
        <f>Tabela1[[#This Row],[Resultado]]+Tabela1[[#This Row],[IRFF]]+Tabela1[[#This Row],[Outras Bovespa]]</f>
        <v>92.80000000000004</v>
      </c>
      <c r="T10" s="10" t="str">
        <f>IF([Quantidade]=0,"D","N")</f>
        <v>N</v>
      </c>
      <c r="U10" s="11">
        <f>IF([Tipo]="Ação",SUMPRODUCT(N([Ano]=Tabela1[[#This Row],[Ano]]),N([Mês]=Tabela1[[#This Row],[Mês]]),N([Quantidade]&lt;0),N([Tipo]="Ação"),ABS([Líquido])),0)</f>
        <v>0</v>
      </c>
    </row>
    <row r="11" spans="1:21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18">
        <f>IF([Quantidade]&lt;&gt;0,ABS([Líquido])/ABS([Quantidade]),0)</f>
        <v>2.1891500000000002</v>
      </c>
      <c r="N1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35">
        <f>IF(Tabela1[[#This Row],[PM Papel]]&gt;0,Tabela1[[#This Row],[PM Operação]]/Tabela1[[#This Row],[PM Papel]]-1,0)</f>
        <v>0</v>
      </c>
      <c r="P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1" s="12"/>
      <c r="R11" s="12"/>
      <c r="S11" s="12">
        <f>Tabela1[[#This Row],[Resultado]]+Tabela1[[#This Row],[IRFF]]+Tabela1[[#This Row],[Outras Bovespa]]</f>
        <v>0</v>
      </c>
      <c r="T11" s="10" t="str">
        <f>IF([Quantidade]=0,"D","N")</f>
        <v>N</v>
      </c>
      <c r="U11" s="11">
        <f>IF([Tipo]="Ação",SUMPRODUCT(N([Ano]=Tabela1[[#This Row],[Ano]]),N([Mês]=Tabela1[[#This Row],[Mês]]),N([Quantidade]&lt;0),N([Tipo]="Ação"),ABS([Líquido])),0)</f>
        <v>0</v>
      </c>
    </row>
    <row r="12" spans="1:21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18">
        <f>IF([Quantidade]&lt;&gt;0,ABS([Líquido])/ABS([Quantidade]),0)</f>
        <v>2.5802499999999999</v>
      </c>
      <c r="N1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35">
        <f>IF(Tabela1[[#This Row],[PM Papel]]&gt;0,Tabela1[[#This Row],[PM Operação]]/Tabela1[[#This Row],[PM Papel]]-1,0)</f>
        <v>0.17865381540780656</v>
      </c>
      <c r="P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Q12" s="12"/>
      <c r="R12" s="12"/>
      <c r="S12" s="12">
        <f>Tabela1[[#This Row],[Resultado]]+Tabela1[[#This Row],[IRFF]]+Tabela1[[#This Row],[Outras Bovespa]]</f>
        <v>234.65999999999985</v>
      </c>
      <c r="T12" s="10" t="str">
        <f>IF([Quantidade]=0,"D","N")</f>
        <v>N</v>
      </c>
      <c r="U12" s="11">
        <f>IF([Tipo]="Ação",SUMPRODUCT(N([Ano]=Tabela1[[#This Row],[Ano]]),N([Mês]=Tabela1[[#This Row],[Mês]]),N([Quantidade]&lt;0),N([Tipo]="Ação"),ABS([Líquido])),0)</f>
        <v>0</v>
      </c>
    </row>
    <row r="13" spans="1:21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18">
        <f>IF([Quantidade]&lt;&gt;0,ABS([Líquido])/ABS([Quantidade]),0)</f>
        <v>0</v>
      </c>
      <c r="N1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35">
        <f>IF(Tabela1[[#This Row],[PM Papel]]&gt;0,Tabela1[[#This Row],[PM Operação]]/Tabela1[[#This Row],[PM Papel]]-1,0)</f>
        <v>0</v>
      </c>
      <c r="P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Q13" s="12"/>
      <c r="R13" s="12">
        <v>1.1599999999999999</v>
      </c>
      <c r="S13" s="12">
        <f>Tabela1[[#This Row],[Resultado]]+Tabela1[[#This Row],[IRFF]]+Tabela1[[#This Row],[Outras Bovespa]]</f>
        <v>-303.94</v>
      </c>
      <c r="T13" s="10" t="str">
        <f>IF([Quantidade]=0,"D","N")</f>
        <v>D</v>
      </c>
      <c r="U13" s="11">
        <f>IF([Tipo]="Ação",SUMPRODUCT(N([Ano]=Tabela1[[#This Row],[Ano]]),N([Mês]=Tabela1[[#This Row],[Mês]]),N([Quantidade]&lt;0),N([Tipo]="Ação"),ABS([Líquido])),0)</f>
        <v>0</v>
      </c>
    </row>
    <row r="14" spans="1:21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18">
        <f>IF([Quantidade]&lt;&gt;0,ABS([Líquido])/ABS([Quantidade]),0)</f>
        <v>0</v>
      </c>
      <c r="N1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35">
        <f>IF(Tabela1[[#This Row],[PM Papel]]&gt;0,Tabela1[[#This Row],[PM Operação]]/Tabela1[[#This Row],[PM Papel]]-1,0)</f>
        <v>0</v>
      </c>
      <c r="P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Q14" s="12"/>
      <c r="R14" s="12">
        <v>1.1599999999999999</v>
      </c>
      <c r="S14" s="12">
        <f>Tabela1[[#This Row],[Resultado]]+Tabela1[[#This Row],[IRFF]]+Tabela1[[#This Row],[Outras Bovespa]]</f>
        <v>-121.17</v>
      </c>
      <c r="T14" s="10" t="str">
        <f>IF([Quantidade]=0,"D","N")</f>
        <v>D</v>
      </c>
      <c r="U14" s="11">
        <f>IF([Tipo]="Ação",SUMPRODUCT(N([Ano]=Tabela1[[#This Row],[Ano]]),N([Mês]=Tabela1[[#This Row],[Mês]]),N([Quantidade]&lt;0),N([Tipo]="Ação"),ABS([Líquido])),0)</f>
        <v>0</v>
      </c>
    </row>
    <row r="15" spans="1:21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18">
        <f>IF([Quantidade]&lt;&gt;0,ABS([Líquido])/ABS([Quantidade]),0)</f>
        <v>0.99562727272727281</v>
      </c>
      <c r="N1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35">
        <f>IF(Tabela1[[#This Row],[PM Papel]]&gt;0,Tabela1[[#This Row],[PM Operação]]/Tabela1[[#This Row],[PM Papel]]-1,0)</f>
        <v>0</v>
      </c>
      <c r="P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5" s="12"/>
      <c r="R15" s="12"/>
      <c r="S15" s="12">
        <f>Tabela1[[#This Row],[Resultado]]+Tabela1[[#This Row],[IRFF]]+Tabela1[[#This Row],[Outras Bovespa]]</f>
        <v>0</v>
      </c>
      <c r="T15" s="10" t="str">
        <f>IF([Quantidade]=0,"D","N")</f>
        <v>N</v>
      </c>
      <c r="U15" s="11">
        <f>IF([Tipo]="Ação",SUMPRODUCT(N([Ano]=Tabela1[[#This Row],[Ano]]),N([Mês]=Tabela1[[#This Row],[Mês]]),N([Quantidade]&lt;0),N([Tipo]="Ação"),ABS([Líquido])),0)</f>
        <v>0</v>
      </c>
    </row>
    <row r="16" spans="1:21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18">
        <f>IF([Quantidade]&lt;&gt;0,ABS([Líquido])/ABS([Quantidade]),0)</f>
        <v>0.95140000000000002</v>
      </c>
      <c r="N1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35">
        <f>IF(Tabela1[[#This Row],[PM Papel]]&gt;0,Tabela1[[#This Row],[PM Operação]]/Tabela1[[#This Row],[PM Papel]]-1,0)</f>
        <v>-4.4421515901350461E-2</v>
      </c>
      <c r="P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6" s="12"/>
      <c r="R16" s="12"/>
      <c r="S16" s="12">
        <f>Tabela1[[#This Row],[Resultado]]+Tabela1[[#This Row],[IRFF]]+Tabela1[[#This Row],[Outras Bovespa]]</f>
        <v>0</v>
      </c>
      <c r="T16" s="10" t="str">
        <f>IF([Quantidade]=0,"D","N")</f>
        <v>N</v>
      </c>
      <c r="U16" s="11">
        <f>IF([Tipo]="Ação",SUMPRODUCT(N([Ano]=Tabela1[[#This Row],[Ano]]),N([Mês]=Tabela1[[#This Row],[Mês]]),N([Quantidade]&lt;0),N([Tipo]="Ação"),ABS([Líquido])),0)</f>
        <v>0</v>
      </c>
    </row>
    <row r="17" spans="1:21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18">
        <f>IF([Quantidade]&lt;&gt;0,ABS([Líquido])/ABS([Quantidade]),0)</f>
        <v>0</v>
      </c>
      <c r="N1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35">
        <f>IF(Tabela1[[#This Row],[PM Papel]]&gt;0,Tabela1[[#This Row],[PM Operação]]/Tabela1[[#This Row],[PM Papel]]-1,0)</f>
        <v>-1</v>
      </c>
      <c r="P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Q17" s="12"/>
      <c r="R17" s="12">
        <v>1.1599999999999999</v>
      </c>
      <c r="S17" s="12">
        <f>Tabela1[[#This Row],[Resultado]]+Tabela1[[#This Row],[IRFF]]+Tabela1[[#This Row],[Outras Bovespa]]</f>
        <v>-83.23</v>
      </c>
      <c r="T17" s="10" t="str">
        <f>IF([Quantidade]=0,"D","N")</f>
        <v>D</v>
      </c>
      <c r="U17" s="11">
        <f>IF([Tipo]="Ação",SUMPRODUCT(N([Ano]=Tabela1[[#This Row],[Ano]]),N([Mês]=Tabela1[[#This Row],[Mês]]),N([Quantidade]&lt;0),N([Tipo]="Ação"),ABS([Líquido])),0)</f>
        <v>0</v>
      </c>
    </row>
    <row r="18" spans="1:21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18">
        <f>IF([Quantidade]&lt;&gt;0,ABS([Líquido])/ABS([Quantidade]),0)</f>
        <v>0.92748571428571425</v>
      </c>
      <c r="N1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35">
        <f>IF(Tabela1[[#This Row],[PM Papel]]&gt;0,Tabela1[[#This Row],[PM Operação]]/Tabela1[[#This Row],[PM Papel]]-1,0)</f>
        <v>-5.9488197246144958E-2</v>
      </c>
      <c r="P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Q18" s="12"/>
      <c r="R18" s="12"/>
      <c r="S18" s="12">
        <f>Tabela1[[#This Row],[Resultado]]+Tabela1[[#This Row],[IRFF]]+Tabela1[[#This Row],[Outras Bovespa]]</f>
        <v>-82.130000000000166</v>
      </c>
      <c r="T18" s="10" t="str">
        <f>IF([Quantidade]=0,"D","N")</f>
        <v>N</v>
      </c>
      <c r="U18" s="11">
        <f>IF([Tipo]="Ação",SUMPRODUCT(N([Ano]=Tabela1[[#This Row],[Ano]]),N([Mês]=Tabela1[[#This Row],[Mês]]),N([Quantidade]&lt;0),N([Tipo]="Ação"),ABS([Líquido])),0)</f>
        <v>0</v>
      </c>
    </row>
    <row r="19" spans="1:21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17">
        <f>IF([Quantidade]&lt;&gt;0,ABS([Líquido])/ABS([Quantidade]),0)</f>
        <v>0.86865555555555551</v>
      </c>
      <c r="N19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34">
        <f>IF(Tabela1[[#This Row],[PM Papel]]&gt;0,Tabela1[[#This Row],[PM Operação]]/Tabela1[[#This Row],[PM Papel]]-1,0)</f>
        <v>0</v>
      </c>
      <c r="P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9" s="11"/>
      <c r="R19" s="11"/>
      <c r="S19" s="11">
        <f>Tabela1[[#This Row],[Resultado]]+Tabela1[[#This Row],[IRFF]]+Tabela1[[#This Row],[Outras Bovespa]]</f>
        <v>0</v>
      </c>
      <c r="T19" s="7" t="str">
        <f>IF([Quantidade]=0,"D","N")</f>
        <v>N</v>
      </c>
      <c r="U19" s="11">
        <f>IF([Tipo]="Ação",SUMPRODUCT(N([Ano]=Tabela1[[#This Row],[Ano]]),N([Mês]=Tabela1[[#This Row],[Mês]]),N([Quantidade]&lt;0),N([Tipo]="Ação"),ABS([Líquido])),0)</f>
        <v>0</v>
      </c>
    </row>
    <row r="20" spans="1:21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17">
        <f>IF([Quantidade]&lt;&gt;0,ABS([Líquido])/ABS([Quantidade]),0)</f>
        <v>0.27641923076923081</v>
      </c>
      <c r="N2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34">
        <f>IF(Tabela1[[#This Row],[PM Papel]]&gt;0,Tabela1[[#This Row],[PM Operação]]/Tabela1[[#This Row],[PM Papel]]-1,0)</f>
        <v>0</v>
      </c>
      <c r="P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0" s="11"/>
      <c r="R20" s="11"/>
      <c r="S20" s="11">
        <f>Tabela1[[#This Row],[Resultado]]+Tabela1[[#This Row],[IRFF]]+Tabela1[[#This Row],[Outras Bovespa]]</f>
        <v>0</v>
      </c>
      <c r="T20" s="7" t="str">
        <f>IF([Quantidade]=0,"D","N")</f>
        <v>N</v>
      </c>
      <c r="U20" s="11">
        <f>IF([Tipo]="Ação",SUMPRODUCT(N([Ano]=Tabela1[[#This Row],[Ano]]),N([Mês]=Tabela1[[#This Row],[Mês]]),N([Quantidade]&lt;0),N([Tipo]="Ação"),ABS([Líquido])),0)</f>
        <v>0</v>
      </c>
    </row>
    <row r="21" spans="1:21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17">
        <f>IF([Quantidade]&lt;&gt;0,ABS([Líquido])/ABS([Quantidade]),0)</f>
        <v>0.19366923076923079</v>
      </c>
      <c r="N2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34">
        <f>IF(Tabela1[[#This Row],[PM Papel]]&gt;0,Tabela1[[#This Row],[PM Operação]]/Tabela1[[#This Row],[PM Papel]]-1,0)</f>
        <v>-0.29936412083095632</v>
      </c>
      <c r="P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Q21" s="11"/>
      <c r="R21" s="11"/>
      <c r="S21" s="11">
        <f>Tabela1[[#This Row],[Resultado]]+Tabela1[[#This Row],[IRFF]]+Tabela1[[#This Row],[Outras Bovespa]]</f>
        <v>-215.15000000000003</v>
      </c>
      <c r="T21" s="7" t="str">
        <f>IF([Quantidade]=0,"D","N")</f>
        <v>N</v>
      </c>
      <c r="U21" s="11">
        <f>IF([Tipo]="Ação",SUMPRODUCT(N([Ano]=Tabela1[[#This Row],[Ano]]),N([Mês]=Tabela1[[#This Row],[Mês]]),N([Quantidade]&lt;0),N([Tipo]="Ação"),ABS([Líquido])),0)</f>
        <v>0</v>
      </c>
    </row>
    <row r="22" spans="1:21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17">
        <f>IF([Quantidade]&lt;&gt;0,ABS([Líquido])/ABS([Quantidade]),0)</f>
        <v>0.82733333333333325</v>
      </c>
      <c r="N2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34">
        <f>IF(Tabela1[[#This Row],[PM Papel]]&gt;0,Tabela1[[#This Row],[PM Operação]]/Tabela1[[#This Row],[PM Papel]]-1,0)</f>
        <v>0</v>
      </c>
      <c r="P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2" s="11"/>
      <c r="R22" s="11"/>
      <c r="S22" s="11">
        <f>Tabela1[[#This Row],[Resultado]]+Tabela1[[#This Row],[IRFF]]+Tabela1[[#This Row],[Outras Bovespa]]</f>
        <v>0</v>
      </c>
      <c r="T22" s="7" t="str">
        <f>IF([Quantidade]=0,"D","N")</f>
        <v>N</v>
      </c>
      <c r="U22" s="11">
        <f>IF([Tipo]="Ação",SUMPRODUCT(N([Ano]=Tabela1[[#This Row],[Ano]]),N([Mês]=Tabela1[[#This Row],[Mês]]),N([Quantidade]&lt;0),N([Tipo]="Ação"),ABS([Líquido])),0)</f>
        <v>0</v>
      </c>
    </row>
    <row r="23" spans="1:21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17">
        <f>IF([Quantidade]&lt;&gt;0,ABS([Líquido])/ABS([Quantidade]),0)</f>
        <v>0.45208888888888887</v>
      </c>
      <c r="N23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34">
        <f>IF(Tabela1[[#This Row],[PM Papel]]&gt;0,Tabela1[[#This Row],[PM Operação]]/Tabela1[[#This Row],[PM Papel]]-1,0)</f>
        <v>-0.47955333273641254</v>
      </c>
      <c r="P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Q23" s="11"/>
      <c r="R23" s="11"/>
      <c r="S23" s="11">
        <f>Tabela1[[#This Row],[Resultado]]+Tabela1[[#This Row],[IRFF]]+Tabela1[[#This Row],[Outras Bovespa]]</f>
        <v>-374.90999999999997</v>
      </c>
      <c r="T23" s="7" t="str">
        <f>IF([Quantidade]=0,"D","N")</f>
        <v>N</v>
      </c>
      <c r="U23" s="11">
        <f>IF([Tipo]="Ação",SUMPRODUCT(N([Ano]=Tabela1[[#This Row],[Ano]]),N([Mês]=Tabela1[[#This Row],[Mês]]),N([Quantidade]&lt;0),N([Tipo]="Ação"),ABS([Líquido])),0)</f>
        <v>0</v>
      </c>
    </row>
    <row r="24" spans="1:21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18">
        <f>IF([Quantidade]&lt;&gt;0,ABS([Líquido])/ABS([Quantidade]),0)</f>
        <v>0.13313333333333333</v>
      </c>
      <c r="N2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35">
        <f>IF(Tabela1[[#This Row],[PM Papel]]&gt;0,Tabela1[[#This Row],[PM Operação]]/Tabela1[[#This Row],[PM Papel]]-1,0)</f>
        <v>-0.83908138597904913</v>
      </c>
      <c r="P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Q24" s="12"/>
      <c r="R24" s="12"/>
      <c r="S24" s="12">
        <f>Tabela1[[#This Row],[Resultado]]+Tabela1[[#This Row],[IRFF]]+Tabela1[[#This Row],[Outras Bovespa]]</f>
        <v>-416.52</v>
      </c>
      <c r="T24" s="10" t="str">
        <f>IF([Quantidade]=0,"D","N")</f>
        <v>N</v>
      </c>
      <c r="U24" s="11">
        <f>IF([Tipo]="Ação",SUMPRODUCT(N([Ano]=Tabela1[[#This Row],[Ano]]),N([Mês]=Tabela1[[#This Row],[Mês]]),N([Quantidade]&lt;0),N([Tipo]="Ação"),ABS([Líquido])),0)</f>
        <v>0</v>
      </c>
    </row>
    <row r="25" spans="1:21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17">
        <f>IF([Quantidade]&lt;&gt;0,ABS([Líquido])/ABS([Quantidade]),0)</f>
        <v>0.44370833333333337</v>
      </c>
      <c r="N25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34">
        <f>IF(Tabela1[[#This Row],[PM Papel]]&gt;0,Tabela1[[#This Row],[PM Operação]]/Tabela1[[#This Row],[PM Papel]]-1,0)</f>
        <v>0</v>
      </c>
      <c r="P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5" s="11"/>
      <c r="R25" s="11"/>
      <c r="S25" s="11">
        <f>Tabela1[[#This Row],[Resultado]]+Tabela1[[#This Row],[IRFF]]+Tabela1[[#This Row],[Outras Bovespa]]</f>
        <v>0</v>
      </c>
      <c r="T25" s="7" t="str">
        <f>IF([Quantidade]=0,"D","N")</f>
        <v>N</v>
      </c>
      <c r="U25" s="11">
        <f>IF([Tipo]="Ação",SUMPRODUCT(N([Ano]=Tabela1[[#This Row],[Ano]]),N([Mês]=Tabela1[[#This Row],[Mês]]),N([Quantidade]&lt;0),N([Tipo]="Ação"),ABS([Líquido])),0)</f>
        <v>0</v>
      </c>
    </row>
    <row r="26" spans="1:21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18">
        <f>IF([Quantidade]&lt;&gt;0,ABS([Líquido])/ABS([Quantidade]),0)</f>
        <v>0.24652499999999999</v>
      </c>
      <c r="N2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35">
        <f>IF(Tabela1[[#This Row],[PM Papel]]&gt;0,Tabela1[[#This Row],[PM Operação]]/Tabela1[[#This Row],[PM Papel]]-1,0)</f>
        <v>-0.44439853507371585</v>
      </c>
      <c r="P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Q26" s="12"/>
      <c r="R26" s="12"/>
      <c r="S26" s="12">
        <f>Tabela1[[#This Row],[Resultado]]+Tabela1[[#This Row],[IRFF]]+Tabela1[[#This Row],[Outras Bovespa]]</f>
        <v>-236.62000000000006</v>
      </c>
      <c r="T26" s="10" t="str">
        <f>IF([Quantidade]=0,"D","N")</f>
        <v>N</v>
      </c>
      <c r="U26" s="11">
        <f>IF([Tipo]="Ação",SUMPRODUCT(N([Ano]=Tabela1[[#This Row],[Ano]]),N([Mês]=Tabela1[[#This Row],[Mês]]),N([Quantidade]&lt;0),N([Tipo]="Ação"),ABS([Líquido])),0)</f>
        <v>0</v>
      </c>
    </row>
    <row r="27" spans="1:21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17">
        <f>IF([Quantidade]&lt;&gt;0,ABS([Líquido])/ABS([Quantidade]),0)</f>
        <v>0.30613999999999997</v>
      </c>
      <c r="N27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34">
        <f>IF(Tabela1[[#This Row],[PM Papel]]&gt;0,Tabela1[[#This Row],[PM Operação]]/Tabela1[[#This Row],[PM Papel]]-1,0)</f>
        <v>0</v>
      </c>
      <c r="P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7" s="11"/>
      <c r="R27" s="11"/>
      <c r="S27" s="11">
        <f>Tabela1[[#This Row],[Resultado]]+Tabela1[[#This Row],[IRFF]]+Tabela1[[#This Row],[Outras Bovespa]]</f>
        <v>0</v>
      </c>
      <c r="T27" s="7" t="str">
        <f>IF([Quantidade]=0,"D","N")</f>
        <v>N</v>
      </c>
      <c r="U27" s="11">
        <f>IF([Tipo]="Ação",SUMPRODUCT(N([Ano]=Tabela1[[#This Row],[Ano]]),N([Mês]=Tabela1[[#This Row],[Mês]]),N([Quantidade]&lt;0),N([Tipo]="Ação"),ABS([Líquido])),0)</f>
        <v>0</v>
      </c>
    </row>
    <row r="28" spans="1:21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18">
        <f>IF([Quantidade]&lt;&gt;0,ABS([Líquido])/ABS([Quantidade]),0)</f>
        <v>0.29619999999999996</v>
      </c>
      <c r="N2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35">
        <f>IF(Tabela1[[#This Row],[PM Papel]]&gt;0,Tabela1[[#This Row],[PM Operação]]/Tabela1[[#This Row],[PM Papel]]-1,0)</f>
        <v>-3.2468805121839694E-2</v>
      </c>
      <c r="P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Q28" s="12"/>
      <c r="R28" s="12"/>
      <c r="S28" s="12">
        <f>Tabela1[[#This Row],[Resultado]]+Tabela1[[#This Row],[IRFF]]+Tabela1[[#This Row],[Outras Bovespa]]</f>
        <v>-9.9400000000000048</v>
      </c>
      <c r="T28" s="10" t="str">
        <f>IF([Quantidade]=0,"D","N")</f>
        <v>N</v>
      </c>
      <c r="U28" s="11">
        <f>IF([Tipo]="Ação",SUMPRODUCT(N([Ano]=Tabela1[[#This Row],[Ano]]),N([Mês]=Tabela1[[#This Row],[Mês]]),N([Quantidade]&lt;0),N([Tipo]="Ação"),ABS([Líquido])),0)</f>
        <v>0</v>
      </c>
    </row>
    <row r="29" spans="1:21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18">
        <f>IF([Quantidade]&lt;&gt;0,ABS([Líquido])/ABS([Quantidade]),0)</f>
        <v>0</v>
      </c>
      <c r="N2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35">
        <f>IF(Tabela1[[#This Row],[PM Papel]]&gt;0,Tabela1[[#This Row],[PM Operação]]/Tabela1[[#This Row],[PM Papel]]-1,0)</f>
        <v>-1</v>
      </c>
      <c r="P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Q29" s="12"/>
      <c r="R29" s="12">
        <v>1.1599999999999999</v>
      </c>
      <c r="S29" s="12">
        <f>Tabela1[[#This Row],[Resultado]]+Tabela1[[#This Row],[IRFF]]+Tabela1[[#This Row],[Outras Bovespa]]</f>
        <v>-92.91</v>
      </c>
      <c r="T29" s="10" t="str">
        <f>IF([Quantidade]=0,"D","N")</f>
        <v>D</v>
      </c>
      <c r="U29" s="11">
        <f>IF([Tipo]="Ação",SUMPRODUCT(N([Ano]=Tabela1[[#This Row],[Ano]]),N([Mês]=Tabela1[[#This Row],[Mês]]),N([Quantidade]&lt;0),N([Tipo]="Ação"),ABS([Líquido])),0)</f>
        <v>0</v>
      </c>
    </row>
    <row r="30" spans="1:21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17">
        <f>IF([Quantidade]&lt;&gt;0,ABS([Líquido])/ABS([Quantidade]),0)</f>
        <v>0.5</v>
      </c>
      <c r="N3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34">
        <f>IF(Tabela1[[#This Row],[PM Papel]]&gt;0,Tabela1[[#This Row],[PM Operação]]/Tabela1[[#This Row],[PM Papel]]-1,0)</f>
        <v>0</v>
      </c>
      <c r="P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0" s="11"/>
      <c r="R30" s="11"/>
      <c r="S30" s="11">
        <f>Tabela1[[#This Row],[Resultado]]+Tabela1[[#This Row],[IRFF]]+Tabela1[[#This Row],[Outras Bovespa]]</f>
        <v>0</v>
      </c>
      <c r="T30" s="7" t="str">
        <f>IF([Quantidade]=0,"D","N")</f>
        <v>N</v>
      </c>
      <c r="U30" s="11">
        <f>IF([Tipo]="Ação",SUMPRODUCT(N([Ano]=Tabela1[[#This Row],[Ano]]),N([Mês]=Tabela1[[#This Row],[Mês]]),N([Quantidade]&lt;0),N([Tipo]="Ação"),ABS([Líquido])),0)</f>
        <v>0</v>
      </c>
    </row>
    <row r="31" spans="1:21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18">
        <f>IF([Quantidade]&lt;&gt;0,ABS([Líquido])/ABS([Quantidade]),0)</f>
        <v>0.91270000000000007</v>
      </c>
      <c r="N3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35">
        <f>IF(Tabela1[[#This Row],[PM Papel]]&gt;0,Tabela1[[#This Row],[PM Operação]]/Tabela1[[#This Row],[PM Papel]]-1,0)</f>
        <v>0</v>
      </c>
      <c r="P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1" s="12"/>
      <c r="R31" s="12"/>
      <c r="S31" s="12">
        <f>Tabela1[[#This Row],[Resultado]]+Tabela1[[#This Row],[IRFF]]+Tabela1[[#This Row],[Outras Bovespa]]</f>
        <v>0</v>
      </c>
      <c r="T31" s="10" t="str">
        <f>IF([Quantidade]=0,"D","N")</f>
        <v>N</v>
      </c>
      <c r="U31" s="11">
        <f>IF([Tipo]="Ação",SUMPRODUCT(N([Ano]=Tabela1[[#This Row],[Ano]]),N([Mês]=Tabela1[[#This Row],[Mês]]),N([Quantidade]&lt;0),N([Tipo]="Ação"),ABS([Líquido])),0)</f>
        <v>0</v>
      </c>
    </row>
    <row r="32" spans="1:21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17">
        <f>IF([Quantidade]&lt;&gt;0,ABS([Líquido])/ABS([Quantidade]),0)</f>
        <v>0.89727999999999997</v>
      </c>
      <c r="N3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34">
        <f>IF(Tabela1[[#This Row],[PM Papel]]&gt;0,Tabela1[[#This Row],[PM Operação]]/Tabela1[[#This Row],[PM Papel]]-1,0)</f>
        <v>-1.6894927139257221E-2</v>
      </c>
      <c r="P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Q32" s="11"/>
      <c r="R32" s="11"/>
      <c r="S32" s="11">
        <f>Tabela1[[#This Row],[Resultado]]+Tabela1[[#This Row],[IRFF]]+Tabela1[[#This Row],[Outras Bovespa]]</f>
        <v>-7.7100000000000506</v>
      </c>
      <c r="T32" s="7" t="str">
        <f>IF([Quantidade]=0,"D","N")</f>
        <v>N</v>
      </c>
      <c r="U32" s="11">
        <f>IF([Tipo]="Ação",SUMPRODUCT(N([Ano]=Tabela1[[#This Row],[Ano]]),N([Mês]=Tabela1[[#This Row],[Mês]]),N([Quantidade]&lt;0),N([Tipo]="Ação"),ABS([Líquido])),0)</f>
        <v>0</v>
      </c>
    </row>
    <row r="33" spans="1:23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18">
        <f>IF([Quantidade]&lt;&gt;0,ABS([Líquido])/ABS([Quantidade]),0)</f>
        <v>0.36363333333333336</v>
      </c>
      <c r="N3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35">
        <f>IF(Tabela1[[#This Row],[PM Papel]]&gt;0,Tabela1[[#This Row],[PM Operação]]/Tabela1[[#This Row],[PM Papel]]-1,0)</f>
        <v>0</v>
      </c>
      <c r="P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3" s="12"/>
      <c r="R33" s="12"/>
      <c r="S33" s="12">
        <f>Tabela1[[#This Row],[Resultado]]+Tabela1[[#This Row],[IRFF]]+Tabela1[[#This Row],[Outras Bovespa]]</f>
        <v>0</v>
      </c>
      <c r="T33" s="10" t="str">
        <f>IF([Quantidade]=0,"D","N")</f>
        <v>N</v>
      </c>
      <c r="U33" s="11">
        <f>IF([Tipo]="Ação",SUMPRODUCT(N([Ano]=Tabela1[[#This Row],[Ano]]),N([Mês]=Tabela1[[#This Row],[Mês]]),N([Quantidade]&lt;0),N([Tipo]="Ação"),ABS([Líquido])),0)</f>
        <v>0</v>
      </c>
    </row>
    <row r="34" spans="1:23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18">
        <f>IF([Quantidade]&lt;&gt;0,ABS([Líquido])/ABS([Quantidade]),0)</f>
        <v>0</v>
      </c>
      <c r="N3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35">
        <f>IF(Tabela1[[#This Row],[PM Papel]]&gt;0,Tabela1[[#This Row],[PM Operação]]/Tabela1[[#This Row],[PM Papel]]-1,0)</f>
        <v>-1</v>
      </c>
      <c r="P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Q34" s="12"/>
      <c r="R34" s="12"/>
      <c r="S34" s="12">
        <f>Tabela1[[#This Row],[Resultado]]+Tabela1[[#This Row],[IRFF]]+Tabela1[[#This Row],[Outras Bovespa]]</f>
        <v>-200</v>
      </c>
      <c r="T34" s="10" t="str">
        <f>IF([Quantidade]=0,"D","N")</f>
        <v>N</v>
      </c>
      <c r="U34" s="11">
        <f>IF([Tipo]="Ação",SUMPRODUCT(N([Ano]=Tabela1[[#This Row],[Ano]]),N([Mês]=Tabela1[[#This Row],[Mês]]),N([Quantidade]&lt;0),N([Tipo]="Ação"),ABS([Líquido])),0)</f>
        <v>0</v>
      </c>
      <c r="W34" s="11"/>
    </row>
    <row r="35" spans="1:23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18">
        <f>IF([Quantidade]&lt;&gt;0,ABS([Líquido])/ABS([Quantidade]),0)</f>
        <v>0</v>
      </c>
      <c r="N3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35">
        <f>IF(Tabela1[[#This Row],[PM Papel]]&gt;0,Tabela1[[#This Row],[PM Operação]]/Tabela1[[#This Row],[PM Papel]]-1,0)</f>
        <v>-1</v>
      </c>
      <c r="P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Q35" s="12"/>
      <c r="R35" s="12"/>
      <c r="S35" s="12">
        <f>Tabela1[[#This Row],[Resultado]]+Tabela1[[#This Row],[IRFF]]+Tabela1[[#This Row],[Outras Bovespa]]</f>
        <v>-436.36</v>
      </c>
      <c r="T35" s="10" t="str">
        <f>IF([Quantidade]=0,"D","N")</f>
        <v>N</v>
      </c>
      <c r="U35" s="11">
        <f>IF([Tipo]="Ação",SUMPRODUCT(N([Ano]=Tabela1[[#This Row],[Ano]]),N([Mês]=Tabela1[[#This Row],[Mês]]),N([Quantidade]&lt;0),N([Tipo]="Ação"),ABS([Líquido])),0)</f>
        <v>0</v>
      </c>
    </row>
    <row r="36" spans="1:23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17">
        <f>IF([Quantidade]&lt;&gt;0,ABS([Líquido])/ABS([Quantidade]),0)</f>
        <v>9.400599999999999</v>
      </c>
      <c r="N3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34">
        <f>IF(Tabela1[[#This Row],[PM Papel]]&gt;0,Tabela1[[#This Row],[PM Operação]]/Tabela1[[#This Row],[PM Papel]]-1,0)</f>
        <v>0</v>
      </c>
      <c r="P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6" s="11"/>
      <c r="R36" s="11"/>
      <c r="S36" s="11">
        <f>Tabela1[[#This Row],[Resultado]]+Tabela1[[#This Row],[IRFF]]+Tabela1[[#This Row],[Outras Bovespa]]</f>
        <v>0</v>
      </c>
      <c r="T36" s="7" t="str">
        <f>IF([Quantidade]=0,"D","N")</f>
        <v>N</v>
      </c>
      <c r="U36" s="11">
        <f>IF([Tipo]="Ação",SUMPRODUCT(N([Ano]=Tabela1[[#This Row],[Ano]]),N([Mês]=Tabela1[[#This Row],[Mês]]),N([Quantidade]&lt;0),N([Tipo]="Ação"),ABS([Líquido])),0)</f>
        <v>0</v>
      </c>
    </row>
    <row r="37" spans="1:23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18">
        <f>IF([Quantidade]&lt;&gt;0,ABS([Líquido])/ABS([Quantidade]),0)</f>
        <v>0.52643333333333331</v>
      </c>
      <c r="N3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35">
        <f>IF(Tabela1[[#This Row],[PM Papel]]&gt;0,Tabela1[[#This Row],[PM Operação]]/Tabela1[[#This Row],[PM Papel]]-1,0)</f>
        <v>0</v>
      </c>
      <c r="P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7" s="12"/>
      <c r="R37" s="12"/>
      <c r="S37" s="12">
        <f>Tabela1[[#This Row],[Resultado]]+Tabela1[[#This Row],[IRFF]]+Tabela1[[#This Row],[Outras Bovespa]]</f>
        <v>0</v>
      </c>
      <c r="T37" s="10" t="str">
        <f>IF([Quantidade]=0,"D","N")</f>
        <v>N</v>
      </c>
      <c r="U37" s="11">
        <f>IF([Tipo]="Ação",SUMPRODUCT(N([Ano]=Tabela1[[#This Row],[Ano]]),N([Mês]=Tabela1[[#This Row],[Mês]]),N([Quantidade]&lt;0),N([Tipo]="Ação"),ABS([Líquido])),0)</f>
        <v>0</v>
      </c>
    </row>
    <row r="38" spans="1:23">
      <c r="A38" s="25">
        <v>201403</v>
      </c>
      <c r="B38" s="25" t="str">
        <f>CONCATENATE(Tabela1[[#This Row],[Papel]],"_",Tabela1[[#This Row],[Trade]])</f>
        <v>VALEC30_201403</v>
      </c>
      <c r="C38" s="26">
        <v>41704</v>
      </c>
      <c r="D38" s="26">
        <f>WORKDAY(Tabela1[[#This Row],[Data]],IF(Tabela1[[#This Row],[Tipo]]="Opção",1,3))</f>
        <v>41705</v>
      </c>
      <c r="E38" s="27">
        <f>DAY(Tabela1[[#This Row],[Data Liquidação]])</f>
        <v>7</v>
      </c>
      <c r="F38" s="28">
        <f>MONTH([Data Liquidação])</f>
        <v>3</v>
      </c>
      <c r="G38" s="27">
        <f>YEAR(Tabela1[[#This Row],[Data Liquidação]])</f>
        <v>2014</v>
      </c>
      <c r="H38" s="28" t="s">
        <v>7</v>
      </c>
      <c r="I38" s="29" t="s">
        <v>53</v>
      </c>
      <c r="J38" s="30" t="s">
        <v>43</v>
      </c>
      <c r="K38" s="25">
        <v>2900</v>
      </c>
      <c r="L38" s="31">
        <v>-886.92</v>
      </c>
      <c r="M38" s="29">
        <f>IF([Quantidade]&lt;&gt;0,ABS([Líquido])/ABS([Quantidade]),0)</f>
        <v>0.30583448275862068</v>
      </c>
      <c r="N38" s="32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6">
        <f>IF(Tabela1[[#This Row],[PM Papel]]&gt;0,Tabela1[[#This Row],[PM Operação]]/Tabela1[[#This Row],[PM Papel]]-1,0)</f>
        <v>0</v>
      </c>
      <c r="P38" s="33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8" s="33"/>
      <c r="R38" s="33"/>
      <c r="S38" s="33">
        <f>Tabela1[[#This Row],[Resultado]]+Tabela1[[#This Row],[IRFF]]+Tabela1[[#This Row],[Outras Bovespa]]</f>
        <v>0</v>
      </c>
      <c r="T38" s="25" t="str">
        <f>IF([Quantidade]=0,"D","N")</f>
        <v>N</v>
      </c>
      <c r="U38" s="33">
        <f>IF([Tipo]="Ação",SUMPRODUCT(N([Ano]=Tabela1[[#This Row],[Ano]]),N([Mês]=Tabela1[[#This Row],[Mês]]),N([Quantidade]&lt;0),N([Tipo]="Ação"),ABS([Líquido])),0)</f>
        <v>0</v>
      </c>
    </row>
    <row r="39" spans="1:23">
      <c r="A39" s="25">
        <v>201403</v>
      </c>
      <c r="B39" s="25" t="str">
        <f>CONCATENATE(Tabela1[[#This Row],[Papel]],"_",Tabela1[[#This Row],[Trade]])</f>
        <v>VALEC30_201403</v>
      </c>
      <c r="C39" s="26">
        <v>41705</v>
      </c>
      <c r="D39" s="26">
        <f>WORKDAY(Tabela1[[#This Row],[Data]],IF(Tabela1[[#This Row],[Tipo]]="Opção",1,3))</f>
        <v>41708</v>
      </c>
      <c r="E39" s="27">
        <f>DAY(Tabela1[[#This Row],[Data Liquidação]])</f>
        <v>10</v>
      </c>
      <c r="F39" s="28">
        <f>MONTH([Data Liquidação])</f>
        <v>3</v>
      </c>
      <c r="G39" s="27">
        <f>YEAR(Tabela1[[#This Row],[Data Liquidação]])</f>
        <v>2014</v>
      </c>
      <c r="H39" s="28" t="s">
        <v>7</v>
      </c>
      <c r="I39" s="29" t="s">
        <v>53</v>
      </c>
      <c r="J39" s="30" t="s">
        <v>43</v>
      </c>
      <c r="K39" s="25">
        <v>-1500</v>
      </c>
      <c r="L39" s="31">
        <v>898.02</v>
      </c>
      <c r="M39" s="29">
        <f>IF([Quantidade]&lt;&gt;0,ABS([Líquido])/ABS([Quantidade]),0)</f>
        <v>0.59867999999999999</v>
      </c>
      <c r="N39" s="32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0.30583448275862068</v>
      </c>
      <c r="O39" s="36">
        <f>IF(Tabela1[[#This Row],[PM Papel]]&gt;0,Tabela1[[#This Row],[PM Operação]]/Tabela1[[#This Row],[PM Papel]]-1,0)</f>
        <v>0.9575294276823163</v>
      </c>
      <c r="P39" s="33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439.26827586206895</v>
      </c>
      <c r="Q39" s="33"/>
      <c r="R39" s="33"/>
      <c r="S39" s="33">
        <f>Tabela1[[#This Row],[Resultado]]+Tabela1[[#This Row],[IRFF]]+Tabela1[[#This Row],[Outras Bovespa]]</f>
        <v>439.26827586206895</v>
      </c>
      <c r="T39" s="25" t="str">
        <f>IF([Quantidade]=0,"D","N")</f>
        <v>N</v>
      </c>
      <c r="U39" s="33">
        <f>IF([Tipo]="Ação",SUMPRODUCT(N([Ano]=Tabela1[[#This Row],[Ano]]),N([Mês]=Tabela1[[#This Row],[Mês]]),N([Quantidade]&lt;0),N([Tipo]="Ação"),ABS([Líquido])),0)</f>
        <v>0</v>
      </c>
    </row>
    <row r="40" spans="1:23">
      <c r="A40" s="25">
        <v>201403</v>
      </c>
      <c r="B40" s="25" t="str">
        <f>CONCATENATE(Tabela1[[#This Row],[Papel]],"_",Tabela1[[#This Row],[Trade]])</f>
        <v>VALEC30_201403</v>
      </c>
      <c r="C40" s="26">
        <v>41708</v>
      </c>
      <c r="D40" s="26">
        <f>WORKDAY(Tabela1[[#This Row],[Data]],IF(Tabela1[[#This Row],[Tipo]]="Opção",1,3))</f>
        <v>41709</v>
      </c>
      <c r="E40" s="27">
        <f>DAY(Tabela1[[#This Row],[Data Liquidação]])</f>
        <v>11</v>
      </c>
      <c r="F40" s="28">
        <f>MONTH([Data Liquidação])</f>
        <v>3</v>
      </c>
      <c r="G40" s="27">
        <f>YEAR(Tabela1[[#This Row],[Data Liquidação]])</f>
        <v>2014</v>
      </c>
      <c r="H40" s="28" t="s">
        <v>7</v>
      </c>
      <c r="I40" s="29" t="s">
        <v>53</v>
      </c>
      <c r="J40" s="30" t="s">
        <v>43</v>
      </c>
      <c r="K40" s="25">
        <v>-1400</v>
      </c>
      <c r="L40" s="31">
        <v>1382.37</v>
      </c>
      <c r="M40" s="29">
        <f>IF([Quantidade]&lt;&gt;0,ABS([Líquido])/ABS([Quantidade]),0)</f>
        <v>0.98740714285714282</v>
      </c>
      <c r="N40" s="32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0.30583448275862068</v>
      </c>
      <c r="O40" s="36">
        <f>IF(Tabela1[[#This Row],[PM Papel]]&gt;0,Tabela1[[#This Row],[PM Operação]]/Tabela1[[#This Row],[PM Papel]]-1,0)</f>
        <v>2.2285670796528594</v>
      </c>
      <c r="P40" s="33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954.20172413793102</v>
      </c>
      <c r="Q40" s="33"/>
      <c r="R40" s="33"/>
      <c r="S40" s="33">
        <f>Tabela1[[#This Row],[Resultado]]+Tabela1[[#This Row],[IRFF]]+Tabela1[[#This Row],[Outras Bovespa]]</f>
        <v>954.20172413793102</v>
      </c>
      <c r="T40" s="25" t="str">
        <f>IF([Quantidade]=0,"D","N")</f>
        <v>N</v>
      </c>
      <c r="U40" s="33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M15"/>
  <sheetViews>
    <sheetView topLeftCell="A4" workbookViewId="0">
      <selection activeCell="A10" sqref="A10"/>
    </sheetView>
  </sheetViews>
  <sheetFormatPr defaultRowHeight="15"/>
  <cols>
    <col min="1" max="1" width="17.85546875" bestFit="1" customWidth="1"/>
    <col min="2" max="2" width="19.42578125" customWidth="1"/>
    <col min="3" max="3" width="12.85546875" customWidth="1"/>
    <col min="4" max="4" width="8.5703125" customWidth="1"/>
    <col min="5" max="5" width="2.42578125" bestFit="1" customWidth="1"/>
    <col min="6" max="6" width="11.28515625" bestFit="1" customWidth="1"/>
    <col min="7" max="7" width="12.85546875" bestFit="1" customWidth="1"/>
    <col min="8" max="8" width="14.28515625" bestFit="1" customWidth="1"/>
    <col min="9" max="9" width="7.7109375" customWidth="1"/>
    <col min="10" max="10" width="13.7109375" bestFit="1" customWidth="1"/>
    <col min="11" max="11" width="11" customWidth="1"/>
    <col min="12" max="12" width="14" bestFit="1" customWidth="1"/>
    <col min="13" max="13" width="19.28515625" bestFit="1" customWidth="1"/>
  </cols>
  <sheetData>
    <row r="3" spans="1:13">
      <c r="B3" s="20" t="s">
        <v>40</v>
      </c>
    </row>
    <row r="4" spans="1:13">
      <c r="B4" t="s">
        <v>48</v>
      </c>
      <c r="D4" t="s">
        <v>51</v>
      </c>
      <c r="F4" t="s">
        <v>46</v>
      </c>
      <c r="H4" t="s">
        <v>44</v>
      </c>
      <c r="J4" t="s">
        <v>49</v>
      </c>
      <c r="K4" t="s">
        <v>52</v>
      </c>
      <c r="L4" t="s">
        <v>47</v>
      </c>
      <c r="M4" t="s">
        <v>45</v>
      </c>
    </row>
    <row r="5" spans="1:13">
      <c r="A5" s="20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35</v>
      </c>
      <c r="G5" t="s">
        <v>36</v>
      </c>
      <c r="H5" t="s">
        <v>35</v>
      </c>
      <c r="I5" t="s">
        <v>36</v>
      </c>
    </row>
    <row r="6" spans="1:13">
      <c r="A6" s="21" t="s">
        <v>31</v>
      </c>
      <c r="B6" s="19"/>
      <c r="C6" s="19">
        <v>0</v>
      </c>
      <c r="D6" s="19"/>
      <c r="E6" s="19"/>
      <c r="F6" s="19"/>
      <c r="G6" s="19">
        <v>-1255.92</v>
      </c>
      <c r="H6" s="19"/>
      <c r="I6" s="19">
        <v>0</v>
      </c>
      <c r="J6" s="19">
        <v>0</v>
      </c>
      <c r="K6" s="19"/>
      <c r="L6" s="19">
        <v>-1255.92</v>
      </c>
      <c r="M6" s="19">
        <v>0</v>
      </c>
    </row>
    <row r="7" spans="1:13">
      <c r="A7" s="22">
        <v>2014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>
      <c r="A8" s="23">
        <v>1</v>
      </c>
      <c r="B8" s="19"/>
      <c r="C8" s="19">
        <v>0</v>
      </c>
      <c r="D8" s="19"/>
      <c r="E8" s="19"/>
      <c r="F8" s="19"/>
      <c r="G8" s="19">
        <v>-940.06</v>
      </c>
      <c r="H8" s="19"/>
      <c r="I8" s="19">
        <v>0</v>
      </c>
      <c r="J8" s="19">
        <v>0</v>
      </c>
      <c r="K8" s="19"/>
      <c r="L8" s="19">
        <v>-940.06</v>
      </c>
      <c r="M8" s="19">
        <v>0</v>
      </c>
    </row>
    <row r="9" spans="1:13">
      <c r="A9" s="23">
        <v>2</v>
      </c>
      <c r="B9" s="19"/>
      <c r="C9" s="19">
        <v>0</v>
      </c>
      <c r="D9" s="19"/>
      <c r="E9" s="19"/>
      <c r="F9" s="19"/>
      <c r="G9" s="19">
        <v>-315.86</v>
      </c>
      <c r="H9" s="19"/>
      <c r="I9" s="19">
        <v>0</v>
      </c>
      <c r="J9" s="19">
        <v>0</v>
      </c>
      <c r="K9" s="19"/>
      <c r="L9" s="19">
        <v>-315.86</v>
      </c>
      <c r="M9" s="19">
        <v>0</v>
      </c>
    </row>
    <row r="10" spans="1:13">
      <c r="A10" s="21" t="s">
        <v>7</v>
      </c>
      <c r="B10" s="19">
        <v>-305.94000000000005</v>
      </c>
      <c r="C10" s="19">
        <v>-368.48000000000047</v>
      </c>
      <c r="D10" s="19">
        <v>6.7</v>
      </c>
      <c r="E10" s="19"/>
      <c r="F10" s="19">
        <v>-323.08000000000004</v>
      </c>
      <c r="G10" s="19">
        <v>-368.48</v>
      </c>
      <c r="H10" s="19">
        <v>0</v>
      </c>
      <c r="I10" s="19">
        <v>0</v>
      </c>
      <c r="J10" s="19">
        <v>-674.42000000000041</v>
      </c>
      <c r="K10" s="19"/>
      <c r="L10" s="19">
        <v>-691.56000000000085</v>
      </c>
      <c r="M10" s="19">
        <v>0</v>
      </c>
    </row>
    <row r="11" spans="1:13">
      <c r="A11" s="22">
        <v>2013</v>
      </c>
      <c r="B11" s="19">
        <v>-305.94000000000005</v>
      </c>
      <c r="C11" s="19">
        <v>-1279.6400000000003</v>
      </c>
      <c r="D11" s="19">
        <v>6.7</v>
      </c>
      <c r="E11" s="19"/>
      <c r="F11" s="19">
        <v>-323.08000000000004</v>
      </c>
      <c r="G11" s="19">
        <v>-1279.6400000000001</v>
      </c>
      <c r="H11" s="19">
        <v>0</v>
      </c>
      <c r="I11" s="19">
        <v>0</v>
      </c>
      <c r="J11" s="19">
        <v>-1585.5800000000004</v>
      </c>
      <c r="K11" s="19">
        <v>6.7</v>
      </c>
      <c r="L11" s="19">
        <v>-1602.7200000000007</v>
      </c>
      <c r="M11" s="19">
        <v>0</v>
      </c>
    </row>
    <row r="12" spans="1:13">
      <c r="A12" s="22">
        <v>2014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23">
        <v>2</v>
      </c>
      <c r="B13" s="19"/>
      <c r="C13" s="19">
        <v>0</v>
      </c>
      <c r="D13" s="19"/>
      <c r="E13" s="19"/>
      <c r="F13" s="19"/>
      <c r="G13" s="19">
        <v>-496.4</v>
      </c>
      <c r="H13" s="19"/>
      <c r="I13" s="19">
        <v>0</v>
      </c>
      <c r="J13" s="19">
        <v>0</v>
      </c>
      <c r="K13" s="19"/>
      <c r="L13" s="19">
        <v>-496.4</v>
      </c>
      <c r="M13" s="19">
        <v>0</v>
      </c>
    </row>
    <row r="14" spans="1:13">
      <c r="A14" s="23">
        <v>3</v>
      </c>
      <c r="B14" s="19"/>
      <c r="C14" s="19">
        <v>911.16</v>
      </c>
      <c r="D14" s="19"/>
      <c r="E14" s="19"/>
      <c r="F14" s="19"/>
      <c r="G14" s="19">
        <v>1407.56</v>
      </c>
      <c r="H14" s="19"/>
      <c r="I14" s="19">
        <v>0</v>
      </c>
      <c r="J14" s="19">
        <v>911.16</v>
      </c>
      <c r="K14" s="19"/>
      <c r="L14" s="19">
        <v>1407.56</v>
      </c>
      <c r="M14" s="19">
        <v>0</v>
      </c>
    </row>
    <row r="15" spans="1:13">
      <c r="A15" s="21" t="s">
        <v>37</v>
      </c>
      <c r="B15" s="19">
        <v>-305.94000000000005</v>
      </c>
      <c r="C15" s="19">
        <v>-368.48000000000047</v>
      </c>
      <c r="D15" s="19">
        <v>6.7</v>
      </c>
      <c r="E15" s="19"/>
      <c r="F15" s="19">
        <v>-323.08000000000004</v>
      </c>
      <c r="G15" s="19">
        <v>-1624.4</v>
      </c>
      <c r="H15" s="19">
        <v>0</v>
      </c>
      <c r="I15" s="19">
        <v>0</v>
      </c>
      <c r="J15" s="19">
        <v>-674.42000000000041</v>
      </c>
      <c r="K15" s="19"/>
      <c r="L15" s="19">
        <v>-1947.4800000000009</v>
      </c>
      <c r="M15" s="1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5" sqref="B5"/>
    </sheetView>
  </sheetViews>
  <sheetFormatPr defaultRowHeight="15"/>
  <cols>
    <col min="1" max="1" width="17.85546875" bestFit="1" customWidth="1"/>
    <col min="2" max="2" width="19.7109375" bestFit="1" customWidth="1"/>
    <col min="3" max="3" width="21.140625" bestFit="1" customWidth="1"/>
  </cols>
  <sheetData>
    <row r="3" spans="1:2">
      <c r="A3" s="20" t="s">
        <v>34</v>
      </c>
      <c r="B3" t="s">
        <v>50</v>
      </c>
    </row>
    <row r="4" spans="1:2">
      <c r="A4" s="21" t="s">
        <v>32</v>
      </c>
      <c r="B4" s="24">
        <v>100</v>
      </c>
    </row>
    <row r="5" spans="1:2">
      <c r="A5" s="21" t="s">
        <v>33</v>
      </c>
      <c r="B5" s="24">
        <v>600</v>
      </c>
    </row>
    <row r="6" spans="1:2">
      <c r="A6" s="21" t="s">
        <v>37</v>
      </c>
      <c r="B6" s="24">
        <v>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</vt:lpstr>
      <vt:lpstr>Plan4</vt:lpstr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2014-03-06T20:16:13Z</dcterms:modified>
</cp:coreProperties>
</file>