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240" yWindow="75" windowWidth="16275" windowHeight="7995"/>
  </bookViews>
  <sheets>
    <sheet name="Patrimonio" sheetId="1" r:id="rId1"/>
    <sheet name="Proventos" sheetId="6" r:id="rId2"/>
    <sheet name="Tabela Proventos" sheetId="8" r:id="rId3"/>
  </sheets>
  <calcPr calcId="124519"/>
  <pivotCaches>
    <pivotCache cacheId="152" r:id="rId4"/>
  </pivotCaches>
</workbook>
</file>

<file path=xl/calcChain.xml><?xml version="1.0" encoding="utf-8"?>
<calcChain xmlns="http://schemas.openxmlformats.org/spreadsheetml/2006/main">
  <c r="P2" i="1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F8"/>
  <c r="H8"/>
  <c r="I8"/>
  <c r="K500" i="6"/>
  <c r="K501"/>
  <c r="K502"/>
  <c r="K503"/>
  <c r="K504"/>
  <c r="K505"/>
  <c r="K506"/>
  <c r="K507"/>
  <c r="K508"/>
  <c r="K509"/>
  <c r="K510"/>
  <c r="K511"/>
  <c r="K512"/>
  <c r="K499"/>
  <c r="K498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277"/>
  <c r="F13" i="1"/>
  <c r="H13"/>
  <c r="I13"/>
  <c r="G1245" i="6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44"/>
  <c r="F14" i="1"/>
  <c r="H14"/>
  <c r="I14"/>
  <c r="G1212" i="6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11"/>
  <c r="F35" i="1"/>
  <c r="H35"/>
  <c r="I35"/>
  <c r="G1201" i="6"/>
  <c r="G1202"/>
  <c r="G1203"/>
  <c r="G1204"/>
  <c r="G1205"/>
  <c r="G1206"/>
  <c r="G1207"/>
  <c r="G1208"/>
  <c r="G1209"/>
  <c r="G1210"/>
  <c r="G1200"/>
  <c r="F42" i="1"/>
  <c r="H42"/>
  <c r="I42"/>
  <c r="G1170" i="6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169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13"/>
  <c r="F6" i="1"/>
  <c r="H6"/>
  <c r="I6"/>
  <c r="F20"/>
  <c r="H20"/>
  <c r="I20"/>
  <c r="G1094" i="6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093"/>
  <c r="F19" i="1"/>
  <c r="H19"/>
  <c r="I19"/>
  <c r="G1051" i="6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50"/>
  <c r="F17" i="1"/>
  <c r="H17"/>
  <c r="I17"/>
  <c r="G1008" i="6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07"/>
  <c r="F7" i="1"/>
  <c r="H7"/>
  <c r="I7"/>
  <c r="G951" i="6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938"/>
  <c r="G939"/>
  <c r="G940"/>
  <c r="G941"/>
  <c r="G942"/>
  <c r="G943"/>
  <c r="G944"/>
  <c r="G945"/>
  <c r="G946"/>
  <c r="G947"/>
  <c r="G948"/>
  <c r="G949"/>
  <c r="G950"/>
  <c r="G937"/>
  <c r="F23" i="1"/>
  <c r="H23"/>
  <c r="I23"/>
  <c r="F22"/>
  <c r="H22"/>
  <c r="I22"/>
  <c r="G917" i="6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16"/>
  <c r="F37" i="1"/>
  <c r="H37"/>
  <c r="I37"/>
  <c r="G885" i="6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884"/>
  <c r="F49" i="1"/>
  <c r="H49"/>
  <c r="I49"/>
  <c r="G869" i="6"/>
  <c r="G870"/>
  <c r="G871"/>
  <c r="G872"/>
  <c r="G873"/>
  <c r="G874"/>
  <c r="G875"/>
  <c r="G876"/>
  <c r="G877"/>
  <c r="G878"/>
  <c r="G879"/>
  <c r="G880"/>
  <c r="G881"/>
  <c r="G882"/>
  <c r="G883"/>
  <c r="G868"/>
  <c r="F46" i="1"/>
  <c r="H46"/>
  <c r="I46"/>
  <c r="G867" i="6"/>
  <c r="F18" i="1"/>
  <c r="H18"/>
  <c r="I18"/>
  <c r="G788" i="6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787"/>
  <c r="F44" i="1"/>
  <c r="H44"/>
  <c r="I44"/>
  <c r="G775" i="6"/>
  <c r="G776"/>
  <c r="G777"/>
  <c r="G778"/>
  <c r="G779"/>
  <c r="G780"/>
  <c r="G781"/>
  <c r="G782"/>
  <c r="G783"/>
  <c r="G784"/>
  <c r="G785"/>
  <c r="G786"/>
  <c r="G774"/>
  <c r="F40" i="1"/>
  <c r="H40"/>
  <c r="I40"/>
  <c r="G743" i="6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42"/>
  <c r="F10" i="1"/>
  <c r="H10" s="1"/>
  <c r="I10"/>
  <c r="G737" i="6"/>
  <c r="G738"/>
  <c r="G739"/>
  <c r="G740"/>
  <c r="G741"/>
  <c r="G736"/>
  <c r="F52" i="1"/>
  <c r="H52" s="1"/>
  <c r="I52"/>
  <c r="G733" i="6"/>
  <c r="G734"/>
  <c r="G735"/>
  <c r="G732"/>
  <c r="F55" i="1"/>
  <c r="H55" s="1"/>
  <c r="I55"/>
  <c r="G729" i="6"/>
  <c r="G730"/>
  <c r="G731"/>
  <c r="G728"/>
  <c r="F50" i="1"/>
  <c r="H50" s="1"/>
  <c r="I50"/>
  <c r="G725" i="6"/>
  <c r="G726"/>
  <c r="G727"/>
  <c r="F48" i="1"/>
  <c r="H48" s="1"/>
  <c r="I48"/>
  <c r="G722" i="6"/>
  <c r="G723"/>
  <c r="G724"/>
  <c r="G721"/>
  <c r="F27" i="1"/>
  <c r="H27" s="1"/>
  <c r="I27"/>
  <c r="G688" i="6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687"/>
  <c r="F41" i="1"/>
  <c r="H41" s="1"/>
  <c r="I41"/>
  <c r="G668" i="6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67"/>
  <c r="F32" i="1"/>
  <c r="H32" s="1"/>
  <c r="I32"/>
  <c r="G635" i="6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34"/>
  <c r="F45" i="1"/>
  <c r="H45" s="1"/>
  <c r="I45"/>
  <c r="G600" i="6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599"/>
  <c r="F54" i="1"/>
  <c r="I54" s="1"/>
  <c r="G598" i="6"/>
  <c r="G597"/>
  <c r="F34" i="1"/>
  <c r="I34" s="1"/>
  <c r="G585" i="6"/>
  <c r="G586"/>
  <c r="G587"/>
  <c r="G588"/>
  <c r="G589"/>
  <c r="G590"/>
  <c r="G591"/>
  <c r="G592"/>
  <c r="G593"/>
  <c r="G594"/>
  <c r="G595"/>
  <c r="G596"/>
  <c r="G584"/>
  <c r="F38" i="1"/>
  <c r="I38" s="1"/>
  <c r="G570" i="6"/>
  <c r="G571"/>
  <c r="G572"/>
  <c r="G573"/>
  <c r="G574"/>
  <c r="G575"/>
  <c r="G576"/>
  <c r="G577"/>
  <c r="G578"/>
  <c r="G579"/>
  <c r="G580"/>
  <c r="G581"/>
  <c r="G582"/>
  <c r="G583"/>
  <c r="G569"/>
  <c r="F26" i="1"/>
  <c r="I26" s="1"/>
  <c r="F24"/>
  <c r="I24" s="1"/>
  <c r="G516" i="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15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461"/>
  <c r="F16" i="1"/>
  <c r="I16" s="1"/>
  <c r="G430" i="6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29"/>
  <c r="F39" i="1"/>
  <c r="I39" s="1"/>
  <c r="G419" i="6"/>
  <c r="G420"/>
  <c r="G421"/>
  <c r="G422"/>
  <c r="G423"/>
  <c r="G424"/>
  <c r="G425"/>
  <c r="G426"/>
  <c r="G427"/>
  <c r="G428"/>
  <c r="G418"/>
  <c r="F28" i="1"/>
  <c r="I28" s="1"/>
  <c r="G387" i="6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386"/>
  <c r="L8" i="1"/>
  <c r="L13"/>
  <c r="L14"/>
  <c r="L35"/>
  <c r="L42"/>
  <c r="L6"/>
  <c r="L20"/>
  <c r="L19"/>
  <c r="L17"/>
  <c r="L7"/>
  <c r="L23"/>
  <c r="L22"/>
  <c r="L37"/>
  <c r="L49"/>
  <c r="L46"/>
  <c r="L18"/>
  <c r="L44"/>
  <c r="L40"/>
  <c r="L10"/>
  <c r="L52"/>
  <c r="L55"/>
  <c r="L50"/>
  <c r="L48"/>
  <c r="L27"/>
  <c r="L41"/>
  <c r="L32"/>
  <c r="L45"/>
  <c r="L54"/>
  <c r="L34"/>
  <c r="L38"/>
  <c r="L26"/>
  <c r="L24"/>
  <c r="L16"/>
  <c r="L39"/>
  <c r="L28"/>
  <c r="J8" l="1"/>
  <c r="K8" s="1"/>
  <c r="N8"/>
  <c r="Q8" s="1"/>
  <c r="J13"/>
  <c r="K13" s="1"/>
  <c r="N13"/>
  <c r="Q13" s="1"/>
  <c r="J14"/>
  <c r="K14" s="1"/>
  <c r="N14"/>
  <c r="Q14" s="1"/>
  <c r="J35"/>
  <c r="K35" s="1"/>
  <c r="N35"/>
  <c r="Q35" s="1"/>
  <c r="J42"/>
  <c r="K42" s="1"/>
  <c r="N42"/>
  <c r="Q42" s="1"/>
  <c r="J6"/>
  <c r="K6" s="1"/>
  <c r="N6"/>
  <c r="Q6" s="1"/>
  <c r="J20"/>
  <c r="K20" s="1"/>
  <c r="N20"/>
  <c r="Q20" s="1"/>
  <c r="J19"/>
  <c r="K19" s="1"/>
  <c r="N19"/>
  <c r="Q19" s="1"/>
  <c r="J17"/>
  <c r="K17" s="1"/>
  <c r="N17"/>
  <c r="Q17" s="1"/>
  <c r="J7"/>
  <c r="K7" s="1"/>
  <c r="N7"/>
  <c r="Q7" s="1"/>
  <c r="J23"/>
  <c r="K23" s="1"/>
  <c r="N23"/>
  <c r="Q23" s="1"/>
  <c r="J22"/>
  <c r="K22" s="1"/>
  <c r="N22"/>
  <c r="Q22" s="1"/>
  <c r="J37"/>
  <c r="K37" s="1"/>
  <c r="N37"/>
  <c r="Q37" s="1"/>
  <c r="J49"/>
  <c r="K49" s="1"/>
  <c r="N49"/>
  <c r="Q49" s="1"/>
  <c r="J46"/>
  <c r="K46" s="1"/>
  <c r="N46"/>
  <c r="Q46" s="1"/>
  <c r="J18"/>
  <c r="K18" s="1"/>
  <c r="N18"/>
  <c r="Q18" s="1"/>
  <c r="J44"/>
  <c r="K44" s="1"/>
  <c r="N44"/>
  <c r="Q44" s="1"/>
  <c r="J40"/>
  <c r="K40" s="1"/>
  <c r="N40"/>
  <c r="Q40" s="1"/>
  <c r="H54"/>
  <c r="H38"/>
  <c r="H16"/>
  <c r="H34"/>
  <c r="H39"/>
  <c r="H26"/>
  <c r="H24"/>
  <c r="H28"/>
  <c r="J10"/>
  <c r="K10" s="1"/>
  <c r="N10"/>
  <c r="Q10" s="1"/>
  <c r="J52"/>
  <c r="K52" s="1"/>
  <c r="N52"/>
  <c r="J55"/>
  <c r="K55" s="1"/>
  <c r="N55"/>
  <c r="J50"/>
  <c r="K50" s="1"/>
  <c r="N50"/>
  <c r="J48"/>
  <c r="K48" s="1"/>
  <c r="N48"/>
  <c r="J27"/>
  <c r="K27" s="1"/>
  <c r="N27"/>
  <c r="J41"/>
  <c r="K41" s="1"/>
  <c r="N41"/>
  <c r="J32"/>
  <c r="K32" s="1"/>
  <c r="N32"/>
  <c r="J45"/>
  <c r="K45" s="1"/>
  <c r="N45"/>
  <c r="J28"/>
  <c r="K28" s="1"/>
  <c r="J39"/>
  <c r="K39" s="1"/>
  <c r="J16"/>
  <c r="K16" s="1"/>
  <c r="J24"/>
  <c r="K24" s="1"/>
  <c r="J26"/>
  <c r="K26" s="1"/>
  <c r="J38"/>
  <c r="K38" s="1"/>
  <c r="J34"/>
  <c r="K34" s="1"/>
  <c r="J54"/>
  <c r="K54" s="1"/>
  <c r="N54"/>
  <c r="N34"/>
  <c r="N38"/>
  <c r="N26"/>
  <c r="N24"/>
  <c r="N16"/>
  <c r="N39"/>
  <c r="N28"/>
  <c r="F15"/>
  <c r="G385" i="6"/>
  <c r="G384"/>
  <c r="F21" i="1"/>
  <c r="F4"/>
  <c r="H4" s="1"/>
  <c r="G358" i="6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57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36"/>
  <c r="F47" i="1"/>
  <c r="G331" i="6"/>
  <c r="G332"/>
  <c r="G333"/>
  <c r="G334"/>
  <c r="G335"/>
  <c r="G330"/>
  <c r="F11" i="1"/>
  <c r="H11" s="1"/>
  <c r="G322" i="6"/>
  <c r="G323"/>
  <c r="G324"/>
  <c r="G325"/>
  <c r="G326"/>
  <c r="G327"/>
  <c r="G328"/>
  <c r="G329"/>
  <c r="G321"/>
  <c r="F51" i="1"/>
  <c r="H51" s="1"/>
  <c r="G309" i="6"/>
  <c r="G310"/>
  <c r="G311"/>
  <c r="G312"/>
  <c r="G313"/>
  <c r="G314"/>
  <c r="G315"/>
  <c r="G316"/>
  <c r="G317"/>
  <c r="G318"/>
  <c r="G319"/>
  <c r="G320"/>
  <c r="G308"/>
  <c r="F30" i="1"/>
  <c r="H30" s="1"/>
  <c r="G304" i="6"/>
  <c r="G305"/>
  <c r="G306"/>
  <c r="G307"/>
  <c r="G303"/>
  <c r="F53" i="1"/>
  <c r="H53" s="1"/>
  <c r="G297" i="6"/>
  <c r="G298"/>
  <c r="G299"/>
  <c r="G300"/>
  <c r="G301"/>
  <c r="G302"/>
  <c r="G296"/>
  <c r="F29" i="1"/>
  <c r="H29" s="1"/>
  <c r="G287" i="6"/>
  <c r="G288"/>
  <c r="G289"/>
  <c r="G290"/>
  <c r="G291"/>
  <c r="G292"/>
  <c r="G293"/>
  <c r="G294"/>
  <c r="G295"/>
  <c r="G286"/>
  <c r="F12" i="1"/>
  <c r="G281" i="6"/>
  <c r="G282"/>
  <c r="G283"/>
  <c r="G284"/>
  <c r="G285"/>
  <c r="G280"/>
  <c r="F9" i="1"/>
  <c r="H9" s="1"/>
  <c r="G268" i="6"/>
  <c r="G269"/>
  <c r="G270"/>
  <c r="G271"/>
  <c r="G272"/>
  <c r="G273"/>
  <c r="G274"/>
  <c r="G275"/>
  <c r="G276"/>
  <c r="G277"/>
  <c r="G278"/>
  <c r="G279"/>
  <c r="G267"/>
  <c r="G261"/>
  <c r="G262"/>
  <c r="G263"/>
  <c r="G264"/>
  <c r="G265"/>
  <c r="G266"/>
  <c r="G260"/>
  <c r="F5" i="1"/>
  <c r="H5" s="1"/>
  <c r="F2"/>
  <c r="H2" s="1"/>
  <c r="G250" i="6"/>
  <c r="G251"/>
  <c r="G252"/>
  <c r="G253"/>
  <c r="G254"/>
  <c r="G255"/>
  <c r="G256"/>
  <c r="G257"/>
  <c r="G258"/>
  <c r="G259"/>
  <c r="G249"/>
  <c r="F25" i="1"/>
  <c r="H25" s="1"/>
  <c r="G209" i="6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08"/>
  <c r="G200"/>
  <c r="G201"/>
  <c r="G202"/>
  <c r="G203"/>
  <c r="G204"/>
  <c r="G205"/>
  <c r="G206"/>
  <c r="G207"/>
  <c r="G199"/>
  <c r="F3" i="1"/>
  <c r="F31"/>
  <c r="H31" s="1"/>
  <c r="G173" i="6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72"/>
  <c r="F43" i="1"/>
  <c r="H43" s="1"/>
  <c r="G66" i="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65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F33" i="1"/>
  <c r="H33" s="1"/>
  <c r="G3" i="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F36" i="1"/>
  <c r="L15"/>
  <c r="L11"/>
  <c r="L29"/>
  <c r="L2"/>
  <c r="L43"/>
  <c r="L21"/>
  <c r="L51"/>
  <c r="L12"/>
  <c r="L25"/>
  <c r="L33"/>
  <c r="L53"/>
  <c r="L31"/>
  <c r="L4"/>
  <c r="L30"/>
  <c r="L9"/>
  <c r="L3"/>
  <c r="L36"/>
  <c r="L47"/>
  <c r="L5"/>
  <c r="M28" l="1"/>
  <c r="Q28"/>
  <c r="M39"/>
  <c r="Q39"/>
  <c r="M16"/>
  <c r="Q16"/>
  <c r="M24"/>
  <c r="Q24"/>
  <c r="M26"/>
  <c r="Q26"/>
  <c r="M38"/>
  <c r="Q38"/>
  <c r="M34"/>
  <c r="Q34"/>
  <c r="M54"/>
  <c r="Q54"/>
  <c r="M45"/>
  <c r="Q45"/>
  <c r="M32"/>
  <c r="Q32"/>
  <c r="M41"/>
  <c r="Q41"/>
  <c r="M27"/>
  <c r="Q27"/>
  <c r="M48"/>
  <c r="Q48"/>
  <c r="M50"/>
  <c r="Q50"/>
  <c r="M55"/>
  <c r="Q55"/>
  <c r="M52"/>
  <c r="Q52"/>
  <c r="M8"/>
  <c r="O8"/>
  <c r="M13"/>
  <c r="O13"/>
  <c r="M14"/>
  <c r="O14"/>
  <c r="M35"/>
  <c r="O35"/>
  <c r="M42"/>
  <c r="O42"/>
  <c r="M6"/>
  <c r="O6"/>
  <c r="M20"/>
  <c r="O20"/>
  <c r="M19"/>
  <c r="O19"/>
  <c r="M17"/>
  <c r="O17"/>
  <c r="M7"/>
  <c r="O7"/>
  <c r="M23"/>
  <c r="O23"/>
  <c r="M22"/>
  <c r="O22"/>
  <c r="M37"/>
  <c r="O37"/>
  <c r="M49"/>
  <c r="O49"/>
  <c r="M46"/>
  <c r="O46"/>
  <c r="M18"/>
  <c r="O18"/>
  <c r="M44"/>
  <c r="O44"/>
  <c r="I36"/>
  <c r="H36"/>
  <c r="I3"/>
  <c r="H3"/>
  <c r="I12"/>
  <c r="H12"/>
  <c r="I47"/>
  <c r="H47"/>
  <c r="I21"/>
  <c r="H21"/>
  <c r="I15"/>
  <c r="H15"/>
  <c r="M40"/>
  <c r="O40"/>
  <c r="M10"/>
  <c r="O10"/>
  <c r="O52"/>
  <c r="O28"/>
  <c r="O39"/>
  <c r="O16"/>
  <c r="O24"/>
  <c r="O26"/>
  <c r="O38"/>
  <c r="O34"/>
  <c r="O54"/>
  <c r="O45"/>
  <c r="O32"/>
  <c r="O41"/>
  <c r="O27"/>
  <c r="O48"/>
  <c r="O50"/>
  <c r="O55"/>
  <c r="I33"/>
  <c r="I43"/>
  <c r="I31"/>
  <c r="I25"/>
  <c r="I2"/>
  <c r="I5"/>
  <c r="I9"/>
  <c r="I29"/>
  <c r="I53"/>
  <c r="I30"/>
  <c r="I51"/>
  <c r="I11"/>
  <c r="I4"/>
  <c r="J5"/>
  <c r="K5" s="1"/>
  <c r="J47"/>
  <c r="K47" s="1"/>
  <c r="J36"/>
  <c r="K36" s="1"/>
  <c r="J3"/>
  <c r="K3" s="1"/>
  <c r="J9"/>
  <c r="K9" s="1"/>
  <c r="J30"/>
  <c r="K30" s="1"/>
  <c r="J4"/>
  <c r="K4" s="1"/>
  <c r="J31"/>
  <c r="K31" s="1"/>
  <c r="J53"/>
  <c r="K53" s="1"/>
  <c r="J33"/>
  <c r="K33" s="1"/>
  <c r="J25"/>
  <c r="K25" s="1"/>
  <c r="J12"/>
  <c r="K12" s="1"/>
  <c r="J51"/>
  <c r="K51" s="1"/>
  <c r="J21"/>
  <c r="K21" s="1"/>
  <c r="J43"/>
  <c r="K43" s="1"/>
  <c r="J2"/>
  <c r="K2" s="1"/>
  <c r="J29"/>
  <c r="K29" s="1"/>
  <c r="J11"/>
  <c r="K11" s="1"/>
  <c r="J15"/>
  <c r="K15" s="1"/>
  <c r="N15"/>
  <c r="Q15" s="1"/>
  <c r="N21"/>
  <c r="Q21" s="1"/>
  <c r="N4"/>
  <c r="Q4" s="1"/>
  <c r="N47"/>
  <c r="Q47" s="1"/>
  <c r="N11"/>
  <c r="Q11" s="1"/>
  <c r="N51"/>
  <c r="Q51" s="1"/>
  <c r="N30"/>
  <c r="Q30" s="1"/>
  <c r="N53"/>
  <c r="Q53" s="1"/>
  <c r="N29"/>
  <c r="Q29" s="1"/>
  <c r="N12"/>
  <c r="Q12" s="1"/>
  <c r="N9"/>
  <c r="Q9" s="1"/>
  <c r="N5"/>
  <c r="Q5" s="1"/>
  <c r="N2"/>
  <c r="Q2" s="1"/>
  <c r="N25"/>
  <c r="Q25" s="1"/>
  <c r="N36"/>
  <c r="Q36" s="1"/>
  <c r="N33"/>
  <c r="Q33" s="1"/>
  <c r="N43"/>
  <c r="Q43" s="1"/>
  <c r="N31"/>
  <c r="Q31" s="1"/>
  <c r="N3"/>
  <c r="Q3" s="1"/>
  <c r="G2" i="6"/>
  <c r="M3" i="1" l="1"/>
  <c r="M31"/>
  <c r="M43"/>
  <c r="M33"/>
  <c r="M36"/>
  <c r="M25"/>
  <c r="M2"/>
  <c r="M5"/>
  <c r="M9"/>
  <c r="M12"/>
  <c r="M29"/>
  <c r="M53"/>
  <c r="M30"/>
  <c r="M51"/>
  <c r="M11"/>
  <c r="M47"/>
  <c r="M4"/>
  <c r="M21"/>
  <c r="M15"/>
  <c r="K486" i="6"/>
  <c r="K487"/>
  <c r="K488"/>
  <c r="K489"/>
  <c r="K490"/>
  <c r="K491"/>
  <c r="K492"/>
  <c r="K493"/>
  <c r="K494"/>
  <c r="K495"/>
  <c r="K496"/>
  <c r="K497"/>
  <c r="K485"/>
  <c r="K484"/>
  <c r="K471"/>
  <c r="K472"/>
  <c r="K473"/>
  <c r="K474"/>
  <c r="K475"/>
  <c r="K476"/>
  <c r="K477"/>
  <c r="K478"/>
  <c r="K479"/>
  <c r="K480"/>
  <c r="K481"/>
  <c r="K482"/>
  <c r="K483"/>
  <c r="K470"/>
  <c r="K469"/>
  <c r="K464"/>
  <c r="K465"/>
  <c r="K466"/>
  <c r="K467"/>
  <c r="K468"/>
  <c r="K463"/>
  <c r="K462"/>
  <c r="K449"/>
  <c r="K450"/>
  <c r="K451"/>
  <c r="K452"/>
  <c r="K453"/>
  <c r="K454"/>
  <c r="K455"/>
  <c r="K456"/>
  <c r="K457"/>
  <c r="K458"/>
  <c r="K459"/>
  <c r="K460"/>
  <c r="K461"/>
  <c r="K448"/>
  <c r="K447"/>
  <c r="K436"/>
  <c r="K437"/>
  <c r="K438"/>
  <c r="K439"/>
  <c r="K440"/>
  <c r="K441"/>
  <c r="K442"/>
  <c r="K443"/>
  <c r="K444"/>
  <c r="K445"/>
  <c r="K446"/>
  <c r="K435"/>
  <c r="K434"/>
  <c r="K427"/>
  <c r="K428"/>
  <c r="K429"/>
  <c r="K430"/>
  <c r="K431"/>
  <c r="K432"/>
  <c r="K433"/>
  <c r="K426"/>
  <c r="K425"/>
  <c r="K412"/>
  <c r="K413"/>
  <c r="K414"/>
  <c r="K415"/>
  <c r="K416"/>
  <c r="K417"/>
  <c r="K418"/>
  <c r="K419"/>
  <c r="K420"/>
  <c r="K421"/>
  <c r="K422"/>
  <c r="K423"/>
  <c r="K424"/>
  <c r="K411"/>
  <c r="K410"/>
  <c r="K397"/>
  <c r="K398"/>
  <c r="K399"/>
  <c r="K400"/>
  <c r="K401"/>
  <c r="K402"/>
  <c r="K403"/>
  <c r="K404"/>
  <c r="K405"/>
  <c r="K406"/>
  <c r="K407"/>
  <c r="K408"/>
  <c r="K409"/>
  <c r="K396"/>
  <c r="K395"/>
  <c r="K384"/>
  <c r="K385"/>
  <c r="K386"/>
  <c r="K387"/>
  <c r="K388"/>
  <c r="K389"/>
  <c r="K390"/>
  <c r="K391"/>
  <c r="K392"/>
  <c r="K393"/>
  <c r="K394"/>
  <c r="K383"/>
  <c r="K382"/>
  <c r="K376"/>
  <c r="K377"/>
  <c r="K378"/>
  <c r="K379"/>
  <c r="K380"/>
  <c r="K381"/>
  <c r="K375"/>
  <c r="K374"/>
  <c r="K361"/>
  <c r="K362"/>
  <c r="K363"/>
  <c r="K364"/>
  <c r="K365"/>
  <c r="K366"/>
  <c r="K367"/>
  <c r="K368"/>
  <c r="K369"/>
  <c r="K370"/>
  <c r="K371"/>
  <c r="K372"/>
  <c r="K373"/>
  <c r="K360"/>
  <c r="K359"/>
  <c r="K348"/>
  <c r="K349"/>
  <c r="K350"/>
  <c r="K351"/>
  <c r="K352"/>
  <c r="K353"/>
  <c r="K354"/>
  <c r="K355"/>
  <c r="K356"/>
  <c r="K357"/>
  <c r="K358"/>
  <c r="K347"/>
  <c r="K346"/>
  <c r="K341"/>
  <c r="K345"/>
  <c r="K344"/>
  <c r="K343"/>
  <c r="K342"/>
  <c r="K326"/>
  <c r="K327"/>
  <c r="K340"/>
  <c r="K339"/>
  <c r="K338"/>
  <c r="K337"/>
  <c r="K336"/>
  <c r="K335"/>
  <c r="K334"/>
  <c r="K333"/>
  <c r="K332"/>
  <c r="K331"/>
  <c r="K330"/>
  <c r="K329"/>
  <c r="K328"/>
  <c r="K321"/>
  <c r="K322"/>
  <c r="K323"/>
  <c r="K324"/>
  <c r="K325"/>
  <c r="K320"/>
  <c r="K319"/>
  <c r="K308"/>
  <c r="K309"/>
  <c r="K310"/>
  <c r="K311"/>
  <c r="K312"/>
  <c r="K313"/>
  <c r="K314"/>
  <c r="K315"/>
  <c r="K316"/>
  <c r="K317"/>
  <c r="K318"/>
  <c r="K307"/>
  <c r="K306"/>
  <c r="K305"/>
  <c r="K304"/>
  <c r="K303"/>
  <c r="K301"/>
  <c r="K302"/>
  <c r="K300"/>
  <c r="K299"/>
  <c r="O3" i="1"/>
  <c r="O31"/>
  <c r="O43"/>
  <c r="O33"/>
  <c r="O36"/>
  <c r="O25"/>
  <c r="O2"/>
  <c r="O5"/>
  <c r="O9"/>
  <c r="O12"/>
  <c r="O29"/>
  <c r="O53"/>
  <c r="O30"/>
  <c r="O51"/>
  <c r="O11"/>
  <c r="O47"/>
  <c r="O4"/>
  <c r="O21"/>
  <c r="O15"/>
  <c r="K298" i="6"/>
  <c r="K297"/>
  <c r="K296"/>
  <c r="K295"/>
  <c r="K294"/>
  <c r="K293"/>
  <c r="K292"/>
  <c r="K291"/>
  <c r="K290"/>
  <c r="K289"/>
  <c r="K288"/>
  <c r="K284"/>
  <c r="K285"/>
  <c r="K286"/>
  <c r="K287"/>
  <c r="K283"/>
  <c r="K282"/>
  <c r="K278"/>
  <c r="K279"/>
  <c r="K280"/>
  <c r="K281"/>
  <c r="K277"/>
  <c r="K276"/>
  <c r="K272"/>
  <c r="K273"/>
  <c r="K274"/>
  <c r="K275"/>
  <c r="K271"/>
  <c r="K270"/>
  <c r="K254"/>
  <c r="K257"/>
  <c r="K258"/>
  <c r="K259"/>
  <c r="K260"/>
  <c r="K261"/>
  <c r="K262"/>
  <c r="K263"/>
  <c r="K264"/>
  <c r="K265"/>
  <c r="K266"/>
  <c r="K267"/>
  <c r="K268"/>
  <c r="K269"/>
  <c r="K256"/>
  <c r="K255"/>
  <c r="K249"/>
  <c r="K250"/>
  <c r="K251"/>
  <c r="K252"/>
  <c r="K253"/>
  <c r="K248"/>
  <c r="K247"/>
  <c r="K243"/>
  <c r="K244"/>
  <c r="K245"/>
  <c r="K246"/>
  <c r="K242"/>
  <c r="K241"/>
  <c r="K229"/>
  <c r="K230"/>
  <c r="K231"/>
  <c r="K232"/>
  <c r="K233"/>
  <c r="K234"/>
  <c r="K235"/>
  <c r="K236"/>
  <c r="K237"/>
  <c r="K238"/>
  <c r="K239"/>
  <c r="K240"/>
  <c r="K228"/>
  <c r="K227"/>
  <c r="K215"/>
  <c r="K216"/>
  <c r="K217"/>
  <c r="K218"/>
  <c r="K219"/>
  <c r="K220"/>
  <c r="K221"/>
  <c r="K222"/>
  <c r="K223"/>
  <c r="K224"/>
  <c r="K225"/>
  <c r="K226"/>
  <c r="K214"/>
  <c r="K213"/>
  <c r="K201"/>
  <c r="K202"/>
  <c r="K203"/>
  <c r="K204"/>
  <c r="K205"/>
  <c r="K206"/>
  <c r="K207"/>
  <c r="K208"/>
  <c r="K209"/>
  <c r="K210"/>
  <c r="K211"/>
  <c r="K212"/>
  <c r="K200"/>
  <c r="K199"/>
  <c r="K195"/>
  <c r="K196"/>
  <c r="K197"/>
  <c r="K198"/>
  <c r="K194"/>
  <c r="K193"/>
  <c r="K185"/>
  <c r="K188"/>
  <c r="K189"/>
  <c r="K190"/>
  <c r="K191"/>
  <c r="K192"/>
  <c r="K187"/>
  <c r="K186"/>
  <c r="K175"/>
  <c r="K179"/>
  <c r="K183"/>
  <c r="K176"/>
  <c r="K180"/>
  <c r="K184"/>
  <c r="K171"/>
  <c r="K173"/>
  <c r="K177"/>
  <c r="K181"/>
  <c r="K172"/>
  <c r="K174"/>
  <c r="K178"/>
  <c r="K182"/>
  <c r="K158"/>
  <c r="K159"/>
  <c r="K160"/>
  <c r="K161"/>
  <c r="K162"/>
  <c r="K163"/>
  <c r="K164"/>
  <c r="K165"/>
  <c r="K166"/>
  <c r="K167"/>
  <c r="K168"/>
  <c r="K169"/>
  <c r="K170"/>
  <c r="K157"/>
  <c r="K156"/>
  <c r="K152"/>
  <c r="K153"/>
  <c r="K154"/>
  <c r="K155"/>
  <c r="K151"/>
  <c r="K150"/>
  <c r="K146"/>
  <c r="K147"/>
  <c r="K148"/>
  <c r="K149"/>
  <c r="K145"/>
  <c r="K144"/>
  <c r="K134"/>
  <c r="K135"/>
  <c r="K136"/>
  <c r="K137"/>
  <c r="K138"/>
  <c r="K139"/>
  <c r="K140"/>
  <c r="K141"/>
  <c r="K142"/>
  <c r="K143"/>
  <c r="K133"/>
  <c r="K132"/>
  <c r="K129"/>
  <c r="K130"/>
  <c r="K131"/>
  <c r="K128"/>
  <c r="K127"/>
  <c r="K113"/>
  <c r="K114"/>
  <c r="K115"/>
  <c r="K116"/>
  <c r="K117"/>
  <c r="K118"/>
  <c r="K119"/>
  <c r="K120"/>
  <c r="K121"/>
  <c r="K122"/>
  <c r="K123"/>
  <c r="K124"/>
  <c r="K125"/>
  <c r="K126"/>
  <c r="K112"/>
  <c r="K111"/>
  <c r="K107"/>
  <c r="K108"/>
  <c r="K109"/>
  <c r="K110"/>
  <c r="K106"/>
  <c r="K105"/>
  <c r="K100"/>
  <c r="K101"/>
  <c r="K102"/>
  <c r="K103"/>
  <c r="K104"/>
  <c r="K99"/>
  <c r="K98"/>
  <c r="K85"/>
  <c r="K86"/>
  <c r="K87"/>
  <c r="K88"/>
  <c r="K89"/>
  <c r="K90"/>
  <c r="K91"/>
  <c r="K92"/>
  <c r="K93"/>
  <c r="K94"/>
  <c r="K95"/>
  <c r="K96"/>
  <c r="K97"/>
  <c r="K84"/>
  <c r="K83"/>
  <c r="K78"/>
  <c r="K79"/>
  <c r="K80"/>
  <c r="K81"/>
  <c r="K82"/>
  <c r="K77"/>
  <c r="K76"/>
  <c r="K71"/>
  <c r="K72"/>
  <c r="K73"/>
  <c r="K74"/>
  <c r="K75"/>
  <c r="K70"/>
  <c r="K69"/>
  <c r="K56"/>
  <c r="K57"/>
  <c r="K58"/>
  <c r="K59"/>
  <c r="K60"/>
  <c r="K61"/>
  <c r="K62"/>
  <c r="K63"/>
  <c r="K64"/>
  <c r="K65"/>
  <c r="K66"/>
  <c r="K67"/>
  <c r="K68"/>
  <c r="K55"/>
  <c r="K54"/>
  <c r="K47"/>
  <c r="K48"/>
  <c r="K49"/>
  <c r="K50"/>
  <c r="K51"/>
  <c r="K52"/>
  <c r="K53"/>
  <c r="K46"/>
  <c r="K45"/>
  <c r="K32"/>
  <c r="K33"/>
  <c r="K34"/>
  <c r="K35"/>
  <c r="K36"/>
  <c r="K37"/>
  <c r="K38"/>
  <c r="K39"/>
  <c r="K40"/>
  <c r="K41"/>
  <c r="K42"/>
  <c r="K43"/>
  <c r="K44"/>
  <c r="K31"/>
  <c r="K30"/>
  <c r="K16"/>
  <c r="K17"/>
  <c r="K18"/>
  <c r="K19"/>
  <c r="K20"/>
  <c r="K21"/>
  <c r="K22"/>
  <c r="K23"/>
  <c r="K24"/>
  <c r="K25"/>
  <c r="K26"/>
  <c r="K27"/>
  <c r="K28"/>
  <c r="K29"/>
  <c r="K15"/>
  <c r="K14"/>
  <c r="K10"/>
  <c r="K11"/>
  <c r="K12"/>
  <c r="K13"/>
  <c r="K9"/>
  <c r="K8"/>
  <c r="K4"/>
  <c r="K5"/>
  <c r="K6"/>
  <c r="K7"/>
  <c r="K3"/>
  <c r="K2"/>
</calcChain>
</file>

<file path=xl/sharedStrings.xml><?xml version="1.0" encoding="utf-8"?>
<sst xmlns="http://schemas.openxmlformats.org/spreadsheetml/2006/main" count="3393" uniqueCount="160">
  <si>
    <t>Ano</t>
  </si>
  <si>
    <t>Valor</t>
  </si>
  <si>
    <t>Tipo</t>
  </si>
  <si>
    <t>Ativo</t>
  </si>
  <si>
    <t>ELPL4</t>
  </si>
  <si>
    <t>ELET3</t>
  </si>
  <si>
    <t>EMPRESA</t>
  </si>
  <si>
    <t>Patrimônio Líquido</t>
  </si>
  <si>
    <t>Total Ações</t>
  </si>
  <si>
    <t>VPA</t>
  </si>
  <si>
    <t>Cotação</t>
  </si>
  <si>
    <t>PVPA</t>
  </si>
  <si>
    <t>Preço Compra</t>
  </si>
  <si>
    <t>Comprar ?</t>
  </si>
  <si>
    <t>PAPEL</t>
  </si>
  <si>
    <t>BICB4</t>
  </si>
  <si>
    <t>Jrs. Cap. Próprio</t>
  </si>
  <si>
    <t>Dividendo</t>
  </si>
  <si>
    <t>Data ex-1</t>
  </si>
  <si>
    <t>Pagamento</t>
  </si>
  <si>
    <t>Aprovação</t>
  </si>
  <si>
    <t>Líquido</t>
  </si>
  <si>
    <t>Total Líquido</t>
  </si>
  <si>
    <t>Valores</t>
  </si>
  <si>
    <t>Média de Líquido</t>
  </si>
  <si>
    <t>Utilidade Pública / Energia Elétrica / Energia Elétrica</t>
  </si>
  <si>
    <t>Classificação Setorial</t>
  </si>
  <si>
    <t>FJTA4</t>
  </si>
  <si>
    <t>FORJAS TAURUS S.A.</t>
  </si>
  <si>
    <t>Bens Industriais / Máquinas e Equipamentos / Armas e Munições</t>
  </si>
  <si>
    <t>Bens Industriais / Serviços / Serviços Diversos</t>
  </si>
  <si>
    <t>CTAX4</t>
  </si>
  <si>
    <t>CONTAX PARTICIPACOES S.A.</t>
  </si>
  <si>
    <t>Bens Industriais / Material de Transporte / Material Rodoviário</t>
  </si>
  <si>
    <t>POMO4</t>
  </si>
  <si>
    <t>MARCOPOLO S.A.</t>
  </si>
  <si>
    <t>BISA3</t>
  </si>
  <si>
    <t>BROOKFIELD INCORPORAÇÕES S.A.</t>
  </si>
  <si>
    <t>Construção e Transporte / Construção e Engenharia / Construção Civil</t>
  </si>
  <si>
    <t>Financeiro e Outros / Intermediários Financeiros / Bancos</t>
  </si>
  <si>
    <t>Média Div/Jur</t>
  </si>
  <si>
    <t>BCO INDUSTRIAL E COMERCIAL S.A.</t>
  </si>
  <si>
    <t>BCO DAYCOVAL S.A.</t>
  </si>
  <si>
    <t>DAYC4</t>
  </si>
  <si>
    <t>ITSA4</t>
  </si>
  <si>
    <t>ITAUSA INVESTIMENTOS ITAU S.A.</t>
  </si>
  <si>
    <t>Rentabilidade</t>
  </si>
  <si>
    <t>PDG REALTY S.A. EMPREEND E PARTICIPACOES</t>
  </si>
  <si>
    <t>PDGR3</t>
  </si>
  <si>
    <t>RSID3</t>
  </si>
  <si>
    <t>ROSSI RESIDENCIAL S.A.</t>
  </si>
  <si>
    <t>GFSA3</t>
  </si>
  <si>
    <t>GAFISA S.A.</t>
  </si>
  <si>
    <t>JHSF3</t>
  </si>
  <si>
    <t>JHSF PARTICIPACOES S.A.</t>
  </si>
  <si>
    <t>PTBL3</t>
  </si>
  <si>
    <t>PORTOBELLO S.A.</t>
  </si>
  <si>
    <t>Construção e Transporte / Construção e Engenharia / Materiais de Construção</t>
  </si>
  <si>
    <t>BBRK3</t>
  </si>
  <si>
    <t>BRASIL BROKERS PARTICIPACOES S.A.</t>
  </si>
  <si>
    <t>Construção e Transporte / Construção e Engenharia / Intermediação Imobiliária</t>
  </si>
  <si>
    <t>ALLL3</t>
  </si>
  <si>
    <t>ALL AMERICA LATINA LOGISTICA S.A.</t>
  </si>
  <si>
    <t>Construção e Transporte / Transporte / Transporte Ferroviário</t>
  </si>
  <si>
    <t>HBOR3</t>
  </si>
  <si>
    <t>HELBOR EMPREENDIMENTOS S.A.</t>
  </si>
  <si>
    <t>EVEN3</t>
  </si>
  <si>
    <t>EVEN CONSTRUTORA E INCORPORADORA S.A.</t>
  </si>
  <si>
    <t>CENTRAIS ELET BRAS S.A. - ELETROBRAS</t>
  </si>
  <si>
    <t>ELETROPAULO METROP. ELET. SAO PAULO S.A.</t>
  </si>
  <si>
    <t>UCAS3</t>
  </si>
  <si>
    <t>UNICASA INDÚSTRIA DE MÓVEIS S.A.</t>
  </si>
  <si>
    <t>Consumo Cíclico / Utilidades Domésticas / Móveis</t>
  </si>
  <si>
    <t>Rótulos de Linha</t>
  </si>
  <si>
    <t>Total geral</t>
  </si>
  <si>
    <t>ODPV3</t>
  </si>
  <si>
    <t>Restituição Capital</t>
  </si>
  <si>
    <t>ODONTOPREV S.A.</t>
  </si>
  <si>
    <t>Consumo não Cíclico / Saúde / Serv.Méd.Hospit..Análises e Diagnósticos</t>
  </si>
  <si>
    <t>PRVI3</t>
  </si>
  <si>
    <t>CIA PROVIDENCIA INDUSTRIA E COMERCIO</t>
  </si>
  <si>
    <t>Materiais Básicos / Materiais Diversos / Materiais Diversos</t>
  </si>
  <si>
    <t>SUZB5</t>
  </si>
  <si>
    <t>SUZANO PAPEL E CELULOSE S.A.</t>
  </si>
  <si>
    <t>Materiais Básicos / Madeira e Papel / Papel e Celulose</t>
  </si>
  <si>
    <t>PETR3</t>
  </si>
  <si>
    <t>PETR4</t>
  </si>
  <si>
    <t>PETROLEO BRASILEIRO S.A. PETROBRAS</t>
  </si>
  <si>
    <t>Petróleo. Gás e Biocombustíveis / Petróleo. Gás e Biocombustíveis / Exploração e/ou Refino</t>
  </si>
  <si>
    <t>BEMA3</t>
  </si>
  <si>
    <t>BEMATECH S.A.</t>
  </si>
  <si>
    <t>Tecnologia da Informação / Computadores e Equipamentos / Computadores e Equipamentos</t>
  </si>
  <si>
    <t>TOTS3</t>
  </si>
  <si>
    <t>TOTVS S.A.</t>
  </si>
  <si>
    <t>Tecnologia da Informação / Programas e Serviços / Programas e Serviços</t>
  </si>
  <si>
    <t>LINX3</t>
  </si>
  <si>
    <t>LINX S.A.</t>
  </si>
  <si>
    <t xml:space="preserve"> 2/3</t>
  </si>
  <si>
    <t>10% Rentabilidade</t>
  </si>
  <si>
    <t>RAPT4</t>
  </si>
  <si>
    <t>RANDON S.A. IMPLEMENTOS E PARTICIPACOES</t>
  </si>
  <si>
    <t>BVMF3</t>
  </si>
  <si>
    <t>BMFBOVESPA S.A. BOLSA VALORES MERC FUT</t>
  </si>
  <si>
    <t>Financeiro e Outros / Serviços Financeiros Diversos / Serviços Financeiros Diversos</t>
  </si>
  <si>
    <t>ABCB4</t>
  </si>
  <si>
    <t>BCO ABC BRASIL S.A.</t>
  </si>
  <si>
    <t>BRSR6</t>
  </si>
  <si>
    <t>BCO ESTADO DO RIO GRANDE DO SUL S.A.</t>
  </si>
  <si>
    <t>BRML3</t>
  </si>
  <si>
    <t>BR MALLS PARTICIPACOES S.A.</t>
  </si>
  <si>
    <t>Financeiro e Outros / Exploração de Imóveis / Exploração de Imóveis</t>
  </si>
  <si>
    <t>SSBR3</t>
  </si>
  <si>
    <t>SONAE SIERRA BRASIL S.A.</t>
  </si>
  <si>
    <t>BRPR3</t>
  </si>
  <si>
    <t>BR PROPERTIES S.A.</t>
  </si>
  <si>
    <t>A.M.%</t>
  </si>
  <si>
    <t>ALSC3</t>
  </si>
  <si>
    <t>ALIANSCE SHOPPING CENTERS S.A.</t>
  </si>
  <si>
    <t>BRIN3</t>
  </si>
  <si>
    <t>BRASIL INSURANCE PARTICIPAÇÕES E ADMINISTRAÇÃO S.A</t>
  </si>
  <si>
    <t>Financeiro e Outros / Previdência e Seguros / Corretoras de Seguros</t>
  </si>
  <si>
    <t>BRAP3</t>
  </si>
  <si>
    <t>BRADESPAR S.A.</t>
  </si>
  <si>
    <t>Financeiro e Outros / Holdings Diversificadas / Holdings Diversificadas</t>
  </si>
  <si>
    <t>IGTA3</t>
  </si>
  <si>
    <t>IGUATEMI EMPRESA DE SHOPPING CENTERS S.A</t>
  </si>
  <si>
    <t>BBAS3</t>
  </si>
  <si>
    <t>BCO BRASIL S.A.</t>
  </si>
  <si>
    <t>BBSE3</t>
  </si>
  <si>
    <t>BB SEGURIDADE PARTICIPAÇÕES S.A.</t>
  </si>
  <si>
    <t>Financeiro e Outros / Previdência e Seguros / Seguradoras</t>
  </si>
  <si>
    <t>CTIP3</t>
  </si>
  <si>
    <t>CETIP S.A. - MERCADOS ORGANIZADOS</t>
  </si>
  <si>
    <t>BRAP4</t>
  </si>
  <si>
    <t>ELET6</t>
  </si>
  <si>
    <t>EDP - ENERGIAS DO BRASIL S.A.</t>
  </si>
  <si>
    <t>ENBR3</t>
  </si>
  <si>
    <t>Área de Negócios: Geração. Distribuição E Comercialização de Energia Elétrica</t>
  </si>
  <si>
    <t>GETI3</t>
  </si>
  <si>
    <t>AES TIETE S.A.</t>
  </si>
  <si>
    <t>CMIG4</t>
  </si>
  <si>
    <t>CIA ENERGETICA DE MINAS GERAIS - CEMIG</t>
  </si>
  <si>
    <t>CMIG3</t>
  </si>
  <si>
    <t>CPFE3</t>
  </si>
  <si>
    <t>CPFL ENERGIA S.A.</t>
  </si>
  <si>
    <t>GETI4</t>
  </si>
  <si>
    <t>CPLE3</t>
  </si>
  <si>
    <t>CIA PARANAENSE DE ENERGIA - COPEL</t>
  </si>
  <si>
    <t>EQTL3</t>
  </si>
  <si>
    <t>EQUATORIAL ENERGIA S.A.</t>
  </si>
  <si>
    <t>SBSP3</t>
  </si>
  <si>
    <t>CIA SANEAMENTO BASICO EST SAO PAULO</t>
  </si>
  <si>
    <t>Utilidade Pública / Água e Saneamento / Água e Saneamento</t>
  </si>
  <si>
    <t>GEPA4</t>
  </si>
  <si>
    <t>DUKE ENERGY INT. GER. PARANAPANEMA S.A.</t>
  </si>
  <si>
    <t>UNIP6</t>
  </si>
  <si>
    <t>UNIPAR CARBOCLORO S.A.</t>
  </si>
  <si>
    <t>Materiais Básicos / Químicos / Petroquímicos</t>
  </si>
  <si>
    <t>Ativos</t>
  </si>
  <si>
    <t>Lucro</t>
  </si>
</sst>
</file>

<file path=xl/styles.xml><?xml version="1.0" encoding="utf-8"?>
<styleSheet xmlns="http://schemas.openxmlformats.org/spreadsheetml/2006/main">
  <numFmts count="5"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-* #,##0_-;\-* #,##0_-;_-* &quot;-&quot;??_-;_-@_-"/>
    <numFmt numFmtId="167" formatCode="_-* #,##0.0000_-;\-* #,##0.0000_-;_-* &quot;-&quot;??_-;_-@_-"/>
    <numFmt numFmtId="168" formatCode="&quot;R$&quot;\ 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Border="1"/>
    <xf numFmtId="164" fontId="2" fillId="0" borderId="0" xfId="2" applyFont="1"/>
    <xf numFmtId="164" fontId="2" fillId="0" borderId="0" xfId="2" applyFont="1" applyBorder="1"/>
    <xf numFmtId="164" fontId="2" fillId="0" borderId="0" xfId="0" applyNumberFormat="1" applyFont="1"/>
    <xf numFmtId="166" fontId="2" fillId="0" borderId="0" xfId="1" applyNumberFormat="1" applyFont="1" applyBorder="1"/>
    <xf numFmtId="9" fontId="2" fillId="0" borderId="0" xfId="3" applyFont="1" applyBorder="1"/>
    <xf numFmtId="0" fontId="2" fillId="0" borderId="0" xfId="0" applyNumberFormat="1" applyFont="1"/>
    <xf numFmtId="164" fontId="3" fillId="0" borderId="0" xfId="2" applyFont="1" applyBorder="1"/>
    <xf numFmtId="164" fontId="3" fillId="0" borderId="0" xfId="2" applyFont="1"/>
    <xf numFmtId="164" fontId="2" fillId="0" borderId="0" xfId="2" applyNumberFormat="1" applyFont="1" applyBorder="1"/>
    <xf numFmtId="0" fontId="2" fillId="0" borderId="0" xfId="0" applyNumberFormat="1" applyFont="1" applyBorder="1"/>
    <xf numFmtId="14" fontId="2" fillId="0" borderId="0" xfId="0" applyNumberFormat="1" applyFont="1" applyBorder="1"/>
    <xf numFmtId="14" fontId="2" fillId="0" borderId="0" xfId="0" applyNumberFormat="1" applyFont="1"/>
    <xf numFmtId="167" fontId="2" fillId="0" borderId="0" xfId="1" applyNumberFormat="1" applyFont="1"/>
    <xf numFmtId="14" fontId="2" fillId="0" borderId="0" xfId="1" applyNumberFormat="1" applyFont="1"/>
    <xf numFmtId="14" fontId="2" fillId="0" borderId="0" xfId="1" applyNumberFormat="1" applyFont="1" applyBorder="1"/>
    <xf numFmtId="167" fontId="2" fillId="0" borderId="0" xfId="1" applyNumberFormat="1" applyFont="1" applyBorder="1"/>
    <xf numFmtId="0" fontId="2" fillId="0" borderId="0" xfId="2" applyNumberFormat="1" applyFont="1" applyBorder="1"/>
    <xf numFmtId="0" fontId="2" fillId="0" borderId="0" xfId="2" applyNumberFormat="1" applyFont="1"/>
    <xf numFmtId="164" fontId="2" fillId="0" borderId="0" xfId="0" applyNumberFormat="1" applyFont="1" applyBorder="1"/>
    <xf numFmtId="10" fontId="2" fillId="0" borderId="0" xfId="3" applyNumberFormat="1" applyFont="1"/>
    <xf numFmtId="10" fontId="2" fillId="0" borderId="0" xfId="3" applyNumberFormat="1" applyFont="1" applyBorder="1"/>
    <xf numFmtId="14" fontId="2" fillId="0" borderId="0" xfId="1" applyNumberFormat="1" applyFont="1"/>
    <xf numFmtId="167" fontId="2" fillId="0" borderId="0" xfId="0" applyNumberFormat="1" applyFont="1"/>
    <xf numFmtId="14" fontId="2" fillId="0" borderId="0" xfId="0" applyNumberFormat="1" applyFont="1"/>
    <xf numFmtId="166" fontId="2" fillId="0" borderId="0" xfId="2" applyNumberFormat="1" applyFont="1"/>
    <xf numFmtId="10" fontId="2" fillId="0" borderId="0" xfId="0" applyNumberFormat="1" applyFont="1"/>
    <xf numFmtId="9" fontId="2" fillId="0" borderId="0" xfId="3" applyFont="1"/>
    <xf numFmtId="168" fontId="0" fillId="0" borderId="0" xfId="0" applyNumberFormat="1"/>
    <xf numFmtId="0" fontId="0" fillId="0" borderId="0" xfId="0" applyAlignment="1">
      <alignment horizontal="left" indent="1"/>
    </xf>
    <xf numFmtId="0" fontId="4" fillId="0" borderId="0" xfId="0" applyFont="1"/>
    <xf numFmtId="14" fontId="4" fillId="0" borderId="0" xfId="1" applyNumberFormat="1" applyFont="1"/>
    <xf numFmtId="167" fontId="4" fillId="0" borderId="0" xfId="0" applyNumberFormat="1" applyFont="1"/>
    <xf numFmtId="14" fontId="4" fillId="0" borderId="0" xfId="0" applyNumberFormat="1" applyFont="1"/>
    <xf numFmtId="0" fontId="4" fillId="0" borderId="0" xfId="0" applyNumberFormat="1" applyFont="1"/>
    <xf numFmtId="0" fontId="4" fillId="0" borderId="0" xfId="0" applyFont="1" applyBorder="1"/>
    <xf numFmtId="14" fontId="4" fillId="0" borderId="0" xfId="1" applyNumberFormat="1" applyFont="1" applyBorder="1"/>
    <xf numFmtId="167" fontId="4" fillId="0" borderId="0" xfId="0" applyNumberFormat="1" applyFont="1" applyBorder="1"/>
    <xf numFmtId="14" fontId="4" fillId="0" borderId="0" xfId="0" applyNumberFormat="1" applyFont="1" applyBorder="1"/>
    <xf numFmtId="0" fontId="4" fillId="0" borderId="0" xfId="0" applyNumberFormat="1" applyFont="1" applyBorder="1"/>
    <xf numFmtId="0" fontId="4" fillId="0" borderId="0" xfId="2" applyNumberFormat="1" applyFont="1" applyBorder="1"/>
    <xf numFmtId="166" fontId="4" fillId="0" borderId="0" xfId="2" applyNumberFormat="1" applyFont="1" applyBorder="1"/>
    <xf numFmtId="164" fontId="4" fillId="0" borderId="0" xfId="0" applyNumberFormat="1" applyFont="1" applyBorder="1"/>
    <xf numFmtId="10" fontId="4" fillId="0" borderId="0" xfId="0" applyNumberFormat="1" applyFont="1" applyBorder="1"/>
    <xf numFmtId="164" fontId="4" fillId="0" borderId="0" xfId="2" applyFont="1" applyBorder="1"/>
    <xf numFmtId="9" fontId="4" fillId="0" borderId="0" xfId="3" applyFont="1" applyBorder="1"/>
    <xf numFmtId="164" fontId="5" fillId="0" borderId="0" xfId="2" applyFont="1" applyBorder="1"/>
    <xf numFmtId="164" fontId="2" fillId="0" borderId="0" xfId="3" applyNumberFormat="1" applyFont="1" applyBorder="1"/>
    <xf numFmtId="164" fontId="2" fillId="0" borderId="0" xfId="3" applyNumberFormat="1" applyFont="1"/>
    <xf numFmtId="164" fontId="4" fillId="0" borderId="0" xfId="3" applyNumberFormat="1" applyFont="1" applyBorder="1"/>
    <xf numFmtId="12" fontId="2" fillId="0" borderId="0" xfId="3" applyNumberFormat="1" applyFont="1"/>
    <xf numFmtId="9" fontId="4" fillId="0" borderId="0" xfId="3" applyNumberFormat="1" applyFont="1" applyBorder="1"/>
  </cellXfs>
  <cellStyles count="4">
    <cellStyle name="Moeda" xfId="2" builtinId="4"/>
    <cellStyle name="Normal" xfId="0" builtinId="0"/>
    <cellStyle name="Porcentagem" xfId="3" builtinId="5"/>
    <cellStyle name="Separador de milhares" xfId="1" builtin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_-* #,##0.0000_-;\-* #,##0.000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/m/yyyy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621.55014201389" createdVersion="3" refreshedVersion="3" minRefreshableVersion="3" recordCount="511">
  <cacheSource type="worksheet">
    <worksheetSource name="Tabela5"/>
  </cacheSource>
  <cacheFields count="3">
    <cacheField name="Ativo" numFmtId="0">
      <sharedItems count="74">
        <s v="BICB4"/>
        <s v="DAYC4"/>
        <s v="ITSA4"/>
        <s v="FJTA4"/>
        <s v="CTAX4"/>
        <s v="POMO4"/>
        <s v="BISA3"/>
        <s v="PDGR3"/>
        <s v="RSID3"/>
        <s v="GFSA3"/>
        <s v="JHSF3"/>
        <s v="PTBL3"/>
        <s v="BBRK3"/>
        <s v="ALLL3"/>
        <s v="HBOR3"/>
        <s v="EVEN3"/>
        <s v="ELET3"/>
        <s v="ELPL4"/>
        <s v="UCAS3"/>
        <s v="ODPV3"/>
        <s v="PRVI3"/>
        <s v="SUZB5"/>
        <s v="PETR3"/>
        <s v="PETR4"/>
        <s v="BEMA3"/>
        <s v="TOTS3"/>
        <s v="LINX3"/>
        <s v="RAPT4"/>
        <s v="BVMF3"/>
        <s v="ABCB4"/>
        <s v="BRSR6"/>
        <s v="BRML3"/>
        <s v="SSBR3"/>
        <s v="BRPR3"/>
        <s v="ALSC3"/>
        <s v="BRIN3"/>
        <s v="BRAP3"/>
        <s v="IGTA3"/>
        <s v="BBAS3"/>
        <s v="BBSE3"/>
        <s v="CTIP3"/>
        <s v="BRAP4"/>
        <s v="ELET6"/>
        <s v="ENBR3"/>
        <s v="GETI3"/>
        <s v="CMIG4"/>
        <s v="CMIG3"/>
        <s v="CPFE3"/>
        <s v="GETI4"/>
        <s v="CPLE3"/>
        <s v="EQTL3"/>
        <s v="SBSP3"/>
        <s v="GEPA4"/>
        <s v="UNIP6"/>
        <s v="BAZA3" u="1"/>
        <s v="MERC4" u="1"/>
        <s v="OIBR4" u="1"/>
        <s v="VALE5" u="1"/>
        <s v="SFSA4" u="1"/>
        <s v="USIM5" u="1"/>
        <s v="TCSA3" u="1"/>
        <s v="BMTO4" u="1"/>
        <s v="CRIV4" u="1"/>
        <s v="SANB4" u="1"/>
        <s v="BAHI3" u="1"/>
        <s v="BEES3" u="1"/>
        <s v="NAFG4" u="1"/>
        <s v="BASA3" u="1"/>
        <s v="CARD3" u="1"/>
        <s v="ROMI3" u="1"/>
        <s v="FRAS4" u="1"/>
        <s v="MGEL4" u="1"/>
        <s v="TRPL4" u="1"/>
        <s v="TIBR6" u="1"/>
      </sharedItems>
    </cacheField>
    <cacheField name="Ano" numFmtId="0">
      <sharedItems containsSemiMixedTypes="0" containsString="0" containsNumber="1" containsInteger="1" minValue="1998" maxValue="2014" count="17">
        <n v="2013"/>
        <n v="2012"/>
        <n v="2011"/>
        <n v="2010"/>
        <n v="2009"/>
        <n v="2008"/>
        <n v="2014"/>
        <n v="2007"/>
        <n v="2006"/>
        <n v="2005"/>
        <n v="2004"/>
        <n v="2003"/>
        <n v="2002"/>
        <n v="2001"/>
        <n v="2000"/>
        <n v="1999"/>
        <n v="1998"/>
      </sharedItems>
    </cacheField>
    <cacheField name="Líquido" numFmtId="0">
      <sharedItems containsSemiMixedTypes="0" containsString="0" containsNumber="1" minValue="0" maxValue="25.77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1">
  <r>
    <x v="0"/>
    <x v="0"/>
    <n v="0.19999"/>
  </r>
  <r>
    <x v="0"/>
    <x v="1"/>
    <n v="0.42847999999999997"/>
  </r>
  <r>
    <x v="0"/>
    <x v="2"/>
    <n v="0.44395000000000001"/>
  </r>
  <r>
    <x v="0"/>
    <x v="3"/>
    <n v="0.57084999999999997"/>
  </r>
  <r>
    <x v="0"/>
    <x v="4"/>
    <n v="0.59366000000000008"/>
  </r>
  <r>
    <x v="0"/>
    <x v="5"/>
    <n v="0.33449000000000001"/>
  </r>
  <r>
    <x v="1"/>
    <x v="0"/>
    <n v="0.44074999999999998"/>
  </r>
  <r>
    <x v="1"/>
    <x v="1"/>
    <n v="0.84277000000000002"/>
  </r>
  <r>
    <x v="1"/>
    <x v="2"/>
    <n v="0.48129500000000003"/>
  </r>
  <r>
    <x v="1"/>
    <x v="3"/>
    <n v="0.365755"/>
  </r>
  <r>
    <x v="1"/>
    <x v="4"/>
    <n v="0.37060000000000004"/>
  </r>
  <r>
    <x v="1"/>
    <x v="5"/>
    <n v="0.43715499999999996"/>
  </r>
  <r>
    <x v="2"/>
    <x v="6"/>
    <n v="1.4999999999999999E-2"/>
  </r>
  <r>
    <x v="2"/>
    <x v="0"/>
    <n v="0.21228000000000002"/>
  </r>
  <r>
    <x v="2"/>
    <x v="1"/>
    <n v="0.17700000000000002"/>
  </r>
  <r>
    <x v="2"/>
    <x v="2"/>
    <n v="0.33165500000000003"/>
  </r>
  <r>
    <x v="2"/>
    <x v="3"/>
    <n v="0.14661000000000002"/>
  </r>
  <r>
    <x v="2"/>
    <x v="4"/>
    <n v="0.13581500000000002"/>
  </r>
  <r>
    <x v="2"/>
    <x v="5"/>
    <n v="0.11504999999999999"/>
  </r>
  <r>
    <x v="2"/>
    <x v="7"/>
    <n v="0.35397000000000001"/>
  </r>
  <r>
    <x v="2"/>
    <x v="8"/>
    <n v="0.25075000000000003"/>
  </r>
  <r>
    <x v="2"/>
    <x v="9"/>
    <n v="0.19872999999999996"/>
  </r>
  <r>
    <x v="2"/>
    <x v="10"/>
    <n v="0.16872499999999999"/>
  </r>
  <r>
    <x v="2"/>
    <x v="11"/>
    <n v="7.1995000000000003E-2"/>
  </r>
  <r>
    <x v="2"/>
    <x v="12"/>
    <n v="0.11117999999999997"/>
  </r>
  <r>
    <x v="2"/>
    <x v="13"/>
    <n v="9.6644999999999981E-2"/>
  </r>
  <r>
    <x v="2"/>
    <x v="14"/>
    <n v="7.3694999999999997E-2"/>
  </r>
  <r>
    <x v="2"/>
    <x v="15"/>
    <n v="1.5979999999999998E-2"/>
  </r>
  <r>
    <x v="3"/>
    <x v="0"/>
    <n v="5.4554999999999999E-2"/>
  </r>
  <r>
    <x v="3"/>
    <x v="1"/>
    <n v="0.15500000000000003"/>
  </r>
  <r>
    <x v="3"/>
    <x v="2"/>
    <n v="0.1125"/>
  </r>
  <r>
    <x v="3"/>
    <x v="3"/>
    <n v="0.18050000000000002"/>
  </r>
  <r>
    <x v="3"/>
    <x v="4"/>
    <n v="0.17"/>
  </r>
  <r>
    <x v="3"/>
    <x v="5"/>
    <n v="0.13600000000000001"/>
  </r>
  <r>
    <x v="3"/>
    <x v="7"/>
    <n v="9.0000000000000011E-2"/>
  </r>
  <r>
    <x v="3"/>
    <x v="8"/>
    <n v="7.4099999999999999E-2"/>
  </r>
  <r>
    <x v="3"/>
    <x v="9"/>
    <n v="6.8000000000000005E-2"/>
  </r>
  <r>
    <x v="3"/>
    <x v="10"/>
    <n v="6.3835000000000003E-2"/>
  </r>
  <r>
    <x v="3"/>
    <x v="11"/>
    <n v="9.2969999999999997E-2"/>
  </r>
  <r>
    <x v="3"/>
    <x v="12"/>
    <n v="0.13328000000000001"/>
  </r>
  <r>
    <x v="3"/>
    <x v="13"/>
    <n v="5.2360000000000004E-2"/>
  </r>
  <r>
    <x v="3"/>
    <x v="14"/>
    <n v="5.4860000000000006E-2"/>
  </r>
  <r>
    <x v="3"/>
    <x v="15"/>
    <n v="5.2360000000000004E-2"/>
  </r>
  <r>
    <x v="4"/>
    <x v="0"/>
    <n v="0.80520000000000003"/>
  </r>
  <r>
    <x v="4"/>
    <x v="1"/>
    <n v="1.5573999999999999"/>
  </r>
  <r>
    <x v="4"/>
    <x v="2"/>
    <n v="1.5636000000000001"/>
  </r>
  <r>
    <x v="4"/>
    <x v="3"/>
    <n v="1.5082"/>
  </r>
  <r>
    <x v="4"/>
    <x v="4"/>
    <n v="3.4161000000000001"/>
  </r>
  <r>
    <x v="4"/>
    <x v="5"/>
    <n v="0.77600000000000002"/>
  </r>
  <r>
    <x v="4"/>
    <x v="7"/>
    <n v="5.2299999999999999E-2"/>
  </r>
  <r>
    <x v="4"/>
    <x v="8"/>
    <n v="3.5299999999999998E-2"/>
  </r>
  <r>
    <x v="4"/>
    <x v="9"/>
    <n v="5.4999999999999997E-3"/>
  </r>
  <r>
    <x v="5"/>
    <x v="0"/>
    <n v="0.28397499999999998"/>
  </r>
  <r>
    <x v="5"/>
    <x v="1"/>
    <n v="0.36899999999999999"/>
  </r>
  <r>
    <x v="5"/>
    <x v="2"/>
    <n v="0.33045000000000002"/>
  </r>
  <r>
    <x v="5"/>
    <x v="3"/>
    <n v="0.23925000000000002"/>
  </r>
  <r>
    <x v="5"/>
    <x v="4"/>
    <n v="0.36841999999999997"/>
  </r>
  <r>
    <x v="5"/>
    <x v="5"/>
    <n v="0.31215499999999996"/>
  </r>
  <r>
    <x v="5"/>
    <x v="7"/>
    <n v="0.20058999999999999"/>
  </r>
  <r>
    <x v="5"/>
    <x v="8"/>
    <n v="0.32300000000000001"/>
  </r>
  <r>
    <x v="5"/>
    <x v="9"/>
    <n v="0.28900000000000003"/>
  </r>
  <r>
    <x v="5"/>
    <x v="10"/>
    <n v="0.2346"/>
  </r>
  <r>
    <x v="5"/>
    <x v="11"/>
    <n v="0.22950000000000001"/>
  </r>
  <r>
    <x v="5"/>
    <x v="12"/>
    <n v="0"/>
  </r>
  <r>
    <x v="5"/>
    <x v="13"/>
    <n v="8.1259999999999999E-2"/>
  </r>
  <r>
    <x v="5"/>
    <x v="14"/>
    <n v="4.2075000000000001E-2"/>
  </r>
  <r>
    <x v="5"/>
    <x v="15"/>
    <n v="0.10199999999999999"/>
  </r>
  <r>
    <x v="6"/>
    <x v="0"/>
    <n v="0"/>
  </r>
  <r>
    <x v="6"/>
    <x v="1"/>
    <n v="0.21"/>
  </r>
  <r>
    <x v="6"/>
    <x v="2"/>
    <n v="0.24010000000000001"/>
  </r>
  <r>
    <x v="6"/>
    <x v="3"/>
    <n v="0.1105"/>
  </r>
  <r>
    <x v="6"/>
    <x v="4"/>
    <n v="6.9699999999999998E-2"/>
  </r>
  <r>
    <x v="6"/>
    <x v="5"/>
    <n v="0.19839999999999999"/>
  </r>
  <r>
    <x v="6"/>
    <x v="7"/>
    <n v="3.9100000000000003E-2"/>
  </r>
  <r>
    <x v="7"/>
    <x v="0"/>
    <n v="0"/>
  </r>
  <r>
    <x v="7"/>
    <x v="1"/>
    <n v="0.1484"/>
  </r>
  <r>
    <x v="7"/>
    <x v="2"/>
    <n v="0.16919999999999999"/>
  </r>
  <r>
    <x v="7"/>
    <x v="3"/>
    <n v="0.20599999999999999"/>
  </r>
  <r>
    <x v="7"/>
    <x v="4"/>
    <n v="0.29460500000000001"/>
  </r>
  <r>
    <x v="7"/>
    <x v="5"/>
    <n v="0.1158"/>
  </r>
  <r>
    <x v="7"/>
    <x v="7"/>
    <n v="4.4400000000000002E-2"/>
  </r>
  <r>
    <x v="8"/>
    <x v="0"/>
    <n v="0"/>
  </r>
  <r>
    <x v="8"/>
    <x v="1"/>
    <n v="0.307"/>
  </r>
  <r>
    <x v="8"/>
    <x v="2"/>
    <n v="0.31230000000000002"/>
  </r>
  <r>
    <x v="8"/>
    <x v="3"/>
    <n v="0.1956"/>
  </r>
  <r>
    <x v="8"/>
    <x v="4"/>
    <n v="0.14779999999999999"/>
  </r>
  <r>
    <x v="8"/>
    <x v="5"/>
    <n v="0.2"/>
  </r>
  <r>
    <x v="8"/>
    <x v="7"/>
    <n v="0.13159999999999999"/>
  </r>
  <r>
    <x v="8"/>
    <x v="8"/>
    <n v="6.08E-2"/>
  </r>
  <r>
    <x v="8"/>
    <x v="9"/>
    <n v="1.9900000000000001E-2"/>
  </r>
  <r>
    <x v="8"/>
    <x v="10"/>
    <n v="0"/>
  </r>
  <r>
    <x v="8"/>
    <x v="11"/>
    <n v="8.0999999999999996E-3"/>
  </r>
  <r>
    <x v="8"/>
    <x v="12"/>
    <n v="0"/>
  </r>
  <r>
    <x v="8"/>
    <x v="13"/>
    <n v="2.5000000000000001E-2"/>
  </r>
  <r>
    <x v="8"/>
    <x v="14"/>
    <n v="2.2499999999999999E-2"/>
  </r>
  <r>
    <x v="8"/>
    <x v="15"/>
    <n v="3.09E-2"/>
  </r>
  <r>
    <x v="9"/>
    <x v="0"/>
    <n v="0"/>
  </r>
  <r>
    <x v="9"/>
    <x v="1"/>
    <n v="0"/>
  </r>
  <r>
    <x v="9"/>
    <x v="2"/>
    <n v="0.2291"/>
  </r>
  <r>
    <x v="9"/>
    <x v="3"/>
    <n v="0.1211"/>
  </r>
  <r>
    <x v="9"/>
    <x v="4"/>
    <n v="0.2009"/>
  </r>
  <r>
    <x v="9"/>
    <x v="5"/>
    <n v="0.2084"/>
  </r>
  <r>
    <x v="9"/>
    <x v="7"/>
    <n v="0.1"/>
  </r>
  <r>
    <x v="10"/>
    <x v="0"/>
    <n v="0.18559999999999999"/>
  </r>
  <r>
    <x v="10"/>
    <x v="1"/>
    <n v="0.1867"/>
  </r>
  <r>
    <x v="10"/>
    <x v="2"/>
    <n v="0.2346"/>
  </r>
  <r>
    <x v="10"/>
    <x v="3"/>
    <n v="0.27057500000000001"/>
  </r>
  <r>
    <x v="10"/>
    <x v="4"/>
    <n v="0.1056"/>
  </r>
  <r>
    <x v="10"/>
    <x v="5"/>
    <n v="3.5200000000000002E-2"/>
  </r>
  <r>
    <x v="11"/>
    <x v="0"/>
    <n v="9.4170000000000004E-2"/>
  </r>
  <r>
    <x v="11"/>
    <x v="1"/>
    <n v="4.3319999999999997E-2"/>
  </r>
  <r>
    <x v="11"/>
    <x v="2"/>
    <n v="0"/>
  </r>
  <r>
    <x v="11"/>
    <x v="3"/>
    <n v="0"/>
  </r>
  <r>
    <x v="11"/>
    <x v="4"/>
    <n v="0"/>
  </r>
  <r>
    <x v="11"/>
    <x v="5"/>
    <n v="0"/>
  </r>
  <r>
    <x v="11"/>
    <x v="7"/>
    <n v="0"/>
  </r>
  <r>
    <x v="11"/>
    <x v="8"/>
    <n v="0"/>
  </r>
  <r>
    <x v="11"/>
    <x v="9"/>
    <n v="0"/>
  </r>
  <r>
    <x v="11"/>
    <x v="10"/>
    <n v="0"/>
  </r>
  <r>
    <x v="11"/>
    <x v="11"/>
    <n v="0"/>
  </r>
  <r>
    <x v="11"/>
    <x v="12"/>
    <n v="0"/>
  </r>
  <r>
    <x v="11"/>
    <x v="13"/>
    <n v="0"/>
  </r>
  <r>
    <x v="11"/>
    <x v="14"/>
    <n v="0"/>
  </r>
  <r>
    <x v="11"/>
    <x v="15"/>
    <n v="0"/>
  </r>
  <r>
    <x v="11"/>
    <x v="16"/>
    <n v="1.7999999999999999E-2"/>
  </r>
  <r>
    <x v="12"/>
    <x v="0"/>
    <n v="0.30809999999999998"/>
  </r>
  <r>
    <x v="12"/>
    <x v="1"/>
    <n v="0.32"/>
  </r>
  <r>
    <x v="12"/>
    <x v="2"/>
    <n v="0.18099999999999999"/>
  </r>
  <r>
    <x v="12"/>
    <x v="3"/>
    <n v="0"/>
  </r>
  <r>
    <x v="12"/>
    <x v="4"/>
    <n v="2.35E-2"/>
  </r>
  <r>
    <x v="13"/>
    <x v="0"/>
    <n v="8.2500000000000004E-2"/>
  </r>
  <r>
    <x v="13"/>
    <x v="1"/>
    <n v="8.5500000000000007E-2"/>
  </r>
  <r>
    <x v="13"/>
    <x v="2"/>
    <n v="8.2900000000000001E-2"/>
  </r>
  <r>
    <x v="13"/>
    <x v="3"/>
    <n v="2.0999999999999999E-3"/>
  </r>
  <r>
    <x v="13"/>
    <x v="4"/>
    <n v="1.4500000000000001E-2"/>
  </r>
  <r>
    <x v="13"/>
    <x v="5"/>
    <n v="1.7899999999999999E-2"/>
  </r>
  <r>
    <x v="13"/>
    <x v="7"/>
    <n v="5.4199999999999995E-3"/>
  </r>
  <r>
    <x v="13"/>
    <x v="8"/>
    <n v="0.16743000000000002"/>
  </r>
  <r>
    <x v="13"/>
    <x v="9"/>
    <n v="0.71188999999999991"/>
  </r>
  <r>
    <x v="13"/>
    <x v="10"/>
    <n v="0"/>
  </r>
  <r>
    <x v="13"/>
    <x v="11"/>
    <n v="0"/>
  </r>
  <r>
    <x v="13"/>
    <x v="12"/>
    <n v="1.4200000000000001E-2"/>
  </r>
  <r>
    <x v="14"/>
    <x v="0"/>
    <n v="0.52159999999999995"/>
  </r>
  <r>
    <x v="14"/>
    <x v="1"/>
    <n v="1.0896999999999999"/>
  </r>
  <r>
    <x v="14"/>
    <x v="2"/>
    <n v="0.79710000000000003"/>
  </r>
  <r>
    <x v="14"/>
    <x v="3"/>
    <n v="0.34439999999999998"/>
  </r>
  <r>
    <x v="14"/>
    <x v="4"/>
    <n v="0.2185"/>
  </r>
  <r>
    <x v="14"/>
    <x v="5"/>
    <n v="0.03"/>
  </r>
  <r>
    <x v="15"/>
    <x v="0"/>
    <n v="0.2616"/>
  </r>
  <r>
    <x v="15"/>
    <x v="1"/>
    <n v="0.23019999999999999"/>
  </r>
  <r>
    <x v="15"/>
    <x v="2"/>
    <n v="0.25700000000000001"/>
  </r>
  <r>
    <x v="15"/>
    <x v="3"/>
    <n v="0.1661"/>
  </r>
  <r>
    <x v="15"/>
    <x v="4"/>
    <n v="7.9799999999999996E-2"/>
  </r>
  <r>
    <x v="15"/>
    <x v="5"/>
    <n v="4.9000000000000002E-2"/>
  </r>
  <r>
    <x v="16"/>
    <x v="0"/>
    <n v="0.34722499999999995"/>
  </r>
  <r>
    <x v="16"/>
    <x v="1"/>
    <n v="1.0846849999999999"/>
  </r>
  <r>
    <x v="16"/>
    <x v="2"/>
    <n v="0.74341000000000002"/>
  </r>
  <r>
    <x v="16"/>
    <x v="3"/>
    <n v="0.357765"/>
  </r>
  <r>
    <x v="16"/>
    <x v="4"/>
    <n v="1.3109549999999999"/>
  </r>
  <r>
    <x v="16"/>
    <x v="5"/>
    <n v="0.35368500000000003"/>
  </r>
  <r>
    <x v="16"/>
    <x v="7"/>
    <n v="0.23341000000000001"/>
  </r>
  <r>
    <x v="16"/>
    <x v="8"/>
    <n v="0.3553"/>
  </r>
  <r>
    <x v="16"/>
    <x v="9"/>
    <n v="0.25678499999999999"/>
  </r>
  <r>
    <x v="16"/>
    <x v="10"/>
    <n v="0.2923"/>
  </r>
  <r>
    <x v="16"/>
    <x v="11"/>
    <n v="0.54620000000000002"/>
  </r>
  <r>
    <x v="16"/>
    <x v="12"/>
    <n v="2.2837800000000001"/>
  </r>
  <r>
    <x v="16"/>
    <x v="13"/>
    <n v="1.0478799999999999"/>
  </r>
  <r>
    <x v="16"/>
    <x v="14"/>
    <n v="0.69113500000000005"/>
  </r>
  <r>
    <x v="16"/>
    <x v="15"/>
    <n v="0.43640000000000001"/>
  </r>
  <r>
    <x v="17"/>
    <x v="0"/>
    <n v="0.28958"/>
  </r>
  <r>
    <x v="17"/>
    <x v="1"/>
    <n v="3.7766799999999998"/>
  </r>
  <r>
    <x v="17"/>
    <x v="2"/>
    <n v="10.41794"/>
  </r>
  <r>
    <x v="17"/>
    <x v="3"/>
    <n v="0"/>
  </r>
  <r>
    <x v="17"/>
    <x v="4"/>
    <n v="2.3635100000000002"/>
  </r>
  <r>
    <x v="17"/>
    <x v="5"/>
    <n v="4.64602"/>
  </r>
  <r>
    <x v="17"/>
    <x v="7"/>
    <n v="15.3325"/>
  </r>
  <r>
    <x v="17"/>
    <x v="8"/>
    <n v="0"/>
  </r>
  <r>
    <x v="17"/>
    <x v="9"/>
    <n v="0"/>
  </r>
  <r>
    <x v="17"/>
    <x v="10"/>
    <n v="0"/>
  </r>
  <r>
    <x v="17"/>
    <x v="11"/>
    <n v="3.4051799999999997"/>
  </r>
  <r>
    <x v="17"/>
    <x v="12"/>
    <n v="0"/>
  </r>
  <r>
    <x v="17"/>
    <x v="13"/>
    <n v="1.8866000000000001"/>
  </r>
  <r>
    <x v="17"/>
    <x v="14"/>
    <n v="9.0475600000000007"/>
  </r>
  <r>
    <x v="18"/>
    <x v="0"/>
    <n v="0.51007000000000002"/>
  </r>
  <r>
    <x v="19"/>
    <x v="0"/>
    <n v="0.33623500000000001"/>
  </r>
  <r>
    <x v="19"/>
    <x v="1"/>
    <n v="0.70397500000000002"/>
  </r>
  <r>
    <x v="19"/>
    <x v="2"/>
    <n v="0.46509500000000004"/>
  </r>
  <r>
    <x v="19"/>
    <x v="3"/>
    <n v="12.02084"/>
  </r>
  <r>
    <x v="19"/>
    <x v="4"/>
    <n v="0.95250000000000001"/>
  </r>
  <r>
    <x v="19"/>
    <x v="5"/>
    <n v="0.63112499999999994"/>
  </r>
  <r>
    <x v="19"/>
    <x v="7"/>
    <n v="0.68758500000000011"/>
  </r>
  <r>
    <x v="20"/>
    <x v="0"/>
    <n v="0.64650000000000007"/>
  </r>
  <r>
    <x v="20"/>
    <x v="1"/>
    <n v="0.5595"/>
  </r>
  <r>
    <x v="20"/>
    <x v="2"/>
    <n v="0.44850000000000001"/>
  </r>
  <r>
    <x v="20"/>
    <x v="3"/>
    <n v="0.31030000000000002"/>
  </r>
  <r>
    <x v="20"/>
    <x v="4"/>
    <n v="0.2505"/>
  </r>
  <r>
    <x v="20"/>
    <x v="5"/>
    <n v="1.4800000000000001E-2"/>
  </r>
  <r>
    <x v="21"/>
    <x v="0"/>
    <n v="9.5200000000000007E-2"/>
  </r>
  <r>
    <x v="21"/>
    <x v="1"/>
    <n v="0.21148"/>
  </r>
  <r>
    <x v="21"/>
    <x v="2"/>
    <n v="0.34008500000000003"/>
  </r>
  <r>
    <x v="21"/>
    <x v="3"/>
    <n v="0.69576000000000005"/>
  </r>
  <r>
    <x v="21"/>
    <x v="4"/>
    <n v="0.10098"/>
  </r>
  <r>
    <x v="21"/>
    <x v="5"/>
    <n v="0.21165"/>
  </r>
  <r>
    <x v="21"/>
    <x v="7"/>
    <n v="0.415825"/>
  </r>
  <r>
    <x v="21"/>
    <x v="8"/>
    <n v="0.590835"/>
  </r>
  <r>
    <x v="21"/>
    <x v="9"/>
    <n v="0.29420999999999997"/>
  </r>
  <r>
    <x v="21"/>
    <x v="10"/>
    <n v="13.055805000000001"/>
  </r>
  <r>
    <x v="21"/>
    <x v="11"/>
    <n v="25.770000000000003"/>
  </r>
  <r>
    <x v="21"/>
    <x v="12"/>
    <n v="3.51"/>
  </r>
  <r>
    <x v="21"/>
    <x v="13"/>
    <n v="1.94"/>
  </r>
  <r>
    <x v="21"/>
    <x v="14"/>
    <n v="6.5"/>
  </r>
  <r>
    <x v="22"/>
    <x v="0"/>
    <n v="0"/>
  </r>
  <r>
    <x v="22"/>
    <x v="1"/>
    <n v="0.4627"/>
  </r>
  <r>
    <x v="22"/>
    <x v="2"/>
    <n v="0.76399499999999998"/>
  </r>
  <r>
    <x v="22"/>
    <x v="3"/>
    <n v="0.8643550000000001"/>
  </r>
  <r>
    <x v="22"/>
    <x v="4"/>
    <n v="0.93540000000000001"/>
  </r>
  <r>
    <x v="22"/>
    <x v="5"/>
    <n v="1.28816"/>
  </r>
  <r>
    <x v="22"/>
    <x v="7"/>
    <n v="1.5931"/>
  </r>
  <r>
    <x v="22"/>
    <x v="8"/>
    <n v="2.7104400000000002"/>
  </r>
  <r>
    <x v="22"/>
    <x v="9"/>
    <n v="4.0630850000000001"/>
  </r>
  <r>
    <x v="22"/>
    <x v="10"/>
    <n v="4.6014999999999997"/>
  </r>
  <r>
    <x v="22"/>
    <x v="11"/>
    <n v="2.31325"/>
  </r>
  <r>
    <x v="22"/>
    <x v="12"/>
    <n v="2.1397500000000003"/>
  </r>
  <r>
    <x v="22"/>
    <x v="13"/>
    <n v="2.9512499999999999"/>
  </r>
  <r>
    <x v="22"/>
    <x v="14"/>
    <n v="7.4962499999999999"/>
  </r>
  <r>
    <x v="23"/>
    <x v="0"/>
    <n v="0"/>
  </r>
  <r>
    <x v="23"/>
    <x v="1"/>
    <n v="0.4627"/>
  </r>
  <r>
    <x v="23"/>
    <x v="2"/>
    <n v="0.76399499999999998"/>
  </r>
  <r>
    <x v="23"/>
    <x v="3"/>
    <n v="0.8643550000000001"/>
  </r>
  <r>
    <x v="23"/>
    <x v="4"/>
    <n v="0.93540000000000001"/>
  </r>
  <r>
    <x v="23"/>
    <x v="5"/>
    <n v="1.28816"/>
  </r>
  <r>
    <x v="23"/>
    <x v="7"/>
    <n v="1.5931"/>
  </r>
  <r>
    <x v="23"/>
    <x v="8"/>
    <n v="2.7104400000000002"/>
  </r>
  <r>
    <x v="23"/>
    <x v="9"/>
    <n v="4.0630850000000001"/>
  </r>
  <r>
    <x v="23"/>
    <x v="10"/>
    <n v="4.6014999999999997"/>
  </r>
  <r>
    <x v="23"/>
    <x v="11"/>
    <n v="2.31325"/>
  </r>
  <r>
    <x v="23"/>
    <x v="12"/>
    <n v="2.1397500000000003"/>
  </r>
  <r>
    <x v="23"/>
    <x v="13"/>
    <n v="2.9512499999999999"/>
  </r>
  <r>
    <x v="23"/>
    <x v="14"/>
    <n v="7.4962499999999999"/>
  </r>
  <r>
    <x v="24"/>
    <x v="0"/>
    <n v="0.316"/>
  </r>
  <r>
    <x v="24"/>
    <x v="1"/>
    <n v="8.4000000000000005E-2"/>
  </r>
  <r>
    <x v="24"/>
    <x v="2"/>
    <n v="0.35499999999999998"/>
  </r>
  <r>
    <x v="24"/>
    <x v="3"/>
    <n v="0.4"/>
  </r>
  <r>
    <x v="24"/>
    <x v="4"/>
    <n v="0.188"/>
  </r>
  <r>
    <x v="24"/>
    <x v="5"/>
    <n v="0.1275"/>
  </r>
  <r>
    <x v="25"/>
    <x v="0"/>
    <n v="0.80549000000000004"/>
  </r>
  <r>
    <x v="25"/>
    <x v="1"/>
    <n v="0.59107500000000002"/>
  </r>
  <r>
    <x v="25"/>
    <x v="2"/>
    <n v="2.640155"/>
  </r>
  <r>
    <x v="25"/>
    <x v="3"/>
    <n v="2.2060550000000001"/>
  </r>
  <r>
    <x v="25"/>
    <x v="4"/>
    <n v="1.0621"/>
  </r>
  <r>
    <x v="25"/>
    <x v="5"/>
    <n v="1.1084000000000001"/>
  </r>
  <r>
    <x v="25"/>
    <x v="7"/>
    <n v="0.84540000000000004"/>
  </r>
  <r>
    <x v="26"/>
    <x v="0"/>
    <n v="0.30908000000000002"/>
  </r>
  <r>
    <x v="27"/>
    <x v="0"/>
    <n v="0.11247"/>
  </r>
  <r>
    <x v="27"/>
    <x v="1"/>
    <n v="0.32277"/>
  </r>
  <r>
    <x v="27"/>
    <x v="2"/>
    <n v="0.20297999999999999"/>
  </r>
  <r>
    <x v="27"/>
    <x v="3"/>
    <n v="0.25159000000000004"/>
  </r>
  <r>
    <x v="27"/>
    <x v="4"/>
    <n v="0.29920000000000002"/>
  </r>
  <r>
    <x v="27"/>
    <x v="5"/>
    <n v="0.42236999999999991"/>
  </r>
  <r>
    <x v="27"/>
    <x v="7"/>
    <n v="0.24404000000000003"/>
  </r>
  <r>
    <x v="27"/>
    <x v="8"/>
    <n v="0.23701"/>
  </r>
  <r>
    <x v="27"/>
    <x v="9"/>
    <n v="0.26842500000000002"/>
  </r>
  <r>
    <x v="27"/>
    <x v="10"/>
    <n v="0.170625"/>
  </r>
  <r>
    <x v="27"/>
    <x v="11"/>
    <n v="6.1274999999999996E-2"/>
  </r>
  <r>
    <x v="27"/>
    <x v="12"/>
    <n v="0"/>
  </r>
  <r>
    <x v="27"/>
    <x v="13"/>
    <n v="3.2199999999999999E-2"/>
  </r>
  <r>
    <x v="27"/>
    <x v="14"/>
    <n v="0"/>
  </r>
  <r>
    <x v="27"/>
    <x v="15"/>
    <n v="9.7999999999999997E-3"/>
  </r>
  <r>
    <x v="28"/>
    <x v="0"/>
    <n v="0.57301500000000005"/>
  </r>
  <r>
    <x v="28"/>
    <x v="1"/>
    <n v="0.58661000000000008"/>
  </r>
  <r>
    <x v="28"/>
    <x v="2"/>
    <n v="0.44168000000000002"/>
  </r>
  <r>
    <x v="28"/>
    <x v="3"/>
    <n v="0.46527499999999999"/>
  </r>
  <r>
    <x v="28"/>
    <x v="4"/>
    <n v="0.28832999999999998"/>
  </r>
  <r>
    <x v="28"/>
    <x v="5"/>
    <n v="0.13205"/>
  </r>
  <r>
    <x v="29"/>
    <x v="0"/>
    <n v="0.25210999999999995"/>
  </r>
  <r>
    <x v="29"/>
    <x v="1"/>
    <n v="0.41650000000000004"/>
  </r>
  <r>
    <x v="29"/>
    <x v="2"/>
    <n v="0.49299999999999999"/>
  </r>
  <r>
    <x v="29"/>
    <x v="3"/>
    <n v="0.45050000000000001"/>
  </r>
  <r>
    <x v="29"/>
    <x v="4"/>
    <n v="0.4335"/>
  </r>
  <r>
    <x v="29"/>
    <x v="5"/>
    <n v="0.47599999999999998"/>
  </r>
  <r>
    <x v="30"/>
    <x v="0"/>
    <n v="0.59394499999999995"/>
  </r>
  <r>
    <x v="30"/>
    <x v="1"/>
    <n v="0.78708999999999996"/>
  </r>
  <r>
    <x v="30"/>
    <x v="2"/>
    <n v="0.68495499999999998"/>
  </r>
  <r>
    <x v="30"/>
    <x v="3"/>
    <n v="0.649065"/>
  </r>
  <r>
    <x v="30"/>
    <x v="4"/>
    <n v="0.48688500000000001"/>
  </r>
  <r>
    <x v="30"/>
    <x v="5"/>
    <n v="0.67379999999999995"/>
  </r>
  <r>
    <x v="31"/>
    <x v="0"/>
    <n v="0.47149999999999997"/>
  </r>
  <r>
    <x v="31"/>
    <x v="1"/>
    <n v="0.1507"/>
  </r>
  <r>
    <x v="31"/>
    <x v="2"/>
    <n v="0.16520000000000001"/>
  </r>
  <r>
    <x v="31"/>
    <x v="3"/>
    <n v="0.24399999999999999"/>
  </r>
  <r>
    <x v="32"/>
    <x v="0"/>
    <n v="0.35"/>
  </r>
  <r>
    <x v="32"/>
    <x v="1"/>
    <n v="0.32"/>
  </r>
  <r>
    <x v="32"/>
    <x v="2"/>
    <n v="3.85E-2"/>
  </r>
  <r>
    <x v="33"/>
    <x v="0"/>
    <n v="0.51349999999999996"/>
  </r>
  <r>
    <x v="33"/>
    <x v="1"/>
    <n v="0.19339999999999999"/>
  </r>
  <r>
    <x v="33"/>
    <x v="2"/>
    <n v="0.10829999999999999"/>
  </r>
  <r>
    <x v="33"/>
    <x v="3"/>
    <n v="2.5700000000000001E-2"/>
  </r>
  <r>
    <x v="34"/>
    <x v="0"/>
    <n v="0.34610000000000002"/>
  </r>
  <r>
    <x v="34"/>
    <x v="1"/>
    <n v="0.18"/>
  </r>
  <r>
    <x v="34"/>
    <x v="2"/>
    <n v="0.09"/>
  </r>
  <r>
    <x v="34"/>
    <x v="3"/>
    <n v="0.05"/>
  </r>
  <r>
    <x v="35"/>
    <x v="0"/>
    <n v="1.7250000000000001"/>
  </r>
  <r>
    <x v="35"/>
    <x v="1"/>
    <n v="0.98429999999999995"/>
  </r>
  <r>
    <x v="35"/>
    <x v="2"/>
    <n v="3.49"/>
  </r>
  <r>
    <x v="36"/>
    <x v="0"/>
    <n v="1.1036250000000001"/>
  </r>
  <r>
    <x v="36"/>
    <x v="1"/>
    <n v="1.5697450000000002"/>
  </r>
  <r>
    <x v="36"/>
    <x v="2"/>
    <n v="1.41723"/>
  </r>
  <r>
    <x v="36"/>
    <x v="3"/>
    <n v="0.82208499999999984"/>
  </r>
  <r>
    <x v="36"/>
    <x v="4"/>
    <n v="0.93659999999999999"/>
  </r>
  <r>
    <x v="36"/>
    <x v="5"/>
    <n v="0.93364999999999998"/>
  </r>
  <r>
    <x v="36"/>
    <x v="7"/>
    <n v="2.0884100000000001"/>
  </r>
  <r>
    <x v="36"/>
    <x v="8"/>
    <n v="1.9442900000000001"/>
  </r>
  <r>
    <x v="36"/>
    <x v="9"/>
    <n v="2.3737949999999999"/>
  </r>
  <r>
    <x v="36"/>
    <x v="10"/>
    <n v="0"/>
  </r>
  <r>
    <x v="36"/>
    <x v="11"/>
    <n v="0"/>
  </r>
  <r>
    <x v="36"/>
    <x v="12"/>
    <n v="0"/>
  </r>
  <r>
    <x v="36"/>
    <x v="13"/>
    <n v="1.7600000000000001E-2"/>
  </r>
  <r>
    <x v="37"/>
    <x v="0"/>
    <n v="0"/>
  </r>
  <r>
    <x v="37"/>
    <x v="1"/>
    <n v="0.70215000000000005"/>
  </r>
  <r>
    <x v="37"/>
    <x v="2"/>
    <n v="0.66659999999999997"/>
  </r>
  <r>
    <x v="37"/>
    <x v="3"/>
    <n v="0.57414999999999994"/>
  </r>
  <r>
    <x v="37"/>
    <x v="4"/>
    <n v="0.46300000000000002"/>
  </r>
  <r>
    <x v="37"/>
    <x v="5"/>
    <n v="0.45"/>
  </r>
  <r>
    <x v="37"/>
    <x v="7"/>
    <n v="0.246"/>
  </r>
  <r>
    <x v="38"/>
    <x v="0"/>
    <n v="2.2012"/>
  </r>
  <r>
    <x v="38"/>
    <x v="1"/>
    <n v="1.6835249999999997"/>
  </r>
  <r>
    <x v="38"/>
    <x v="2"/>
    <n v="1.49038"/>
  </r>
  <r>
    <x v="38"/>
    <x v="3"/>
    <n v="1.8788449999999997"/>
  </r>
  <r>
    <x v="38"/>
    <x v="4"/>
    <n v="1.2954750000000002"/>
  </r>
  <r>
    <x v="38"/>
    <x v="5"/>
    <n v="1.02956"/>
  </r>
  <r>
    <x v="38"/>
    <x v="7"/>
    <n v="1.9026799999999999"/>
  </r>
  <r>
    <x v="38"/>
    <x v="8"/>
    <n v="3.7228300000000001"/>
  </r>
  <r>
    <x v="38"/>
    <x v="9"/>
    <n v="0.92828500000000003"/>
  </r>
  <r>
    <x v="38"/>
    <x v="10"/>
    <n v="1.3315250000000001"/>
  </r>
  <r>
    <x v="38"/>
    <x v="11"/>
    <n v="0.76636499999999996"/>
  </r>
  <r>
    <x v="38"/>
    <x v="12"/>
    <n v="0.68520000000000003"/>
  </r>
  <r>
    <x v="38"/>
    <x v="13"/>
    <n v="0.309"/>
  </r>
  <r>
    <x v="38"/>
    <x v="14"/>
    <n v="0.216835"/>
  </r>
  <r>
    <x v="38"/>
    <x v="15"/>
    <n v="0.18614999999999998"/>
  </r>
  <r>
    <x v="39"/>
    <x v="0"/>
    <n v="0.4148"/>
  </r>
  <r>
    <x v="40"/>
    <x v="0"/>
    <n v="0.49326999999999993"/>
  </r>
  <r>
    <x v="40"/>
    <x v="1"/>
    <n v="0.29848999999999998"/>
  </r>
  <r>
    <x v="40"/>
    <x v="2"/>
    <n v="0.17948500000000001"/>
  </r>
  <r>
    <x v="40"/>
    <x v="3"/>
    <n v="0.29591999999999996"/>
  </r>
  <r>
    <x v="41"/>
    <x v="0"/>
    <n v="1.214"/>
  </r>
  <r>
    <x v="41"/>
    <x v="1"/>
    <n v="1.7267549999999998"/>
  </r>
  <r>
    <x v="41"/>
    <x v="2"/>
    <n v="1.5589900000000001"/>
  </r>
  <r>
    <x v="41"/>
    <x v="3"/>
    <n v="0.90429499999999996"/>
  </r>
  <r>
    <x v="41"/>
    <x v="4"/>
    <n v="1.030365"/>
  </r>
  <r>
    <x v="41"/>
    <x v="5"/>
    <n v="1.0271600000000001"/>
  </r>
  <r>
    <x v="41"/>
    <x v="7"/>
    <n v="2.29745"/>
  </r>
  <r>
    <x v="41"/>
    <x v="8"/>
    <n v="2.1387700000000001"/>
  </r>
  <r>
    <x v="41"/>
    <x v="9"/>
    <n v="2.6112849999999996"/>
  </r>
  <r>
    <x v="41"/>
    <x v="10"/>
    <n v="0"/>
  </r>
  <r>
    <x v="41"/>
    <x v="11"/>
    <n v="0"/>
  </r>
  <r>
    <x v="41"/>
    <x v="12"/>
    <n v="0"/>
  </r>
  <r>
    <x v="41"/>
    <x v="13"/>
    <n v="1.9300000000000001E-2"/>
  </r>
  <r>
    <x v="42"/>
    <x v="0"/>
    <n v="1.42103"/>
  </r>
  <r>
    <x v="42"/>
    <x v="1"/>
    <n v="1.4385399999999999"/>
  </r>
  <r>
    <x v="42"/>
    <x v="2"/>
    <n v="1.456475"/>
  </r>
  <r>
    <x v="42"/>
    <x v="3"/>
    <n v="1.4239200000000001"/>
  </r>
  <r>
    <x v="42"/>
    <x v="4"/>
    <n v="1.4420249999999999"/>
  </r>
  <r>
    <x v="42"/>
    <x v="5"/>
    <n v="1.3339049999999999"/>
  </r>
  <r>
    <x v="42"/>
    <x v="7"/>
    <n v="2.6781799999999998"/>
  </r>
  <r>
    <x v="42"/>
    <x v="8"/>
    <n v="2.7048999999999999"/>
  </r>
  <r>
    <x v="42"/>
    <x v="9"/>
    <n v="2.4530149999999997"/>
  </r>
  <r>
    <x v="42"/>
    <x v="10"/>
    <n v="2.4378000000000002"/>
  </r>
  <r>
    <x v="42"/>
    <x v="11"/>
    <n v="2.4792999999999998"/>
  </r>
  <r>
    <x v="42"/>
    <x v="12"/>
    <n v="2.5925849999999997"/>
  </r>
  <r>
    <x v="42"/>
    <x v="13"/>
    <n v="2.3008649999999999"/>
  </r>
  <r>
    <x v="42"/>
    <x v="14"/>
    <n v="2.3008649999999999"/>
  </r>
  <r>
    <x v="42"/>
    <x v="15"/>
    <n v="1.7456"/>
  </r>
  <r>
    <x v="43"/>
    <x v="0"/>
    <n v="0.23307"/>
  </r>
  <r>
    <x v="43"/>
    <x v="1"/>
    <n v="2.2116400000000001"/>
  </r>
  <r>
    <x v="43"/>
    <x v="2"/>
    <n v="2.1240950000000001"/>
  </r>
  <r>
    <x v="43"/>
    <x v="3"/>
    <n v="1.8692"/>
  </r>
  <r>
    <x v="43"/>
    <x v="4"/>
    <n v="1.55091"/>
  </r>
  <r>
    <x v="43"/>
    <x v="5"/>
    <n v="1.162695"/>
  </r>
  <r>
    <x v="43"/>
    <x v="7"/>
    <n v="0.87524500000000005"/>
  </r>
  <r>
    <x v="43"/>
    <x v="8"/>
    <n v="0.33439999999999998"/>
  </r>
  <r>
    <x v="44"/>
    <x v="0"/>
    <n v="2.2729050000000002"/>
  </r>
  <r>
    <x v="44"/>
    <x v="1"/>
    <n v="2.6204199999999997"/>
  </r>
  <r>
    <x v="44"/>
    <x v="2"/>
    <n v="2.1747200000000002"/>
  </r>
  <r>
    <x v="44"/>
    <x v="3"/>
    <n v="1.92008"/>
  </r>
  <r>
    <x v="44"/>
    <x v="4"/>
    <n v="2.0745399999999998"/>
  </r>
  <r>
    <x v="44"/>
    <x v="5"/>
    <n v="1.49559"/>
  </r>
  <r>
    <x v="44"/>
    <x v="7"/>
    <n v="6.0935999999999995"/>
  </r>
  <r>
    <x v="44"/>
    <x v="8"/>
    <n v="7.3919799999999993"/>
  </r>
  <r>
    <x v="44"/>
    <x v="9"/>
    <n v="3.1501400000000004"/>
  </r>
  <r>
    <x v="44"/>
    <x v="10"/>
    <n v="2.8551299999999999"/>
  </r>
  <r>
    <x v="44"/>
    <x v="11"/>
    <n v="0.93010499999999996"/>
  </r>
  <r>
    <x v="44"/>
    <x v="12"/>
    <n v="2.3961000000000001"/>
  </r>
  <r>
    <x v="44"/>
    <x v="13"/>
    <n v="0.46533999999999998"/>
  </r>
  <r>
    <x v="45"/>
    <x v="0"/>
    <n v="4.0422150000000006"/>
  </r>
  <r>
    <x v="45"/>
    <x v="1"/>
    <n v="0"/>
  </r>
  <r>
    <x v="45"/>
    <x v="2"/>
    <n v="0"/>
  </r>
  <r>
    <x v="45"/>
    <x v="3"/>
    <n v="1.3193999999999999"/>
  </r>
  <r>
    <x v="45"/>
    <x v="4"/>
    <n v="0"/>
  </r>
  <r>
    <x v="45"/>
    <x v="5"/>
    <n v="1.78"/>
  </r>
  <r>
    <x v="45"/>
    <x v="7"/>
    <n v="0"/>
  </r>
  <r>
    <x v="45"/>
    <x v="8"/>
    <n v="6.0061"/>
  </r>
  <r>
    <x v="45"/>
    <x v="9"/>
    <n v="1.8595299999999999"/>
  </r>
  <r>
    <x v="45"/>
    <x v="10"/>
    <n v="1.7510400000000002"/>
  </r>
  <r>
    <x v="45"/>
    <x v="11"/>
    <n v="1.1537899999999999"/>
  </r>
  <r>
    <x v="45"/>
    <x v="12"/>
    <n v="1.253385"/>
  </r>
  <r>
    <x v="45"/>
    <x v="13"/>
    <n v="1.0001100000000001"/>
  </r>
  <r>
    <x v="45"/>
    <x v="14"/>
    <n v="1.0000250000000002"/>
  </r>
  <r>
    <x v="45"/>
    <x v="15"/>
    <n v="1.0569999999999999"/>
  </r>
  <r>
    <x v="46"/>
    <x v="0"/>
    <n v="4.0422150000000006"/>
  </r>
  <r>
    <x v="46"/>
    <x v="1"/>
    <n v="0"/>
  </r>
  <r>
    <x v="46"/>
    <x v="2"/>
    <n v="0"/>
  </r>
  <r>
    <x v="46"/>
    <x v="3"/>
    <n v="1.3193999999999999"/>
  </r>
  <r>
    <x v="46"/>
    <x v="4"/>
    <n v="0"/>
  </r>
  <r>
    <x v="46"/>
    <x v="5"/>
    <n v="1.78"/>
  </r>
  <r>
    <x v="46"/>
    <x v="7"/>
    <n v="0"/>
  </r>
  <r>
    <x v="46"/>
    <x v="8"/>
    <n v="6.0061"/>
  </r>
  <r>
    <x v="46"/>
    <x v="9"/>
    <n v="1.8595299999999999"/>
  </r>
  <r>
    <x v="46"/>
    <x v="10"/>
    <n v="1.7510400000000002"/>
  </r>
  <r>
    <x v="46"/>
    <x v="11"/>
    <n v="1.1537899999999999"/>
  </r>
  <r>
    <x v="46"/>
    <x v="12"/>
    <n v="1.253385"/>
  </r>
  <r>
    <x v="46"/>
    <x v="13"/>
    <n v="1.0001100000000001"/>
  </r>
  <r>
    <x v="46"/>
    <x v="14"/>
    <n v="1.0000250000000002"/>
  </r>
  <r>
    <x v="46"/>
    <x v="15"/>
    <n v="1.0569999999999999"/>
  </r>
  <r>
    <x v="47"/>
    <x v="0"/>
    <n v="0.85109999999999997"/>
  </r>
  <r>
    <x v="47"/>
    <x v="1"/>
    <n v="1.4535"/>
  </r>
  <r>
    <x v="47"/>
    <x v="2"/>
    <n v="1.7871999999999999"/>
  </r>
  <r>
    <x v="47"/>
    <x v="3"/>
    <n v="2.9744999999999999"/>
  </r>
  <r>
    <x v="47"/>
    <x v="4"/>
    <n v="2.4542000000000002"/>
  </r>
  <r>
    <x v="47"/>
    <x v="5"/>
    <n v="2.7515000000000001"/>
  </r>
  <r>
    <x v="47"/>
    <x v="7"/>
    <n v="3.2605"/>
  </r>
  <r>
    <x v="47"/>
    <x v="8"/>
    <n v="2.2804300000000004"/>
  </r>
  <r>
    <x v="47"/>
    <x v="9"/>
    <n v="1.16214"/>
  </r>
  <r>
    <x v="48"/>
    <x v="0"/>
    <n v="2.5002149999999999"/>
  </r>
  <r>
    <x v="48"/>
    <x v="1"/>
    <n v="2.8824949999999996"/>
  </r>
  <r>
    <x v="48"/>
    <x v="2"/>
    <n v="2.3922949999999998"/>
  </r>
  <r>
    <x v="48"/>
    <x v="3"/>
    <n v="2.1121250000000003"/>
  </r>
  <r>
    <x v="48"/>
    <x v="4"/>
    <n v="2.2818700000000001"/>
  </r>
  <r>
    <x v="48"/>
    <x v="5"/>
    <n v="1.6452450000000001"/>
  </r>
  <r>
    <x v="48"/>
    <x v="7"/>
    <n v="6.7029000000000005"/>
  </r>
  <r>
    <x v="48"/>
    <x v="8"/>
    <n v="8.1312999999999995"/>
  </r>
  <r>
    <x v="48"/>
    <x v="9"/>
    <n v="3.4652400000000001"/>
  </r>
  <r>
    <x v="48"/>
    <x v="10"/>
    <n v="3.1407599999999998"/>
  </r>
  <r>
    <x v="48"/>
    <x v="11"/>
    <n v="1.0230600000000001"/>
  </r>
  <r>
    <x v="48"/>
    <x v="12"/>
    <n v="2.4905400000000002"/>
  </r>
  <r>
    <x v="48"/>
    <x v="13"/>
    <n v="0.51185999999999998"/>
  </r>
  <r>
    <x v="49"/>
    <x v="0"/>
    <n v="1.9035899999999999"/>
  </r>
  <r>
    <x v="49"/>
    <x v="1"/>
    <n v="0.57825499999999996"/>
  </r>
  <r>
    <x v="49"/>
    <x v="2"/>
    <n v="1.2934399999999999"/>
  </r>
  <r>
    <x v="49"/>
    <x v="3"/>
    <n v="0.5031699999999999"/>
  </r>
  <r>
    <x v="49"/>
    <x v="4"/>
    <n v="1.2920199999999999"/>
  </r>
  <r>
    <x v="49"/>
    <x v="5"/>
    <n v="0.828905"/>
  </r>
  <r>
    <x v="49"/>
    <x v="7"/>
    <n v="0.91573499999999997"/>
  </r>
  <r>
    <x v="49"/>
    <x v="8"/>
    <n v="0.36388499999999996"/>
  </r>
  <r>
    <x v="49"/>
    <x v="9"/>
    <n v="0.28389999999999999"/>
  </r>
  <r>
    <x v="49"/>
    <x v="10"/>
    <n v="0.12520499999999998"/>
  </r>
  <r>
    <x v="49"/>
    <x v="11"/>
    <n v="0"/>
  </r>
  <r>
    <x v="49"/>
    <x v="12"/>
    <n v="0.26621999999999996"/>
  </r>
  <r>
    <x v="49"/>
    <x v="13"/>
    <n v="0.504135"/>
  </r>
  <r>
    <x v="49"/>
    <x v="14"/>
    <n v="0.53328999999999993"/>
  </r>
  <r>
    <x v="49"/>
    <x v="15"/>
    <n v="0.40426000000000001"/>
  </r>
  <r>
    <x v="50"/>
    <x v="0"/>
    <n v="0.17"/>
  </r>
  <r>
    <x v="50"/>
    <x v="1"/>
    <n v="0.46"/>
  </r>
  <r>
    <x v="50"/>
    <x v="2"/>
    <n v="1.8"/>
  </r>
  <r>
    <x v="50"/>
    <x v="3"/>
    <n v="0.45950000000000002"/>
  </r>
  <r>
    <x v="50"/>
    <x v="4"/>
    <n v="0.66113"/>
  </r>
  <r>
    <x v="50"/>
    <x v="5"/>
    <n v="1.444475"/>
  </r>
  <r>
    <x v="50"/>
    <x v="7"/>
    <n v="0.54820000000000002"/>
  </r>
  <r>
    <x v="51"/>
    <x v="0"/>
    <n v="1.9932500000000002"/>
  </r>
  <r>
    <x v="51"/>
    <x v="1"/>
    <n v="2.1589999999999998"/>
  </r>
  <r>
    <x v="51"/>
    <x v="2"/>
    <n v="1.7011899999999998"/>
  </r>
  <r>
    <x v="51"/>
    <x v="3"/>
    <n v="1.4704999999999999"/>
  </r>
  <r>
    <x v="51"/>
    <x v="4"/>
    <n v="1.105"/>
  </r>
  <r>
    <x v="51"/>
    <x v="5"/>
    <n v="1.1219999999999999"/>
  </r>
  <r>
    <x v="51"/>
    <x v="7"/>
    <n v="8.0835000000000008"/>
  </r>
  <r>
    <x v="51"/>
    <x v="8"/>
    <n v="10.39278"/>
  </r>
  <r>
    <x v="51"/>
    <x v="9"/>
    <n v="4.5644999999999998"/>
  </r>
  <r>
    <x v="51"/>
    <x v="10"/>
    <n v="15.045"/>
  </r>
  <r>
    <x v="51"/>
    <x v="11"/>
    <n v="3.23"/>
  </r>
  <r>
    <x v="51"/>
    <x v="12"/>
    <n v="14.62"/>
  </r>
  <r>
    <x v="51"/>
    <x v="13"/>
    <n v="0"/>
  </r>
  <r>
    <x v="51"/>
    <x v="14"/>
    <n v="7.8752499999999994"/>
  </r>
  <r>
    <x v="51"/>
    <x v="15"/>
    <n v="4.0119999999999996"/>
  </r>
  <r>
    <x v="52"/>
    <x v="0"/>
    <n v="3.6425000000000001"/>
  </r>
  <r>
    <x v="52"/>
    <x v="1"/>
    <n v="6.6113800000000005"/>
  </r>
  <r>
    <x v="52"/>
    <x v="2"/>
    <n v="5.9113699999999998"/>
  </r>
  <r>
    <x v="52"/>
    <x v="3"/>
    <n v="2.5689000000000002"/>
  </r>
  <r>
    <x v="52"/>
    <x v="4"/>
    <n v="2.9116"/>
  </r>
  <r>
    <x v="52"/>
    <x v="5"/>
    <n v="0.76190000000000002"/>
  </r>
  <r>
    <x v="52"/>
    <x v="7"/>
    <n v="0.7792"/>
  </r>
  <r>
    <x v="52"/>
    <x v="8"/>
    <n v="0"/>
  </r>
  <r>
    <x v="52"/>
    <x v="9"/>
    <n v="2.4581599999999999"/>
  </r>
  <r>
    <x v="52"/>
    <x v="10"/>
    <n v="0.54869999999999997"/>
  </r>
  <r>
    <x v="52"/>
    <x v="11"/>
    <n v="0.32019999999999998"/>
  </r>
  <r>
    <x v="52"/>
    <x v="12"/>
    <n v="1.4801"/>
  </r>
  <r>
    <x v="52"/>
    <x v="13"/>
    <n v="0.74709999999999999"/>
  </r>
  <r>
    <x v="52"/>
    <x v="14"/>
    <n v="0.66171000000000002"/>
  </r>
  <r>
    <x v="53"/>
    <x v="0"/>
    <n v="7.6E-3"/>
  </r>
  <r>
    <x v="53"/>
    <x v="1"/>
    <n v="2.0999999999999999E-3"/>
  </r>
  <r>
    <x v="53"/>
    <x v="2"/>
    <n v="0"/>
  </r>
  <r>
    <x v="53"/>
    <x v="3"/>
    <n v="0"/>
  </r>
  <r>
    <x v="53"/>
    <x v="4"/>
    <n v="1.0999999999999999E-2"/>
  </r>
  <r>
    <x v="53"/>
    <x v="5"/>
    <n v="5.6539999999999993E-2"/>
  </r>
  <r>
    <x v="53"/>
    <x v="7"/>
    <n v="2.2799999999999997E-2"/>
  </r>
  <r>
    <x v="53"/>
    <x v="8"/>
    <n v="5.0299999999999997E-2"/>
  </r>
  <r>
    <x v="53"/>
    <x v="9"/>
    <n v="9.9599999999999994E-2"/>
  </r>
  <r>
    <x v="53"/>
    <x v="10"/>
    <n v="7.9050000000000009E-2"/>
  </r>
  <r>
    <x v="53"/>
    <x v="11"/>
    <n v="5.595E-2"/>
  </r>
  <r>
    <x v="53"/>
    <x v="12"/>
    <n v="5.62E-2"/>
  </r>
  <r>
    <x v="53"/>
    <x v="13"/>
    <n v="0.13"/>
  </r>
  <r>
    <x v="53"/>
    <x v="14"/>
    <n v="4.7599999999999996E-2"/>
  </r>
  <r>
    <x v="53"/>
    <x v="15"/>
    <n v="0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5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4:C248" firstHeaderRow="1" firstDataRow="2" firstDataCol="1"/>
  <pivotFields count="3">
    <pivotField axis="axisRow" showAll="0" sortType="ascending">
      <items count="75">
        <item sd="0" x="29"/>
        <item sd="0" x="13"/>
        <item sd="0" x="34"/>
        <item sd="0" m="1" x="64"/>
        <item sd="0" m="1" x="67"/>
        <item sd="0" m="1" x="54"/>
        <item sd="0" x="38"/>
        <item sd="0" x="12"/>
        <item sd="0" x="39"/>
        <item sd="0" m="1" x="65"/>
        <item sd="0" x="24"/>
        <item sd="0" x="0"/>
        <item sd="0" x="6"/>
        <item sd="0" m="1" x="61"/>
        <item sd="0" x="36"/>
        <item sd="0" x="41"/>
        <item sd="0" x="35"/>
        <item sd="0" x="31"/>
        <item sd="0" x="33"/>
        <item sd="0" x="30"/>
        <item sd="0" x="28"/>
        <item sd="0" m="1" x="68"/>
        <item x="46"/>
        <item x="45"/>
        <item x="47"/>
        <item x="49"/>
        <item sd="0" m="1" x="62"/>
        <item sd="0" x="4"/>
        <item x="40"/>
        <item sd="0" x="1"/>
        <item sd="0" x="16"/>
        <item x="42"/>
        <item sd="0" x="17"/>
        <item sd="0" x="43"/>
        <item x="50"/>
        <item sd="0" x="15"/>
        <item sd="0" x="3"/>
        <item sd="0" m="1" x="70"/>
        <item x="52"/>
        <item x="44"/>
        <item x="48"/>
        <item sd="0" x="9"/>
        <item sd="0" x="14"/>
        <item x="37"/>
        <item sd="0" x="2"/>
        <item sd="0" x="10"/>
        <item x="26"/>
        <item sd="0" m="1" x="55"/>
        <item sd="0" m="1" x="71"/>
        <item sd="0" m="1" x="66"/>
        <item sd="0" x="19"/>
        <item sd="0" m="1" x="56"/>
        <item sd="0" x="7"/>
        <item x="22"/>
        <item sd="0" x="23"/>
        <item sd="0" x="5"/>
        <item x="20"/>
        <item sd="0" x="11"/>
        <item x="27"/>
        <item sd="0" m="1" x="69"/>
        <item sd="0" x="8"/>
        <item sd="0" m="1" x="63"/>
        <item x="51"/>
        <item sd="0" m="1" x="58"/>
        <item x="32"/>
        <item sd="0" x="21"/>
        <item sd="0" m="1" x="60"/>
        <item m="1" x="73"/>
        <item x="25"/>
        <item sd="0" m="1" x="72"/>
        <item sd="0" x="18"/>
        <item sd="0" x="53"/>
        <item sd="0" m="1" x="59"/>
        <item sd="0" m="1" x="57"/>
        <item t="default"/>
      </items>
    </pivotField>
    <pivotField axis="axisRow" multipleItemSelectionAllowed="1" showAll="0">
      <items count="18">
        <item sd="0" x="15"/>
        <item sd="0" x="14"/>
        <item sd="0" x="13"/>
        <item x="12"/>
        <item x="11"/>
        <item x="10"/>
        <item x="9"/>
        <item x="8"/>
        <item x="7"/>
        <item x="5"/>
        <item x="4"/>
        <item x="3"/>
        <item x="2"/>
        <item sd="0" x="1"/>
        <item sd="0" x="0"/>
        <item x="16"/>
        <item x="6"/>
        <item t="default"/>
      </items>
    </pivotField>
    <pivotField dataField="1" showAll="0"/>
  </pivotFields>
  <rowFields count="2">
    <field x="0"/>
    <field x="1"/>
  </rowFields>
  <rowItems count="243">
    <i>
      <x/>
    </i>
    <i>
      <x v="1"/>
    </i>
    <i>
      <x v="2"/>
    </i>
    <i>
      <x v="6"/>
    </i>
    <i>
      <x v="7"/>
    </i>
    <i>
      <x v="8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7"/>
    </i>
    <i>
      <x v="28"/>
    </i>
    <i r="1">
      <x v="11"/>
    </i>
    <i r="1">
      <x v="12"/>
    </i>
    <i r="1">
      <x v="13"/>
    </i>
    <i r="1">
      <x v="14"/>
    </i>
    <i>
      <x v="29"/>
    </i>
    <i>
      <x v="30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2"/>
    </i>
    <i>
      <x v="33"/>
    </i>
    <i>
      <x v="3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5"/>
    </i>
    <i>
      <x v="36"/>
    </i>
    <i>
      <x v="3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9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0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1"/>
    </i>
    <i>
      <x v="42"/>
    </i>
    <i>
      <x v="43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4"/>
    </i>
    <i>
      <x v="45"/>
    </i>
    <i>
      <x v="46"/>
    </i>
    <i r="1">
      <x v="14"/>
    </i>
    <i>
      <x v="50"/>
    </i>
    <i>
      <x v="52"/>
    </i>
    <i>
      <x v="5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4"/>
    </i>
    <i>
      <x v="55"/>
    </i>
    <i>
      <x v="56"/>
    </i>
    <i r="1">
      <x v="9"/>
    </i>
    <i r="1">
      <x v="10"/>
    </i>
    <i r="1">
      <x v="11"/>
    </i>
    <i r="1">
      <x v="12"/>
    </i>
    <i r="1">
      <x v="13"/>
    </i>
    <i r="1">
      <x v="14"/>
    </i>
    <i>
      <x v="57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0"/>
    </i>
    <i>
      <x v="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4"/>
    </i>
    <i r="1">
      <x v="12"/>
    </i>
    <i r="1">
      <x v="13"/>
    </i>
    <i r="1">
      <x v="14"/>
    </i>
    <i>
      <x v="65"/>
    </i>
    <i>
      <x v="68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70"/>
    </i>
    <i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Líquido" fld="2" subtotal="average" baseField="0" baseItem="0" numFmtId="168"/>
    <dataField name="Total Líquido" fld="2" baseField="0" baseItem="0" numFmtId="168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Tabela3" displayName="Tabela3" ref="A1:Q55" totalsRowShown="0">
  <autoFilter ref="A1:Q55">
    <filterColumn colId="7">
      <customFilters>
        <customFilter operator="lessThanOrEqual" val="1"/>
      </customFilters>
    </filterColumn>
    <filterColumn colId="8"/>
    <filterColumn colId="9"/>
    <filterColumn colId="14"/>
    <filterColumn colId="15"/>
    <filterColumn colId="16"/>
  </autoFilter>
  <sortState ref="A2:Q55">
    <sortCondition descending="1" ref="Q1:Q55"/>
  </sortState>
  <tableColumns count="17">
    <tableColumn id="1" name="EMPRESA" dataDxfId="25"/>
    <tableColumn id="10" name="Classificação Setorial" dataDxfId="24"/>
    <tableColumn id="9" name="PAPEL" dataDxfId="23"/>
    <tableColumn id="2" name="Patrimônio Líquido" dataDxfId="22" dataCellStyle="Moeda"/>
    <tableColumn id="3" name="Total Ações" dataDxfId="21"/>
    <tableColumn id="4" name="VPA" dataDxfId="20" dataCellStyle="Moeda">
      <calculatedColumnFormula>[Patrimônio Líquido]/[Total Ações]</calculatedColumnFormula>
    </tableColumn>
    <tableColumn id="5" name="Cotação" dataDxfId="19" dataCellStyle="Moeda"/>
    <tableColumn id="6" name="PVPA" dataDxfId="18" dataCellStyle="Porcentagem">
      <calculatedColumnFormula>[Cotação]/[VPA]</calculatedColumnFormula>
    </tableColumn>
    <tableColumn id="13" name=" 2/3" dataDxfId="17" dataCellStyle="Porcentagem">
      <calculatedColumnFormula>Tabela3[[#This Row],[VPA]]/3*2</calculatedColumnFormula>
    </tableColumn>
    <tableColumn id="11" name="10% Rentabilidade" dataDxfId="16" dataCellStyle="Moeda">
      <calculatedColumnFormula>Tabela3[[#This Row],[Média Div/Jur]]/10%</calculatedColumnFormula>
    </tableColumn>
    <tableColumn id="7" name="Preço Compra" dataDxfId="11">
      <calculatedColumnFormula>Tabela3[[#This Row],[10% Rentabilidade]]</calculatedColumnFormula>
    </tableColumn>
    <tableColumn id="12" name="Média Div/Jur" dataDxfId="15">
      <calculatedColumnFormula>GETPIVOTDATA("Média de Líquido",'Tabela Proventos'!$A$4,"Ativo",Tabela3[[#This Row],[PAPEL]])</calculatedColumnFormula>
    </tableColumn>
    <tableColumn id="8" name="Comprar ?" dataDxfId="14">
      <calculatedColumnFormula>IF([Rentabilidade]&gt;=10%,"Sim","Não")</calculatedColumnFormula>
    </tableColumn>
    <tableColumn id="14" name="Rentabilidade" dataDxfId="13">
      <calculatedColumnFormula>Tabela3[[#This Row],[Média Div/Jur]]/Tabela3[[#This Row],[Cotação]]</calculatedColumnFormula>
    </tableColumn>
    <tableColumn id="15" name="A.M.%" dataDxfId="12">
      <calculatedColumnFormula>(1+Tabela3[[#This Row],[Rentabilidade]])^(1/12)-1</calculatedColumnFormula>
    </tableColumn>
    <tableColumn id="17" name="Ativos" dataDxfId="0">
      <calculatedColumnFormula>(Proventos!$M$1/Tabela3[[#This Row],[Cotação]]-MOD(Proventos!$M$1/Tabela3[[#This Row],[Cotação]],100))</calculatedColumnFormula>
    </tableColumn>
    <tableColumn id="18" name="Lucro" dataDxfId="1">
      <calculatedColumnFormula>Tabela3[[#This Row],[Ativos]]*Tabela3[[#This Row],[Cotação]]*Tabela3[[#This Row],[Rentabilidade]]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G1318" totalsRowShown="0" headerRowDxfId="3" dataDxfId="2">
  <autoFilter ref="A1:G1318"/>
  <tableColumns count="7">
    <tableColumn id="1" name="Ativo" dataDxfId="10"/>
    <tableColumn id="2" name="Tipo" dataDxfId="9"/>
    <tableColumn id="3" name="Data ex-1" dataDxfId="8"/>
    <tableColumn id="4" name="Valor" dataDxfId="7"/>
    <tableColumn id="5" name="Pagamento" dataDxfId="6"/>
    <tableColumn id="6" name="Aprovação" dataDxfId="5"/>
    <tableColumn id="7" name="Líquido" dataDxfId="4">
      <calculatedColumnFormula>IF(Tabela4[[#This Row],[Tipo]]="Dividendo",Tabela4[[#This Row],[Valor]],Tabela4[[#This Row],[Valor]]*85%)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I1:K512" totalsRowShown="0" headerRowDxfId="30" dataDxfId="29">
  <autoFilter ref="I1:K512"/>
  <tableColumns count="3">
    <tableColumn id="1" name="Ativo" dataDxfId="28"/>
    <tableColumn id="2" name="Ano" dataDxfId="27"/>
    <tableColumn id="3" name="Líquido" dataDxfId="26">
      <calculatedColumnFormula>SUMPRODUCT(N(Tabela4[Ativo]=Tabela5[[#This Row],[Ativo]]),N(YEAR(Tabela4[Pagamento])=Tabela5[[#This Row],[Ano]]),Tabela4[Líquido])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Q55"/>
  <sheetViews>
    <sheetView tabSelected="1" workbookViewId="0">
      <selection activeCell="M33" sqref="M33"/>
    </sheetView>
  </sheetViews>
  <sheetFormatPr defaultRowHeight="11.25"/>
  <cols>
    <col min="1" max="1" width="23.7109375" style="3" bestFit="1" customWidth="1"/>
    <col min="2" max="2" width="19.5703125" style="3" customWidth="1"/>
    <col min="3" max="3" width="7.28515625" style="22" bestFit="1" customWidth="1"/>
    <col min="4" max="4" width="17.85546875" style="5" bestFit="1" customWidth="1"/>
    <col min="5" max="5" width="12.5703125" style="12" bestFit="1" customWidth="1"/>
    <col min="6" max="6" width="7.7109375" style="5" bestFit="1" customWidth="1"/>
    <col min="7" max="7" width="9.28515625" style="5" bestFit="1" customWidth="1"/>
    <col min="8" max="8" width="6.85546875" style="31" bestFit="1" customWidth="1"/>
    <col min="9" max="9" width="12.42578125" style="3" hidden="1" customWidth="1"/>
    <col min="10" max="10" width="12.5703125" style="5" hidden="1" customWidth="1"/>
    <col min="11" max="11" width="9.85546875" style="3" bestFit="1" customWidth="1"/>
    <col min="12" max="12" width="12.42578125" style="3" bestFit="1" customWidth="1"/>
    <col min="13" max="14" width="9.140625" style="3"/>
    <col min="15" max="15" width="7.5703125" style="3" bestFit="1" customWidth="1"/>
    <col min="16" max="16" width="7.28515625" style="3" bestFit="1" customWidth="1"/>
    <col min="17" max="17" width="10.7109375" style="5" bestFit="1" customWidth="1"/>
    <col min="18" max="16384" width="9.140625" style="3"/>
  </cols>
  <sheetData>
    <row r="1" spans="1:17">
      <c r="A1" s="5" t="s">
        <v>6</v>
      </c>
      <c r="B1" s="5" t="s">
        <v>26</v>
      </c>
      <c r="C1" s="22" t="s">
        <v>14</v>
      </c>
      <c r="D1" s="5" t="s">
        <v>7</v>
      </c>
      <c r="E1" s="5" t="s">
        <v>8</v>
      </c>
      <c r="F1" s="5" t="s">
        <v>9</v>
      </c>
      <c r="G1" s="12" t="s">
        <v>10</v>
      </c>
      <c r="H1" s="31" t="s">
        <v>11</v>
      </c>
      <c r="I1" s="54" t="s">
        <v>97</v>
      </c>
      <c r="J1" s="5" t="s">
        <v>98</v>
      </c>
      <c r="K1" s="3" t="s">
        <v>12</v>
      </c>
      <c r="L1" s="3" t="s">
        <v>40</v>
      </c>
      <c r="M1" s="3" t="s">
        <v>13</v>
      </c>
      <c r="N1" s="3" t="s">
        <v>46</v>
      </c>
      <c r="O1" s="3" t="s">
        <v>115</v>
      </c>
      <c r="P1" s="3" t="s">
        <v>158</v>
      </c>
      <c r="Q1" s="5" t="s">
        <v>159</v>
      </c>
    </row>
    <row r="2" spans="1:17">
      <c r="A2" s="4" t="s">
        <v>37</v>
      </c>
      <c r="B2" s="4" t="s">
        <v>38</v>
      </c>
      <c r="C2" s="21" t="s">
        <v>36</v>
      </c>
      <c r="D2" s="6">
        <v>2596093000</v>
      </c>
      <c r="E2" s="8">
        <v>575902712</v>
      </c>
      <c r="F2" s="6">
        <f>[Patrimônio Líquido]/[Total Ações]</f>
        <v>4.5078672940856022</v>
      </c>
      <c r="G2" s="11">
        <v>0.99</v>
      </c>
      <c r="H2" s="9">
        <f>[Cotação]/[VPA]</f>
        <v>0.2196160479921174</v>
      </c>
      <c r="I2" s="51">
        <f>Tabela3[[#This Row],[VPA]]/3*2</f>
        <v>3.0052448627237349</v>
      </c>
      <c r="J2" s="6">
        <f>Tabela3[[#This Row],[Média Div/Jur]]/10%</f>
        <v>1.2397142857142858</v>
      </c>
      <c r="K2" s="13">
        <f>Tabela3[[#This Row],[10% Rentabilidade]]</f>
        <v>1.2397142857142858</v>
      </c>
      <c r="L2" s="23">
        <f>GETPIVOTDATA("Média de Líquido",'Tabela Proventos'!$A$4,"Ativo",Tabela3[[#This Row],[PAPEL]])</f>
        <v>0.12397142857142858</v>
      </c>
      <c r="M2" s="14" t="str">
        <f>IF([Rentabilidade]&gt;=10%,"Sim","Não")</f>
        <v>Sim</v>
      </c>
      <c r="N2" s="25">
        <f>Tabela3[[#This Row],[Média Div/Jur]]/Tabela3[[#This Row],[Cotação]]</f>
        <v>0.12522366522366524</v>
      </c>
      <c r="O2" s="25">
        <f>(1+Tabela3[[#This Row],[Rentabilidade]])^(1/12)-1</f>
        <v>9.8803102409288357E-3</v>
      </c>
      <c r="P2" s="10">
        <f>(Proventos!$M$1/Tabela3[[#This Row],[Cotação]]-MOD(Proventos!$M$1/Tabela3[[#This Row],[Cotação]],100))</f>
        <v>700</v>
      </c>
      <c r="Q2" s="5">
        <f>Tabela3[[#This Row],[Ativos]]*Tabela3[[#This Row],[Cotação]]*Tabela3[[#This Row],[Rentabilidade]]</f>
        <v>86.780000000000015</v>
      </c>
    </row>
    <row r="3" spans="1:17" hidden="1">
      <c r="A3" s="4" t="s">
        <v>32</v>
      </c>
      <c r="B3" s="4" t="s">
        <v>30</v>
      </c>
      <c r="C3" s="21" t="s">
        <v>31</v>
      </c>
      <c r="D3" s="6">
        <v>372994000</v>
      </c>
      <c r="E3" s="8">
        <v>345767870</v>
      </c>
      <c r="F3" s="6">
        <f>[Patrimônio Líquido]/[Total Ações]</f>
        <v>1.0787410640554891</v>
      </c>
      <c r="G3" s="11">
        <v>3.36</v>
      </c>
      <c r="H3" s="9">
        <f>[Cotação]/[VPA]</f>
        <v>3.1147419079127276</v>
      </c>
      <c r="I3" s="51">
        <f>Tabela3[[#This Row],[VPA]]/3*2</f>
        <v>0.71916070937032606</v>
      </c>
      <c r="J3" s="6">
        <f>Tabela3[[#This Row],[Média Div/Jur]]/10%</f>
        <v>10.799555555555555</v>
      </c>
      <c r="K3" s="13">
        <f>Tabela3[[#This Row],[10% Rentabilidade]]</f>
        <v>10.799555555555555</v>
      </c>
      <c r="L3" s="23">
        <f>GETPIVOTDATA("Média de Líquido",'Tabela Proventos'!$A$4,"Ativo",Tabela3[[#This Row],[PAPEL]])</f>
        <v>1.0799555555555556</v>
      </c>
      <c r="M3" s="14" t="str">
        <f>IF([Rentabilidade]&gt;=10%,"Sim","Não")</f>
        <v>Sim</v>
      </c>
      <c r="N3" s="25">
        <f>Tabela3[[#This Row],[Média Div/Jur]]/Tabela3[[#This Row],[Cotação]]</f>
        <v>0.32141534391534393</v>
      </c>
      <c r="O3" s="25">
        <f>(1+Tabela3[[#This Row],[Rentabilidade]])^(1/12)-1</f>
        <v>2.3497089765338819E-2</v>
      </c>
      <c r="P3" s="10">
        <f>(Proventos!$M$1/Tabela3[[#This Row],[Cotação]]-MOD(Proventos!$M$1/Tabela3[[#This Row],[Cotação]],100))</f>
        <v>200</v>
      </c>
      <c r="Q3" s="7">
        <f>Tabela3[[#This Row],[Ativos]]*Tabela3[[#This Row],[Cotação]]*Tabela3[[#This Row],[Rentabilidade]]</f>
        <v>215.99111111111111</v>
      </c>
    </row>
    <row r="4" spans="1:17">
      <c r="A4" s="4" t="s">
        <v>68</v>
      </c>
      <c r="B4" s="4" t="s">
        <v>25</v>
      </c>
      <c r="C4" s="21" t="s">
        <v>5</v>
      </c>
      <c r="D4" s="6">
        <v>65701797000</v>
      </c>
      <c r="E4" s="8">
        <v>1352634100</v>
      </c>
      <c r="F4" s="6">
        <f>[Patrimônio Líquido]/[Total Ações]</f>
        <v>48.573222425783882</v>
      </c>
      <c r="G4" s="11">
        <v>5.92</v>
      </c>
      <c r="H4" s="9">
        <f>[Cotação]/[VPA]</f>
        <v>0.12187785171233596</v>
      </c>
      <c r="I4" s="51">
        <f>Tabela3[[#This Row],[VPA]]/3*2</f>
        <v>32.382148283855919</v>
      </c>
      <c r="J4" s="6">
        <f>Tabela3[[#This Row],[Média Div/Jur]]/10%</f>
        <v>6.8939433333333326</v>
      </c>
      <c r="K4" s="13">
        <f>Tabela3[[#This Row],[10% Rentabilidade]]</f>
        <v>6.8939433333333326</v>
      </c>
      <c r="L4" s="23">
        <f>GETPIVOTDATA("Média de Líquido",'Tabela Proventos'!$A$4,"Ativo",Tabela3[[#This Row],[PAPEL]])</f>
        <v>0.68939433333333333</v>
      </c>
      <c r="M4" s="14" t="str">
        <f>IF([Rentabilidade]&gt;=10%,"Sim","Não")</f>
        <v>Sim</v>
      </c>
      <c r="N4" s="25">
        <f>Tabela3[[#This Row],[Média Div/Jur]]/Tabela3[[#This Row],[Cotação]]</f>
        <v>0.1164517454954955</v>
      </c>
      <c r="O4" s="25">
        <f>(1+Tabela3[[#This Row],[Rentabilidade]])^(1/12)-1</f>
        <v>9.2218930239136299E-3</v>
      </c>
      <c r="P4" s="10">
        <f>(Proventos!$M$1/Tabela3[[#This Row],[Cotação]]-MOD(Proventos!$M$1/Tabela3[[#This Row],[Cotação]],100))</f>
        <v>100</v>
      </c>
      <c r="Q4" s="5">
        <f>Tabela3[[#This Row],[Ativos]]*Tabela3[[#This Row],[Cotação]]*Tabela3[[#This Row],[Rentabilidade]]</f>
        <v>68.939433333333341</v>
      </c>
    </row>
    <row r="5" spans="1:17">
      <c r="A5" s="4" t="s">
        <v>47</v>
      </c>
      <c r="B5" s="4" t="s">
        <v>38</v>
      </c>
      <c r="C5" s="21" t="s">
        <v>48</v>
      </c>
      <c r="D5" s="6">
        <v>5208191000</v>
      </c>
      <c r="E5" s="8">
        <v>1339547923</v>
      </c>
      <c r="F5" s="6">
        <f>[Patrimônio Líquido]/[Total Ações]</f>
        <v>3.8880214067563448</v>
      </c>
      <c r="G5" s="11">
        <v>1.74</v>
      </c>
      <c r="H5" s="9">
        <f>[Cotação]/[VPA]</f>
        <v>0.44752840017195994</v>
      </c>
      <c r="I5" s="51">
        <f>Tabela3[[#This Row],[VPA]]/3*2</f>
        <v>2.5920142711708967</v>
      </c>
      <c r="J5" s="6">
        <f>Tabela3[[#This Row],[Média Div/Jur]]/10%</f>
        <v>1.3977214285714283</v>
      </c>
      <c r="K5" s="13">
        <f>Tabela3[[#This Row],[10% Rentabilidade]]</f>
        <v>1.3977214285714283</v>
      </c>
      <c r="L5" s="23">
        <f>GETPIVOTDATA("Média de Líquido",'Tabela Proventos'!$A$4,"Ativo",Tabela3[[#This Row],[PAPEL]])</f>
        <v>0.13977214285714284</v>
      </c>
      <c r="M5" s="14" t="str">
        <f>IF([Rentabilidade]&gt;=10%,"Sim","Não")</f>
        <v>Não</v>
      </c>
      <c r="N5" s="25">
        <f>Tabela3[[#This Row],[Média Div/Jur]]/Tabela3[[#This Row],[Cotação]]</f>
        <v>8.0328817733990143E-2</v>
      </c>
      <c r="O5" s="25">
        <f>(1+Tabela3[[#This Row],[Rentabilidade]])^(1/12)-1</f>
        <v>6.4595615286933139E-3</v>
      </c>
      <c r="P5" s="10">
        <f>(Proventos!$M$1/Tabela3[[#This Row],[Cotação]]-MOD(Proventos!$M$1/Tabela3[[#This Row],[Cotação]],100))</f>
        <v>400</v>
      </c>
      <c r="Q5" s="5">
        <f>Tabela3[[#This Row],[Ativos]]*Tabela3[[#This Row],[Cotação]]*Tabela3[[#This Row],[Rentabilidade]]</f>
        <v>55.908857142857137</v>
      </c>
    </row>
    <row r="6" spans="1:17" hidden="1">
      <c r="A6" s="39" t="s">
        <v>139</v>
      </c>
      <c r="B6" s="39" t="s">
        <v>25</v>
      </c>
      <c r="C6" s="44" t="s">
        <v>145</v>
      </c>
      <c r="D6" s="48">
        <v>1813045000</v>
      </c>
      <c r="E6" s="45">
        <v>381253493</v>
      </c>
      <c r="F6" s="48">
        <f>[Patrimônio Líquido]/[Total Ações]</f>
        <v>4.7554842992612265</v>
      </c>
      <c r="G6" s="50">
        <v>18.86</v>
      </c>
      <c r="H6" s="55">
        <f>[Cotação]/[VPA]</f>
        <v>3.9659472754289053</v>
      </c>
      <c r="I6" s="53">
        <f>Tabela3[[#This Row],[VPA]]/3*2</f>
        <v>3.1703228661741512</v>
      </c>
      <c r="J6" s="48">
        <f>Tabela3[[#This Row],[Média Div/Jur]]/10%</f>
        <v>30.215311538461531</v>
      </c>
      <c r="K6" s="46">
        <f>Tabela3[[#This Row],[10% Rentabilidade]]</f>
        <v>30.215311538461531</v>
      </c>
      <c r="L6" s="23">
        <f>GETPIVOTDATA("Média de Líquido",'Tabela Proventos'!$A$4,"Ativo",Tabela3[[#This Row],[PAPEL]])</f>
        <v>3.0215311538461531</v>
      </c>
      <c r="M6" s="43" t="str">
        <f>IF([Rentabilidade]&gt;=10%,"Sim","Não")</f>
        <v>Sim</v>
      </c>
      <c r="N6" s="47">
        <f>Tabela3[[#This Row],[Média Div/Jur]]/Tabela3[[#This Row],[Cotação]]</f>
        <v>0.16020843869809931</v>
      </c>
      <c r="O6" s="47">
        <f>(1+Tabela3[[#This Row],[Rentabilidade]])^(1/12)-1</f>
        <v>1.2460297069739612E-2</v>
      </c>
      <c r="P6" s="10">
        <f>(Proventos!$M$1/Tabela3[[#This Row],[Cotação]]-MOD(Proventos!$M$1/Tabela3[[#This Row],[Cotação]],100))</f>
        <v>0</v>
      </c>
      <c r="Q6" s="7">
        <f>Tabela3[[#This Row],[Ativos]]*Tabela3[[#This Row],[Cotação]]*Tabela3[[#This Row],[Rentabilidade]]</f>
        <v>0</v>
      </c>
    </row>
    <row r="7" spans="1:17" hidden="1">
      <c r="A7" s="39" t="s">
        <v>139</v>
      </c>
      <c r="B7" s="39" t="s">
        <v>25</v>
      </c>
      <c r="C7" s="44" t="s">
        <v>138</v>
      </c>
      <c r="D7" s="48">
        <v>1813045000</v>
      </c>
      <c r="E7" s="45">
        <v>381253493</v>
      </c>
      <c r="F7" s="48">
        <f>[Patrimônio Líquido]/[Total Ações]</f>
        <v>4.7554842992612265</v>
      </c>
      <c r="G7" s="50">
        <v>17.350000000000001</v>
      </c>
      <c r="H7" s="55">
        <f>[Cotação]/[VPA]</f>
        <v>3.6484191531649799</v>
      </c>
      <c r="I7" s="53">
        <f>Tabela3[[#This Row],[VPA]]/3*2</f>
        <v>3.1703228661741512</v>
      </c>
      <c r="J7" s="48">
        <f>Tabela3[[#This Row],[Média Div/Jur]]/10%</f>
        <v>27.569730769230766</v>
      </c>
      <c r="K7" s="46">
        <f>Tabela3[[#This Row],[10% Rentabilidade]]</f>
        <v>27.569730769230766</v>
      </c>
      <c r="L7" s="23">
        <f>GETPIVOTDATA("Média de Líquido",'Tabela Proventos'!$A$4,"Ativo",Tabela3[[#This Row],[PAPEL]])</f>
        <v>2.7569730769230767</v>
      </c>
      <c r="M7" s="43" t="str">
        <f>IF([Rentabilidade]&gt;=10%,"Sim","Não")</f>
        <v>Sim</v>
      </c>
      <c r="N7" s="47">
        <f>Tabela3[[#This Row],[Média Div/Jur]]/Tabela3[[#This Row],[Cotação]]</f>
        <v>0.15890334737308798</v>
      </c>
      <c r="O7" s="47">
        <f>(1+Tabela3[[#This Row],[Rentabilidade]])^(1/12)-1</f>
        <v>1.2365340361638166E-2</v>
      </c>
      <c r="P7" s="10">
        <f>(Proventos!$M$1/Tabela3[[#This Row],[Cotação]]-MOD(Proventos!$M$1/Tabela3[[#This Row],[Cotação]],100))</f>
        <v>0</v>
      </c>
      <c r="Q7" s="7">
        <f>Tabela3[[#This Row],[Ativos]]*Tabela3[[#This Row],[Cotação]]*Tabela3[[#This Row],[Rentabilidade]]</f>
        <v>0</v>
      </c>
    </row>
    <row r="8" spans="1:17">
      <c r="A8" s="39" t="s">
        <v>156</v>
      </c>
      <c r="B8" s="39" t="s">
        <v>157</v>
      </c>
      <c r="C8" s="44" t="s">
        <v>155</v>
      </c>
      <c r="D8" s="48">
        <v>740932000</v>
      </c>
      <c r="E8" s="45">
        <v>835502072</v>
      </c>
      <c r="F8" s="48">
        <f>[Patrimônio Líquido]/[Total Ações]</f>
        <v>0.88681048776621108</v>
      </c>
      <c r="G8" s="50">
        <v>0.53</v>
      </c>
      <c r="H8" s="55">
        <f>[Cotação]/[VPA]</f>
        <v>0.59764741995216841</v>
      </c>
      <c r="I8" s="53">
        <f>Tabela3[[#This Row],[VPA]]/3*2</f>
        <v>0.59120699184414072</v>
      </c>
      <c r="J8" s="48">
        <f>Tabela3[[#This Row],[Média Div/Jur]]/10%</f>
        <v>0.42582666666666663</v>
      </c>
      <c r="K8" s="46">
        <f>Tabela3[[#This Row],[10% Rentabilidade]]</f>
        <v>0.42582666666666663</v>
      </c>
      <c r="L8" s="23">
        <f>GETPIVOTDATA("Média de Líquido",'Tabela Proventos'!$A$4,"Ativo",Tabela3[[#This Row],[PAPEL]])</f>
        <v>4.2582666666666665E-2</v>
      </c>
      <c r="M8" s="43" t="str">
        <f>IF([Rentabilidade]&gt;=10%,"Sim","Não")</f>
        <v>Não</v>
      </c>
      <c r="N8" s="47">
        <f>Tabela3[[#This Row],[Média Div/Jur]]/Tabela3[[#This Row],[Cotação]]</f>
        <v>8.0344654088050305E-2</v>
      </c>
      <c r="O8" s="47">
        <f>(1+Tabela3[[#This Row],[Rentabilidade]])^(1/12)-1</f>
        <v>6.4607909802130159E-3</v>
      </c>
      <c r="P8" s="10">
        <f>(Proventos!$M$1/Tabela3[[#This Row],[Cotação]]-MOD(Proventos!$M$1/Tabela3[[#This Row],[Cotação]],100))</f>
        <v>1300</v>
      </c>
      <c r="Q8" s="5">
        <f>Tabela3[[#This Row],[Ativos]]*Tabela3[[#This Row],[Cotação]]*Tabela3[[#This Row],[Rentabilidade]]</f>
        <v>55.35746666666666</v>
      </c>
    </row>
    <row r="9" spans="1:17">
      <c r="A9" s="4" t="s">
        <v>50</v>
      </c>
      <c r="B9" s="4" t="s">
        <v>38</v>
      </c>
      <c r="C9" s="21" t="s">
        <v>49</v>
      </c>
      <c r="D9" s="6">
        <v>2460464000</v>
      </c>
      <c r="E9" s="8">
        <v>428473420</v>
      </c>
      <c r="F9" s="6">
        <f>[Patrimônio Líquido]/[Total Ações]</f>
        <v>5.7423958760382385</v>
      </c>
      <c r="G9" s="11">
        <v>2.06</v>
      </c>
      <c r="H9" s="9">
        <f>[Cotação]/[VPA]</f>
        <v>0.35873528131279303</v>
      </c>
      <c r="I9" s="51">
        <f>Tabela3[[#This Row],[VPA]]/3*2</f>
        <v>3.8282639173588255</v>
      </c>
      <c r="J9" s="6">
        <f>Tabela3[[#This Row],[Média Div/Jur]]/10%</f>
        <v>0.97433333333333294</v>
      </c>
      <c r="K9" s="13">
        <f>Tabela3[[#This Row],[10% Rentabilidade]]</f>
        <v>0.97433333333333294</v>
      </c>
      <c r="L9" s="23">
        <f>GETPIVOTDATA("Média de Líquido",'Tabela Proventos'!$A$4,"Ativo",Tabela3[[#This Row],[PAPEL]])</f>
        <v>9.7433333333333302E-2</v>
      </c>
      <c r="M9" s="14" t="str">
        <f>IF([Rentabilidade]&gt;=10%,"Sim","Não")</f>
        <v>Não</v>
      </c>
      <c r="N9" s="25">
        <f>Tabela3[[#This Row],[Média Div/Jur]]/Tabela3[[#This Row],[Cotação]]</f>
        <v>4.7297734627831697E-2</v>
      </c>
      <c r="O9" s="25">
        <f>(1+Tabela3[[#This Row],[Rentabilidade]])^(1/12)-1</f>
        <v>3.8585300948288381E-3</v>
      </c>
      <c r="P9" s="10">
        <f>(Proventos!$M$1/Tabela3[[#This Row],[Cotação]]-MOD(Proventos!$M$1/Tabela3[[#This Row],[Cotação]],100))</f>
        <v>300</v>
      </c>
      <c r="Q9" s="5">
        <f>Tabela3[[#This Row],[Ativos]]*Tabela3[[#This Row],[Cotação]]*Tabela3[[#This Row],[Rentabilidade]]</f>
        <v>29.22999999999999</v>
      </c>
    </row>
    <row r="10" spans="1:17" hidden="1">
      <c r="A10" s="39" t="s">
        <v>119</v>
      </c>
      <c r="B10" s="39" t="s">
        <v>120</v>
      </c>
      <c r="C10" s="44" t="s">
        <v>118</v>
      </c>
      <c r="D10" s="48">
        <v>498718000</v>
      </c>
      <c r="E10" s="45">
        <v>98042555</v>
      </c>
      <c r="F10" s="48">
        <f>[Patrimônio Líquido]/[Total Ações]</f>
        <v>5.0867503401966623</v>
      </c>
      <c r="G10" s="50">
        <v>19.149999999999999</v>
      </c>
      <c r="H10" s="49">
        <f>[Cotação]/[VPA]</f>
        <v>3.7646825024362465</v>
      </c>
      <c r="I10" s="53">
        <f>Tabela3[[#This Row],[VPA]]/3*2</f>
        <v>3.3911668934644417</v>
      </c>
      <c r="J10" s="48">
        <f>Tabela3[[#This Row],[Média Div/Jur]]/10%</f>
        <v>20.664333333333332</v>
      </c>
      <c r="K10" s="46">
        <f>Tabela3[[#This Row],[10% Rentabilidade]]</f>
        <v>20.664333333333332</v>
      </c>
      <c r="L10" s="23">
        <f>GETPIVOTDATA("Média de Líquido",'Tabela Proventos'!$A$4,"Ativo",Tabela3[[#This Row],[PAPEL]])</f>
        <v>2.0664333333333333</v>
      </c>
      <c r="M10" s="43" t="str">
        <f>IF([Rentabilidade]&gt;=10%,"Sim","Não")</f>
        <v>Sim</v>
      </c>
      <c r="N10" s="47">
        <f>Tabela3[[#This Row],[Média Div/Jur]]/Tabela3[[#This Row],[Cotação]]</f>
        <v>0.10790774586597042</v>
      </c>
      <c r="O10" s="47">
        <f>(1+Tabela3[[#This Row],[Rentabilidade]])^(1/12)-1</f>
        <v>8.5760086397299595E-3</v>
      </c>
      <c r="P10" s="10">
        <f>(Proventos!$M$1/Tabela3[[#This Row],[Cotação]]-MOD(Proventos!$M$1/Tabela3[[#This Row],[Cotação]],100))</f>
        <v>0</v>
      </c>
      <c r="Q10" s="7">
        <f>Tabela3[[#This Row],[Ativos]]*Tabela3[[#This Row],[Cotação]]*Tabela3[[#This Row],[Rentabilidade]]</f>
        <v>0</v>
      </c>
    </row>
    <row r="11" spans="1:17" hidden="1">
      <c r="A11" s="4" t="s">
        <v>65</v>
      </c>
      <c r="B11" s="4" t="s">
        <v>38</v>
      </c>
      <c r="C11" s="21" t="s">
        <v>64</v>
      </c>
      <c r="D11" s="6">
        <v>1710995000</v>
      </c>
      <c r="E11" s="8">
        <v>257699937</v>
      </c>
      <c r="F11" s="6">
        <f>[Patrimônio Líquido]/[Total Ações]</f>
        <v>6.6394855191602158</v>
      </c>
      <c r="G11" s="11">
        <v>7.93</v>
      </c>
      <c r="H11" s="9">
        <f>[Cotação]/[VPA]</f>
        <v>1.1943696506477226</v>
      </c>
      <c r="I11" s="51">
        <f>Tabela3[[#This Row],[VPA]]/3*2</f>
        <v>4.4263236794401442</v>
      </c>
      <c r="J11" s="6">
        <f>Tabela3[[#This Row],[Média Div/Jur]]/10%</f>
        <v>5.0021666666666658</v>
      </c>
      <c r="K11" s="13">
        <f>Tabela3[[#This Row],[10% Rentabilidade]]</f>
        <v>5.0021666666666658</v>
      </c>
      <c r="L11" s="23">
        <f>GETPIVOTDATA("Média de Líquido",'Tabela Proventos'!$A$4,"Ativo",Tabela3[[#This Row],[PAPEL]])</f>
        <v>0.50021666666666664</v>
      </c>
      <c r="M11" s="14" t="str">
        <f>IF([Rentabilidade]&gt;=10%,"Sim","Não")</f>
        <v>Não</v>
      </c>
      <c r="N11" s="25">
        <f>Tabela3[[#This Row],[Média Div/Jur]]/Tabela3[[#This Row],[Cotação]]</f>
        <v>6.3079024800336281E-2</v>
      </c>
      <c r="O11" s="25">
        <f>(1+Tabela3[[#This Row],[Rentabilidade]])^(1/12)-1</f>
        <v>5.1104672758344183E-3</v>
      </c>
      <c r="P11" s="10">
        <f>(Proventos!$M$1/Tabela3[[#This Row],[Cotação]]-MOD(Proventos!$M$1/Tabela3[[#This Row],[Cotação]],100))</f>
        <v>0</v>
      </c>
      <c r="Q11" s="7">
        <f>Tabela3[[#This Row],[Ativos]]*Tabela3[[#This Row],[Cotação]]*Tabela3[[#This Row],[Rentabilidade]]</f>
        <v>0</v>
      </c>
    </row>
    <row r="12" spans="1:17">
      <c r="A12" s="4" t="s">
        <v>52</v>
      </c>
      <c r="B12" s="4" t="s">
        <v>38</v>
      </c>
      <c r="C12" s="21" t="s">
        <v>51</v>
      </c>
      <c r="D12" s="6">
        <v>2267662000</v>
      </c>
      <c r="E12" s="8">
        <v>435380407</v>
      </c>
      <c r="F12" s="6">
        <f>[Patrimônio Líquido]/[Total Ações]</f>
        <v>5.208461298535191</v>
      </c>
      <c r="G12" s="11">
        <v>3.58</v>
      </c>
      <c r="H12" s="9">
        <f>[Cotação]/[VPA]</f>
        <v>0.68734311244797508</v>
      </c>
      <c r="I12" s="51">
        <f>Tabela3[[#This Row],[VPA]]/3*2</f>
        <v>3.472307532356794</v>
      </c>
      <c r="J12" s="6">
        <f>Tabela3[[#This Row],[Média Div/Jur]]/10%</f>
        <v>1.2278571428571428</v>
      </c>
      <c r="K12" s="13">
        <f>Tabela3[[#This Row],[10% Rentabilidade]]</f>
        <v>1.2278571428571428</v>
      </c>
      <c r="L12" s="23">
        <f>GETPIVOTDATA("Média de Líquido",'Tabela Proventos'!$A$4,"Ativo",Tabela3[[#This Row],[PAPEL]])</f>
        <v>0.12278571428571429</v>
      </c>
      <c r="M12" s="14" t="str">
        <f>IF([Rentabilidade]&gt;=10%,"Sim","Não")</f>
        <v>Não</v>
      </c>
      <c r="N12" s="25">
        <f>Tabela3[[#This Row],[Média Div/Jur]]/Tabela3[[#This Row],[Cotação]]</f>
        <v>3.4297685554668798E-2</v>
      </c>
      <c r="O12" s="25">
        <f>(1+Tabela3[[#This Row],[Rentabilidade]])^(1/12)-1</f>
        <v>2.8141716766414415E-3</v>
      </c>
      <c r="P12" s="10">
        <f>(Proventos!$M$1/Tabela3[[#This Row],[Cotação]]-MOD(Proventos!$M$1/Tabela3[[#This Row],[Cotação]],100))</f>
        <v>100</v>
      </c>
      <c r="Q12" s="5">
        <f>Tabela3[[#This Row],[Ativos]]*Tabela3[[#This Row],[Cotação]]*Tabela3[[#This Row],[Rentabilidade]]</f>
        <v>12.27857142857143</v>
      </c>
    </row>
    <row r="13" spans="1:17" hidden="1">
      <c r="A13" s="39" t="s">
        <v>154</v>
      </c>
      <c r="B13" s="39" t="s">
        <v>25</v>
      </c>
      <c r="C13" s="44" t="s">
        <v>153</v>
      </c>
      <c r="D13" s="48">
        <v>2745488000</v>
      </c>
      <c r="E13" s="45">
        <v>94433283</v>
      </c>
      <c r="F13" s="48">
        <f>[Patrimônio Líquido]/[Total Ações]</f>
        <v>29.073308824813388</v>
      </c>
      <c r="G13" s="50">
        <v>56</v>
      </c>
      <c r="H13" s="55">
        <f>[Cotação]/[VPA]</f>
        <v>1.9261653476540417</v>
      </c>
      <c r="I13" s="53">
        <f>Tabela3[[#This Row],[VPA]]/3*2</f>
        <v>19.382205883208925</v>
      </c>
      <c r="J13" s="48">
        <f>Tabela3[[#This Row],[Média Div/Jur]]/10%</f>
        <v>21.002014285714285</v>
      </c>
      <c r="K13" s="46">
        <f>Tabela3[[#This Row],[10% Rentabilidade]]</f>
        <v>21.002014285714285</v>
      </c>
      <c r="L13" s="23">
        <f>GETPIVOTDATA("Média de Líquido",'Tabela Proventos'!$A$4,"Ativo",Tabela3[[#This Row],[PAPEL]])</f>
        <v>2.1002014285714288</v>
      </c>
      <c r="M13" s="43" t="str">
        <f>IF([Rentabilidade]&gt;=10%,"Sim","Não")</f>
        <v>Não</v>
      </c>
      <c r="N13" s="47">
        <f>Tabela3[[#This Row],[Média Div/Jur]]/Tabela3[[#This Row],[Cotação]]</f>
        <v>3.7503596938775516E-2</v>
      </c>
      <c r="O13" s="47">
        <f>(1+Tabela3[[#This Row],[Rentabilidade]])^(1/12)-1</f>
        <v>3.0728315012302776E-3</v>
      </c>
      <c r="P13" s="10">
        <f>(Proventos!$M$1/Tabela3[[#This Row],[Cotação]]-MOD(Proventos!$M$1/Tabela3[[#This Row],[Cotação]],100))</f>
        <v>0</v>
      </c>
      <c r="Q13" s="7">
        <f>Tabela3[[#This Row],[Ativos]]*Tabela3[[#This Row],[Cotação]]*Tabela3[[#This Row],[Rentabilidade]]</f>
        <v>0</v>
      </c>
    </row>
    <row r="14" spans="1:17" hidden="1">
      <c r="A14" s="39" t="s">
        <v>151</v>
      </c>
      <c r="B14" s="39" t="s">
        <v>152</v>
      </c>
      <c r="C14" s="44" t="s">
        <v>150</v>
      </c>
      <c r="D14" s="48">
        <v>12509395000</v>
      </c>
      <c r="E14" s="45">
        <v>683509869</v>
      </c>
      <c r="F14" s="48">
        <f>[Patrimônio Líquido]/[Total Ações]</f>
        <v>18.301703555943828</v>
      </c>
      <c r="G14" s="50">
        <v>23.02</v>
      </c>
      <c r="H14" s="55">
        <f>[Cotação]/[VPA]</f>
        <v>1.2578064074545572</v>
      </c>
      <c r="I14" s="53">
        <f>Tabela3[[#This Row],[VPA]]/3*2</f>
        <v>12.201135703962551</v>
      </c>
      <c r="J14" s="48">
        <f>Tabela3[[#This Row],[Média Div/Jur]]/10%</f>
        <v>51.582646666666676</v>
      </c>
      <c r="K14" s="46">
        <f>Tabela3[[#This Row],[10% Rentabilidade]]</f>
        <v>51.582646666666676</v>
      </c>
      <c r="L14" s="23">
        <f>GETPIVOTDATA("Média de Líquido",'Tabela Proventos'!$A$4,"Ativo",Tabela3[[#This Row],[PAPEL]])</f>
        <v>5.1582646666666676</v>
      </c>
      <c r="M14" s="43" t="str">
        <f>IF([Rentabilidade]&gt;=10%,"Sim","Não")</f>
        <v>Sim</v>
      </c>
      <c r="N14" s="47">
        <f>Tabela3[[#This Row],[Média Div/Jur]]/Tabela3[[#This Row],[Cotação]]</f>
        <v>0.22407752678830006</v>
      </c>
      <c r="O14" s="47">
        <f>(1+Tabela3[[#This Row],[Rentabilidade]])^(1/12)-1</f>
        <v>1.6991704378950256E-2</v>
      </c>
      <c r="P14" s="10">
        <f>(Proventos!$M$1/Tabela3[[#This Row],[Cotação]]-MOD(Proventos!$M$1/Tabela3[[#This Row],[Cotação]],100))</f>
        <v>0</v>
      </c>
      <c r="Q14" s="7">
        <f>Tabela3[[#This Row],[Ativos]]*Tabela3[[#This Row],[Cotação]]*Tabela3[[#This Row],[Rentabilidade]]</f>
        <v>0</v>
      </c>
    </row>
    <row r="15" spans="1:17" hidden="1">
      <c r="A15" s="3" t="s">
        <v>71</v>
      </c>
      <c r="B15" s="3" t="s">
        <v>72</v>
      </c>
      <c r="C15" s="22" t="s">
        <v>70</v>
      </c>
      <c r="D15" s="5">
        <v>211391000</v>
      </c>
      <c r="E15" s="29">
        <v>66086364</v>
      </c>
      <c r="F15" s="5">
        <f>[Patrimônio Líquido]/[Total Ações]</f>
        <v>3.1987082842082217</v>
      </c>
      <c r="G15" s="12">
        <v>6.2</v>
      </c>
      <c r="H15" s="31">
        <f>[Cotação]/[VPA]</f>
        <v>1.9382824093740985</v>
      </c>
      <c r="I15" s="52">
        <f>Tabela3[[#This Row],[VPA]]/3*2</f>
        <v>2.1324721894721477</v>
      </c>
      <c r="J15" s="5">
        <f>Tabela3[[#This Row],[Média Div/Jur]]/10%</f>
        <v>5.1006999999999998</v>
      </c>
      <c r="K15" s="7">
        <f>Tabela3[[#This Row],[10% Rentabilidade]]</f>
        <v>5.1006999999999998</v>
      </c>
      <c r="L15" s="7">
        <f>GETPIVOTDATA("Média de Líquido",'Tabela Proventos'!$A$4,"Ativo",Tabela3[[#This Row],[PAPEL]])</f>
        <v>0.51007000000000002</v>
      </c>
      <c r="M15" s="10" t="str">
        <f>IF([Rentabilidade]&gt;=10%,"Sim","Não")</f>
        <v>Não</v>
      </c>
      <c r="N15" s="30">
        <f>Tabela3[[#This Row],[Média Div/Jur]]/Tabela3[[#This Row],[Cotação]]</f>
        <v>8.2269354838709674E-2</v>
      </c>
      <c r="O15" s="30">
        <f>(1+Tabela3[[#This Row],[Rentabilidade]])^(1/12)-1</f>
        <v>6.6100917815838933E-3</v>
      </c>
      <c r="P15" s="10">
        <f>(Proventos!$M$1/Tabela3[[#This Row],[Cotação]]-MOD(Proventos!$M$1/Tabela3[[#This Row],[Cotação]],100))</f>
        <v>100</v>
      </c>
      <c r="Q15" s="7">
        <f>Tabela3[[#This Row],[Ativos]]*Tabela3[[#This Row],[Cotação]]*Tabela3[[#This Row],[Rentabilidade]]</f>
        <v>51.006999999999998</v>
      </c>
    </row>
    <row r="16" spans="1:17">
      <c r="A16" s="39" t="s">
        <v>83</v>
      </c>
      <c r="B16" s="39" t="s">
        <v>84</v>
      </c>
      <c r="C16" s="44" t="s">
        <v>82</v>
      </c>
      <c r="D16" s="48">
        <v>10702169000</v>
      </c>
      <c r="E16" s="45">
        <v>1107677313</v>
      </c>
      <c r="F16" s="48">
        <f>[Patrimônio Líquido]/[Total Ações]</f>
        <v>9.6618111379518705</v>
      </c>
      <c r="G16" s="50">
        <v>8.7100000000000009</v>
      </c>
      <c r="H16" s="49">
        <f>[Cotação]/[VPA]</f>
        <v>0.90148729628825719</v>
      </c>
      <c r="I16" s="53">
        <f>Tabela3[[#This Row],[VPA]]/3*2</f>
        <v>6.441207425301247</v>
      </c>
      <c r="J16" s="48">
        <f>Tabela3[[#This Row],[Média Div/Jur]]/10%</f>
        <v>38.379878571428563</v>
      </c>
      <c r="K16" s="46">
        <f>Tabela3[[#This Row],[10% Rentabilidade]]</f>
        <v>38.379878571428563</v>
      </c>
      <c r="L16" s="23">
        <f>GETPIVOTDATA("Média de Líquido",'Tabela Proventos'!$A$4,"Ativo",Tabela3[[#This Row],[PAPEL]])</f>
        <v>3.8379878571428567</v>
      </c>
      <c r="M16" s="43" t="str">
        <f>IF([Rentabilidade]&gt;=10%,"Sim","Não")</f>
        <v>Sim</v>
      </c>
      <c r="N16" s="47">
        <f>Tabela3[[#This Row],[Média Div/Jur]]/Tabela3[[#This Row],[Cotação]]</f>
        <v>0.44064154502214192</v>
      </c>
      <c r="O16" s="47">
        <f>(1+Tabela3[[#This Row],[Rentabilidade]])^(1/12)-1</f>
        <v>3.0891584995970778E-2</v>
      </c>
      <c r="P16" s="10">
        <f>(Proventos!$M$1/Tabela3[[#This Row],[Cotação]]-MOD(Proventos!$M$1/Tabela3[[#This Row],[Cotação]],100))</f>
        <v>0</v>
      </c>
      <c r="Q16" s="5">
        <f>Tabela3[[#This Row],[Ativos]]*Tabela3[[#This Row],[Cotação]]*Tabela3[[#This Row],[Rentabilidade]]</f>
        <v>0</v>
      </c>
    </row>
    <row r="17" spans="1:17" hidden="1">
      <c r="A17" s="39" t="s">
        <v>141</v>
      </c>
      <c r="B17" s="39" t="s">
        <v>25</v>
      </c>
      <c r="C17" s="44" t="s">
        <v>140</v>
      </c>
      <c r="D17" s="48">
        <v>13197926000</v>
      </c>
      <c r="E17" s="45">
        <v>962672385</v>
      </c>
      <c r="F17" s="48">
        <f>[Patrimônio Líquido]/[Total Ações]</f>
        <v>13.709675488406162</v>
      </c>
      <c r="G17" s="50">
        <v>17.989999999999998</v>
      </c>
      <c r="H17" s="55">
        <f>[Cotação]/[VPA]</f>
        <v>1.3122119495252511</v>
      </c>
      <c r="I17" s="53">
        <f>Tabela3[[#This Row],[VPA]]/3*2</f>
        <v>9.139783658937441</v>
      </c>
      <c r="J17" s="48">
        <f>Tabela3[[#This Row],[Média Div/Jur]]/10%</f>
        <v>14.815063333333331</v>
      </c>
      <c r="K17" s="46">
        <f>Tabela3[[#This Row],[10% Rentabilidade]]</f>
        <v>14.815063333333331</v>
      </c>
      <c r="L17" s="23">
        <f>GETPIVOTDATA("Média de Líquido",'Tabela Proventos'!$A$4,"Ativo",Tabela3[[#This Row],[PAPEL]])</f>
        <v>1.4815063333333331</v>
      </c>
      <c r="M17" s="43" t="str">
        <f>IF([Rentabilidade]&gt;=10%,"Sim","Não")</f>
        <v>Não</v>
      </c>
      <c r="N17" s="47">
        <f>Tabela3[[#This Row],[Média Div/Jur]]/Tabela3[[#This Row],[Cotação]]</f>
        <v>8.235165832870113E-2</v>
      </c>
      <c r="O17" s="47">
        <f>(1+Tabela3[[#This Row],[Rentabilidade]])^(1/12)-1</f>
        <v>6.6164707108631315E-3</v>
      </c>
      <c r="P17" s="10">
        <f>(Proventos!$M$1/Tabela3[[#This Row],[Cotação]]-MOD(Proventos!$M$1/Tabela3[[#This Row],[Cotação]],100))</f>
        <v>0</v>
      </c>
      <c r="Q17" s="7">
        <f>Tabela3[[#This Row],[Ativos]]*Tabela3[[#This Row],[Cotação]]*Tabela3[[#This Row],[Rentabilidade]]</f>
        <v>0</v>
      </c>
    </row>
    <row r="18" spans="1:17" hidden="1">
      <c r="A18" s="39" t="s">
        <v>127</v>
      </c>
      <c r="B18" s="39" t="s">
        <v>39</v>
      </c>
      <c r="C18" s="44" t="s">
        <v>126</v>
      </c>
      <c r="D18" s="48">
        <v>63802635000</v>
      </c>
      <c r="E18" s="45">
        <v>2865417020</v>
      </c>
      <c r="F18" s="48">
        <f>[Patrimônio Líquido]/[Total Ações]</f>
        <v>22.266439598379993</v>
      </c>
      <c r="G18" s="50">
        <v>24.05</v>
      </c>
      <c r="H18" s="55">
        <f>[Cotação]/[VPA]</f>
        <v>1.080100834879312</v>
      </c>
      <c r="I18" s="53">
        <f>Tabela3[[#This Row],[VPA]]/3*2</f>
        <v>14.844293065586662</v>
      </c>
      <c r="J18" s="48">
        <f>Tabela3[[#This Row],[Média Div/Jur]]/10%</f>
        <v>13.085236666666665</v>
      </c>
      <c r="K18" s="46">
        <f>Tabela3[[#This Row],[10% Rentabilidade]]</f>
        <v>13.085236666666665</v>
      </c>
      <c r="L18" s="23">
        <f>GETPIVOTDATA("Média de Líquido",'Tabela Proventos'!$A$4,"Ativo",Tabela3[[#This Row],[PAPEL]])</f>
        <v>1.3085236666666666</v>
      </c>
      <c r="M18" s="43" t="str">
        <f>IF([Rentabilidade]&gt;=10%,"Sim","Não")</f>
        <v>Não</v>
      </c>
      <c r="N18" s="47">
        <f>Tabela3[[#This Row],[Média Div/Jur]]/Tabela3[[#This Row],[Cotação]]</f>
        <v>5.4408468468468467E-2</v>
      </c>
      <c r="O18" s="47">
        <f>(1+Tabela3[[#This Row],[Rentabilidade]])^(1/12)-1</f>
        <v>4.4247534643302444E-3</v>
      </c>
      <c r="P18" s="10">
        <f>(Proventos!$M$1/Tabela3[[#This Row],[Cotação]]-MOD(Proventos!$M$1/Tabela3[[#This Row],[Cotação]],100))</f>
        <v>0</v>
      </c>
      <c r="Q18" s="7">
        <f>Tabela3[[#This Row],[Ativos]]*Tabela3[[#This Row],[Cotação]]*Tabela3[[#This Row],[Rentabilidade]]</f>
        <v>0</v>
      </c>
    </row>
    <row r="19" spans="1:17" hidden="1">
      <c r="A19" s="39" t="s">
        <v>141</v>
      </c>
      <c r="B19" s="39" t="s">
        <v>25</v>
      </c>
      <c r="C19" s="44" t="s">
        <v>142</v>
      </c>
      <c r="D19" s="48">
        <v>13197926000</v>
      </c>
      <c r="E19" s="45">
        <v>962672385</v>
      </c>
      <c r="F19" s="48">
        <f>[Patrimônio Líquido]/[Total Ações]</f>
        <v>13.709675488406162</v>
      </c>
      <c r="G19" s="50">
        <v>18.190000000000001</v>
      </c>
      <c r="H19" s="55">
        <f>[Cotação]/[VPA]</f>
        <v>1.3268001868740589</v>
      </c>
      <c r="I19" s="53">
        <f>Tabela3[[#This Row],[VPA]]/3*2</f>
        <v>9.139783658937441</v>
      </c>
      <c r="J19" s="48">
        <f>Tabela3[[#This Row],[Média Div/Jur]]/10%</f>
        <v>14.815063333333331</v>
      </c>
      <c r="K19" s="46">
        <f>Tabela3[[#This Row],[10% Rentabilidade]]</f>
        <v>14.815063333333331</v>
      </c>
      <c r="L19" s="23">
        <f>GETPIVOTDATA("Média de Líquido",'Tabela Proventos'!$A$4,"Ativo",Tabela3[[#This Row],[PAPEL]])</f>
        <v>1.4815063333333331</v>
      </c>
      <c r="M19" s="43" t="str">
        <f>IF([Rentabilidade]&gt;=10%,"Sim","Não")</f>
        <v>Não</v>
      </c>
      <c r="N19" s="47">
        <f>Tabela3[[#This Row],[Média Div/Jur]]/Tabela3[[#This Row],[Cotação]]</f>
        <v>8.1446197544438326E-2</v>
      </c>
      <c r="O19" s="47">
        <f>(1+Tabela3[[#This Row],[Rentabilidade]])^(1/12)-1</f>
        <v>6.5462685270258891E-3</v>
      </c>
      <c r="P19" s="10">
        <f>(Proventos!$M$1/Tabela3[[#This Row],[Cotação]]-MOD(Proventos!$M$1/Tabela3[[#This Row],[Cotação]],100))</f>
        <v>0</v>
      </c>
      <c r="Q19" s="7">
        <f>Tabela3[[#This Row],[Ativos]]*Tabela3[[#This Row],[Cotação]]*Tabela3[[#This Row],[Rentabilidade]]</f>
        <v>0</v>
      </c>
    </row>
    <row r="20" spans="1:17" hidden="1">
      <c r="A20" s="39" t="s">
        <v>144</v>
      </c>
      <c r="B20" s="39" t="s">
        <v>25</v>
      </c>
      <c r="C20" s="44" t="s">
        <v>143</v>
      </c>
      <c r="D20" s="48">
        <v>8519168000</v>
      </c>
      <c r="E20" s="45">
        <v>962274260</v>
      </c>
      <c r="F20" s="48">
        <f>[Patrimônio Líquido]/[Total Ações]</f>
        <v>8.8531600128221246</v>
      </c>
      <c r="G20" s="50">
        <v>18.420000000000002</v>
      </c>
      <c r="H20" s="55">
        <f>[Cotação]/[VPA]</f>
        <v>2.0806130210367964</v>
      </c>
      <c r="I20" s="53">
        <f>Tabela3[[#This Row],[VPA]]/3*2</f>
        <v>5.9021066752147497</v>
      </c>
      <c r="J20" s="48">
        <f>Tabela3[[#This Row],[Média Div/Jur]]/10%</f>
        <v>21.083411111111108</v>
      </c>
      <c r="K20" s="46">
        <f>Tabela3[[#This Row],[10% Rentabilidade]]</f>
        <v>21.083411111111108</v>
      </c>
      <c r="L20" s="23">
        <f>GETPIVOTDATA("Média de Líquido",'Tabela Proventos'!$A$4,"Ativo",Tabela3[[#This Row],[PAPEL]])</f>
        <v>2.1083411111111108</v>
      </c>
      <c r="M20" s="43" t="str">
        <f>IF([Rentabilidade]&gt;=10%,"Sim","Não")</f>
        <v>Sim</v>
      </c>
      <c r="N20" s="47">
        <f>Tabela3[[#This Row],[Média Div/Jur]]/Tabela3[[#This Row],[Cotação]]</f>
        <v>0.11445934370852935</v>
      </c>
      <c r="O20" s="47">
        <f>(1+Tabela3[[#This Row],[Rentabilidade]])^(1/12)-1</f>
        <v>9.071683362586791E-3</v>
      </c>
      <c r="P20" s="10">
        <f>(Proventos!$M$1/Tabela3[[#This Row],[Cotação]]-MOD(Proventos!$M$1/Tabela3[[#This Row],[Cotação]],100))</f>
        <v>0</v>
      </c>
      <c r="Q20" s="7">
        <f>Tabela3[[#This Row],[Ativos]]*Tabela3[[#This Row],[Cotação]]*Tabela3[[#This Row],[Rentabilidade]]</f>
        <v>0</v>
      </c>
    </row>
    <row r="21" spans="1:17">
      <c r="A21" s="4" t="s">
        <v>69</v>
      </c>
      <c r="B21" s="4" t="s">
        <v>25</v>
      </c>
      <c r="C21" s="21" t="s">
        <v>4</v>
      </c>
      <c r="D21" s="6">
        <v>2577741000</v>
      </c>
      <c r="E21" s="8">
        <v>167343887</v>
      </c>
      <c r="F21" s="6">
        <f>[Patrimônio Líquido]/[Total Ações]</f>
        <v>15.403855176377013</v>
      </c>
      <c r="G21" s="11">
        <v>9.7200000000000006</v>
      </c>
      <c r="H21" s="9">
        <f>[Cotação]/[VPA]</f>
        <v>0.63101086635158465</v>
      </c>
      <c r="I21" s="13">
        <f>Tabela3[[#This Row],[VPA]]/3*2</f>
        <v>10.269236784251342</v>
      </c>
      <c r="J21" s="6">
        <f>Tabela3[[#This Row],[Média Div/Jur]]/10%</f>
        <v>36.546835714285713</v>
      </c>
      <c r="K21" s="13">
        <f>Tabela3[[#This Row],[10% Rentabilidade]]</f>
        <v>36.546835714285713</v>
      </c>
      <c r="L21" s="23">
        <f>GETPIVOTDATA("Média de Líquido",'Tabela Proventos'!$A$4,"Ativo",Tabela3[[#This Row],[PAPEL]])</f>
        <v>3.6546835714285715</v>
      </c>
      <c r="M21" s="14" t="str">
        <f>IF([Rentabilidade]&gt;=10%,"Sim","Não")</f>
        <v>Sim</v>
      </c>
      <c r="N21" s="25">
        <f>Tabela3[[#This Row],[Média Div/Jur]]/Tabela3[[#This Row],[Cotação]]</f>
        <v>0.37599625220458549</v>
      </c>
      <c r="O21" s="25">
        <f>(1+Tabela3[[#This Row],[Rentabilidade]])^(1/12)-1</f>
        <v>2.6955056421966717E-2</v>
      </c>
      <c r="P21" s="10">
        <f>(Proventos!$M$1/Tabela3[[#This Row],[Cotação]]-MOD(Proventos!$M$1/Tabela3[[#This Row],[Cotação]],100))</f>
        <v>0</v>
      </c>
      <c r="Q21" s="5">
        <f>Tabela3[[#This Row],[Ativos]]*Tabela3[[#This Row],[Cotação]]*Tabela3[[#This Row],[Rentabilidade]]</f>
        <v>0</v>
      </c>
    </row>
    <row r="22" spans="1:17">
      <c r="A22" s="4" t="s">
        <v>68</v>
      </c>
      <c r="B22" s="4" t="s">
        <v>25</v>
      </c>
      <c r="C22" s="44" t="s">
        <v>134</v>
      </c>
      <c r="D22" s="6">
        <v>65701797000</v>
      </c>
      <c r="E22" s="8">
        <v>1352634100</v>
      </c>
      <c r="F22" s="48">
        <f>[Patrimônio Líquido]/[Total Ações]</f>
        <v>48.573222425783882</v>
      </c>
      <c r="G22" s="50">
        <v>10.09</v>
      </c>
      <c r="H22" s="55">
        <f>[Cotação]/[VPA]</f>
        <v>0.20772762225970776</v>
      </c>
      <c r="I22" s="53">
        <f>Tabela3[[#This Row],[VPA]]/3*2</f>
        <v>32.382148283855919</v>
      </c>
      <c r="J22" s="48">
        <f>Tabela3[[#This Row],[Média Div/Jur]]/10%</f>
        <v>20.139336666666669</v>
      </c>
      <c r="K22" s="46">
        <f>Tabela3[[#This Row],[10% Rentabilidade]]</f>
        <v>20.139336666666669</v>
      </c>
      <c r="L22" s="23">
        <f>GETPIVOTDATA("Média de Líquido",'Tabela Proventos'!$A$4,"Ativo",Tabela3[[#This Row],[PAPEL]])</f>
        <v>2.013933666666667</v>
      </c>
      <c r="M22" s="43" t="str">
        <f>IF([Rentabilidade]&gt;=10%,"Sim","Não")</f>
        <v>Sim</v>
      </c>
      <c r="N22" s="47">
        <f>Tabela3[[#This Row],[Média Div/Jur]]/Tabela3[[#This Row],[Cotação]]</f>
        <v>0.19959699372315828</v>
      </c>
      <c r="O22" s="47">
        <f>(1+Tabela3[[#This Row],[Rentabilidade]])^(1/12)-1</f>
        <v>1.5281051118765321E-2</v>
      </c>
      <c r="P22" s="10">
        <f>(Proventos!$M$1/Tabela3[[#This Row],[Cotação]]-MOD(Proventos!$M$1/Tabela3[[#This Row],[Cotação]],100))</f>
        <v>0</v>
      </c>
      <c r="Q22" s="5">
        <f>Tabela3[[#This Row],[Ativos]]*Tabela3[[#This Row],[Cotação]]*Tabela3[[#This Row],[Rentabilidade]]</f>
        <v>0</v>
      </c>
    </row>
    <row r="23" spans="1:17">
      <c r="A23" s="44" t="s">
        <v>135</v>
      </c>
      <c r="B23" s="39" t="s">
        <v>137</v>
      </c>
      <c r="C23" s="44" t="s">
        <v>136</v>
      </c>
      <c r="D23" s="48">
        <v>6277330000</v>
      </c>
      <c r="E23" s="45">
        <v>476415612</v>
      </c>
      <c r="F23" s="48">
        <f>[Patrimônio Líquido]/[Total Ações]</f>
        <v>13.176163504902101</v>
      </c>
      <c r="G23" s="50">
        <v>12.15</v>
      </c>
      <c r="H23" s="55">
        <f>[Cotação]/[VPA]</f>
        <v>0.92211970468336069</v>
      </c>
      <c r="I23" s="53">
        <f>Tabela3[[#This Row],[VPA]]/3*2</f>
        <v>8.7841090032680675</v>
      </c>
      <c r="J23" s="48">
        <f>Tabela3[[#This Row],[Média Div/Jur]]/10%</f>
        <v>12.95156875</v>
      </c>
      <c r="K23" s="46">
        <f>Tabela3[[#This Row],[10% Rentabilidade]]</f>
        <v>12.95156875</v>
      </c>
      <c r="L23" s="23">
        <f>GETPIVOTDATA("Média de Líquido",'Tabela Proventos'!$A$4,"Ativo",Tabela3[[#This Row],[PAPEL]])</f>
        <v>1.295156875</v>
      </c>
      <c r="M23" s="43" t="str">
        <f>IF([Rentabilidade]&gt;=10%,"Sim","Não")</f>
        <v>Sim</v>
      </c>
      <c r="N23" s="47">
        <f>Tabela3[[#This Row],[Média Div/Jur]]/Tabela3[[#This Row],[Cotação]]</f>
        <v>0.10659727366255144</v>
      </c>
      <c r="O23" s="47">
        <f>(1+Tabela3[[#This Row],[Rentabilidade]])^(1/12)-1</f>
        <v>8.4765397749559934E-3</v>
      </c>
      <c r="P23" s="10">
        <f>(Proventos!$M$1/Tabela3[[#This Row],[Cotação]]-MOD(Proventos!$M$1/Tabela3[[#This Row],[Cotação]],100))</f>
        <v>0</v>
      </c>
      <c r="Q23" s="5">
        <f>Tabela3[[#This Row],[Ativos]]*Tabela3[[#This Row],[Cotação]]*Tabela3[[#This Row],[Rentabilidade]]</f>
        <v>0</v>
      </c>
    </row>
    <row r="24" spans="1:17">
      <c r="A24" s="39" t="s">
        <v>87</v>
      </c>
      <c r="B24" s="39" t="s">
        <v>88</v>
      </c>
      <c r="C24" s="44" t="s">
        <v>85</v>
      </c>
      <c r="D24" s="48">
        <v>343102187000</v>
      </c>
      <c r="E24" s="45">
        <v>13044496930</v>
      </c>
      <c r="F24" s="48">
        <f>[Patrimônio Líquido]/[Total Ações]</f>
        <v>26.302446835717106</v>
      </c>
      <c r="G24" s="50">
        <v>15.7</v>
      </c>
      <c r="H24" s="49">
        <f>[Cotação]/[VPA]</f>
        <v>0.59690264172230412</v>
      </c>
      <c r="I24" s="53">
        <f>Tabela3[[#This Row],[VPA]]/3*2</f>
        <v>17.534964557144736</v>
      </c>
      <c r="J24" s="48">
        <f>Tabela3[[#This Row],[Média Div/Jur]]/10%</f>
        <v>22.988025</v>
      </c>
      <c r="K24" s="46">
        <f>Tabela3[[#This Row],[10% Rentabilidade]]</f>
        <v>22.988025</v>
      </c>
      <c r="L24" s="23">
        <f>GETPIVOTDATA("Média de Líquido",'Tabela Proventos'!$A$4,"Ativo",Tabela3[[#This Row],[PAPEL]])</f>
        <v>2.2988025000000003</v>
      </c>
      <c r="M24" s="43" t="str">
        <f>IF([Rentabilidade]&gt;=10%,"Sim","Não")</f>
        <v>Sim</v>
      </c>
      <c r="N24" s="47">
        <f>Tabela3[[#This Row],[Média Div/Jur]]/Tabela3[[#This Row],[Cotação]]</f>
        <v>0.14642054140127392</v>
      </c>
      <c r="O24" s="47">
        <f>(1+Tabela3[[#This Row],[Rentabilidade]])^(1/12)-1</f>
        <v>1.1452122121449859E-2</v>
      </c>
      <c r="P24" s="10">
        <f>(Proventos!$M$1/Tabela3[[#This Row],[Cotação]]-MOD(Proventos!$M$1/Tabela3[[#This Row],[Cotação]],100))</f>
        <v>0</v>
      </c>
      <c r="Q24" s="5">
        <f>Tabela3[[#This Row],[Ativos]]*Tabela3[[#This Row],[Cotação]]*Tabela3[[#This Row],[Rentabilidade]]</f>
        <v>0</v>
      </c>
    </row>
    <row r="25" spans="1:17" hidden="1">
      <c r="A25" s="4" t="s">
        <v>35</v>
      </c>
      <c r="B25" s="4" t="s">
        <v>33</v>
      </c>
      <c r="C25" s="21" t="s">
        <v>34</v>
      </c>
      <c r="D25" s="6">
        <v>1426540000</v>
      </c>
      <c r="E25" s="8">
        <v>896900084</v>
      </c>
      <c r="F25" s="6">
        <f>[Patrimônio Líquido]/[Total Ações]</f>
        <v>1.5905227632914347</v>
      </c>
      <c r="G25" s="11">
        <v>5.41</v>
      </c>
      <c r="H25" s="9">
        <f>[Cotação]/[VPA]</f>
        <v>3.4013974052182205</v>
      </c>
      <c r="I25" s="51">
        <f>Tabela3[[#This Row],[VPA]]/3*2</f>
        <v>1.0603485088609566</v>
      </c>
      <c r="J25" s="6">
        <f>Tabela3[[#This Row],[Média Div/Jur]]/10%</f>
        <v>2.2701833333333328</v>
      </c>
      <c r="K25" s="13">
        <f>Tabela3[[#This Row],[10% Rentabilidade]]</f>
        <v>2.2701833333333328</v>
      </c>
      <c r="L25" s="23">
        <f>GETPIVOTDATA("Média de Líquido",'Tabela Proventos'!$A$4,"Ativo",Tabela3[[#This Row],[PAPEL]])</f>
        <v>0.22701833333333329</v>
      </c>
      <c r="M25" s="14" t="str">
        <f>IF([Rentabilidade]&gt;=10%,"Sim","Não")</f>
        <v>Não</v>
      </c>
      <c r="N25" s="25">
        <f>Tabela3[[#This Row],[Média Div/Jur]]/Tabela3[[#This Row],[Cotação]]</f>
        <v>4.196272335181761E-2</v>
      </c>
      <c r="O25" s="25">
        <f>(1+Tabela3[[#This Row],[Rentabilidade]])^(1/12)-1</f>
        <v>3.4313878246237106E-3</v>
      </c>
      <c r="P25" s="10">
        <f>(Proventos!$M$1/Tabela3[[#This Row],[Cotação]]-MOD(Proventos!$M$1/Tabela3[[#This Row],[Cotação]],100))</f>
        <v>100</v>
      </c>
      <c r="Q25" s="7">
        <f>Tabela3[[#This Row],[Ativos]]*Tabela3[[#This Row],[Cotação]]*Tabela3[[#This Row],[Rentabilidade]]</f>
        <v>22.701833333333326</v>
      </c>
    </row>
    <row r="26" spans="1:17">
      <c r="A26" s="39" t="s">
        <v>87</v>
      </c>
      <c r="B26" s="39" t="s">
        <v>88</v>
      </c>
      <c r="C26" s="44" t="s">
        <v>86</v>
      </c>
      <c r="D26" s="48">
        <v>343102187000</v>
      </c>
      <c r="E26" s="45">
        <v>13044496930</v>
      </c>
      <c r="F26" s="48">
        <f>[Patrimônio Líquido]/[Total Ações]</f>
        <v>26.302446835717106</v>
      </c>
      <c r="G26" s="50">
        <v>16.86</v>
      </c>
      <c r="H26" s="49">
        <f>[Cotação]/[VPA]</f>
        <v>0.64100500251197756</v>
      </c>
      <c r="I26" s="53">
        <f>Tabela3[[#This Row],[VPA]]/3*2</f>
        <v>17.534964557144736</v>
      </c>
      <c r="J26" s="48">
        <f>Tabela3[[#This Row],[Média Div/Jur]]/10%</f>
        <v>22.988024999999997</v>
      </c>
      <c r="K26" s="46">
        <f>Tabela3[[#This Row],[10% Rentabilidade]]</f>
        <v>22.988024999999997</v>
      </c>
      <c r="L26" s="23">
        <f>GETPIVOTDATA("Média de Líquido",'Tabela Proventos'!$A$4,"Ativo",Tabela3[[#This Row],[PAPEL]])</f>
        <v>2.2988024999999999</v>
      </c>
      <c r="M26" s="43" t="str">
        <f>IF([Rentabilidade]&gt;=10%,"Sim","Não")</f>
        <v>Sim</v>
      </c>
      <c r="N26" s="47">
        <f>Tabela3[[#This Row],[Média Div/Jur]]/Tabela3[[#This Row],[Cotação]]</f>
        <v>0.13634653024911031</v>
      </c>
      <c r="O26" s="47">
        <f>(1+Tabela3[[#This Row],[Rentabilidade]])^(1/12)-1</f>
        <v>1.0708455958720053E-2</v>
      </c>
      <c r="P26" s="10">
        <f>(Proventos!$M$1/Tabela3[[#This Row],[Cotação]]-MOD(Proventos!$M$1/Tabela3[[#This Row],[Cotação]],100))</f>
        <v>0</v>
      </c>
      <c r="Q26" s="5">
        <f>Tabela3[[#This Row],[Ativos]]*Tabela3[[#This Row],[Cotação]]*Tabela3[[#This Row],[Rentabilidade]]</f>
        <v>0</v>
      </c>
    </row>
    <row r="27" spans="1:17" hidden="1">
      <c r="A27" s="39" t="s">
        <v>107</v>
      </c>
      <c r="B27" s="39" t="s">
        <v>39</v>
      </c>
      <c r="C27" s="44" t="s">
        <v>106</v>
      </c>
      <c r="D27" s="48">
        <v>5008604000</v>
      </c>
      <c r="E27" s="45">
        <v>408974477</v>
      </c>
      <c r="F27" s="48">
        <f>[Patrimônio Líquido]/[Total Ações]</f>
        <v>12.246739788605439</v>
      </c>
      <c r="G27" s="50">
        <v>12.27</v>
      </c>
      <c r="H27" s="49">
        <f>[Cotação]/[VPA]</f>
        <v>1.001899298245579</v>
      </c>
      <c r="I27" s="53">
        <f>Tabela3[[#This Row],[VPA]]/3*2</f>
        <v>8.1644931924036257</v>
      </c>
      <c r="J27" s="48">
        <f>Tabela3[[#This Row],[Média Div/Jur]]/10%</f>
        <v>6.4595666666666656</v>
      </c>
      <c r="K27" s="46">
        <f>Tabela3[[#This Row],[10% Rentabilidade]]</f>
        <v>6.4595666666666656</v>
      </c>
      <c r="L27" s="23">
        <f>GETPIVOTDATA("Média de Líquido",'Tabela Proventos'!$A$4,"Ativo",Tabela3[[#This Row],[PAPEL]])</f>
        <v>0.64595666666666662</v>
      </c>
      <c r="M27" s="43" t="str">
        <f>IF([Rentabilidade]&gt;=10%,"Sim","Não")</f>
        <v>Não</v>
      </c>
      <c r="N27" s="47">
        <f>Tabela3[[#This Row],[Média Div/Jur]]/Tabela3[[#This Row],[Cotação]]</f>
        <v>5.2645205107307795E-2</v>
      </c>
      <c r="O27" s="47">
        <f>(1+Tabela3[[#This Row],[Rentabilidade]])^(1/12)-1</f>
        <v>4.2846730050465354E-3</v>
      </c>
      <c r="P27" s="10">
        <f>(Proventos!$M$1/Tabela3[[#This Row],[Cotação]]-MOD(Proventos!$M$1/Tabela3[[#This Row],[Cotação]],100))</f>
        <v>0</v>
      </c>
      <c r="Q27" s="7">
        <f>Tabela3[[#This Row],[Ativos]]*Tabela3[[#This Row],[Cotação]]*Tabela3[[#This Row],[Rentabilidade]]</f>
        <v>0</v>
      </c>
    </row>
    <row r="28" spans="1:17" hidden="1">
      <c r="A28" s="39" t="s">
        <v>77</v>
      </c>
      <c r="B28" s="39" t="s">
        <v>78</v>
      </c>
      <c r="C28" s="44" t="s">
        <v>75</v>
      </c>
      <c r="D28" s="48">
        <v>698993000</v>
      </c>
      <c r="E28" s="45">
        <v>531294792</v>
      </c>
      <c r="F28" s="48">
        <f>[Patrimônio Líquido]/[Total Ações]</f>
        <v>1.3156406020257019</v>
      </c>
      <c r="G28" s="50">
        <v>9.76</v>
      </c>
      <c r="H28" s="49">
        <f>[Cotação]/[VPA]</f>
        <v>7.4184393404798037</v>
      </c>
      <c r="I28" s="53">
        <f>Tabela3[[#This Row],[VPA]]/3*2</f>
        <v>0.87709373468380125</v>
      </c>
      <c r="J28" s="48">
        <f>Tabela3[[#This Row],[Média Div/Jur]]/10%</f>
        <v>22.56765</v>
      </c>
      <c r="K28" s="46">
        <f>Tabela3[[#This Row],[10% Rentabilidade]]</f>
        <v>22.56765</v>
      </c>
      <c r="L28" s="23">
        <f>GETPIVOTDATA("Média de Líquido",'Tabela Proventos'!$A$4,"Ativo",Tabela3[[#This Row],[PAPEL]])</f>
        <v>2.2567650000000001</v>
      </c>
      <c r="M28" s="43" t="str">
        <f>IF([Rentabilidade]&gt;=10%,"Sim","Não")</f>
        <v>Sim</v>
      </c>
      <c r="N28" s="47">
        <f>Tabela3[[#This Row],[Média Div/Jur]]/Tabela3[[#This Row],[Cotação]]</f>
        <v>0.23122592213114757</v>
      </c>
      <c r="O28" s="47">
        <f>(1+Tabela3[[#This Row],[Rentabilidade]])^(1/12)-1</f>
        <v>1.7485305512546345E-2</v>
      </c>
      <c r="P28" s="10">
        <f>(Proventos!$M$1/Tabela3[[#This Row],[Cotação]]-MOD(Proventos!$M$1/Tabela3[[#This Row],[Cotação]],100))</f>
        <v>0</v>
      </c>
      <c r="Q28" s="7">
        <f>Tabela3[[#This Row],[Ativos]]*Tabela3[[#This Row],[Cotação]]*Tabela3[[#This Row],[Rentabilidade]]</f>
        <v>0</v>
      </c>
    </row>
    <row r="29" spans="1:17" hidden="1">
      <c r="A29" s="4" t="s">
        <v>54</v>
      </c>
      <c r="B29" s="4" t="s">
        <v>38</v>
      </c>
      <c r="C29" s="21" t="s">
        <v>53</v>
      </c>
      <c r="D29" s="6">
        <v>1324142000</v>
      </c>
      <c r="E29" s="8">
        <v>432043157</v>
      </c>
      <c r="F29" s="6">
        <f>[Patrimônio Líquido]/[Total Ações]</f>
        <v>3.0648373398493614</v>
      </c>
      <c r="G29" s="11">
        <v>3.95</v>
      </c>
      <c r="H29" s="9">
        <f>[Cotação]/[VPA]</f>
        <v>1.2888122800651289</v>
      </c>
      <c r="I29" s="51">
        <f>Tabela3[[#This Row],[VPA]]/3*2</f>
        <v>2.0432248932329076</v>
      </c>
      <c r="J29" s="6">
        <f>Tabela3[[#This Row],[Média Div/Jur]]/10%</f>
        <v>1.697125</v>
      </c>
      <c r="K29" s="13">
        <f>Tabela3[[#This Row],[10% Rentabilidade]]</f>
        <v>1.697125</v>
      </c>
      <c r="L29" s="23">
        <f>GETPIVOTDATA("Média de Líquido",'Tabela Proventos'!$A$4,"Ativo",Tabela3[[#This Row],[PAPEL]])</f>
        <v>0.16971250000000002</v>
      </c>
      <c r="M29" s="14" t="str">
        <f>IF([Rentabilidade]&gt;=10%,"Sim","Não")</f>
        <v>Não</v>
      </c>
      <c r="N29" s="25">
        <f>Tabela3[[#This Row],[Média Div/Jur]]/Tabela3[[#This Row],[Cotação]]</f>
        <v>4.2965189873417721E-2</v>
      </c>
      <c r="O29" s="25">
        <f>(1+Tabela3[[#This Row],[Rentabilidade]])^(1/12)-1</f>
        <v>3.5118020162356878E-3</v>
      </c>
      <c r="P29" s="10">
        <f>(Proventos!$M$1/Tabela3[[#This Row],[Cotação]]-MOD(Proventos!$M$1/Tabela3[[#This Row],[Cotação]],100))</f>
        <v>100</v>
      </c>
      <c r="Q29" s="7">
        <f>Tabela3[[#This Row],[Ativos]]*Tabela3[[#This Row],[Cotação]]*Tabela3[[#This Row],[Rentabilidade]]</f>
        <v>16.971250000000001</v>
      </c>
    </row>
    <row r="30" spans="1:17" hidden="1">
      <c r="A30" s="4" t="s">
        <v>59</v>
      </c>
      <c r="B30" s="4" t="s">
        <v>60</v>
      </c>
      <c r="C30" s="21" t="s">
        <v>58</v>
      </c>
      <c r="D30" s="6">
        <v>770605000</v>
      </c>
      <c r="E30" s="8">
        <v>192839601</v>
      </c>
      <c r="F30" s="6">
        <f>[Patrimônio Líquido]/[Total Ações]</f>
        <v>3.996093105378288</v>
      </c>
      <c r="G30" s="11">
        <v>5.3</v>
      </c>
      <c r="H30" s="9">
        <f>[Cotação]/[VPA]</f>
        <v>1.3262954241148188</v>
      </c>
      <c r="I30" s="51">
        <f>Tabela3[[#This Row],[VPA]]/3*2</f>
        <v>2.664062070252192</v>
      </c>
      <c r="J30" s="6">
        <f>Tabela3[[#This Row],[Média Div/Jur]]/10%</f>
        <v>1.6651999999999996</v>
      </c>
      <c r="K30" s="13">
        <f>Tabela3[[#This Row],[10% Rentabilidade]]</f>
        <v>1.6651999999999996</v>
      </c>
      <c r="L30" s="23">
        <f>GETPIVOTDATA("Média de Líquido",'Tabela Proventos'!$A$4,"Ativo",Tabela3[[#This Row],[PAPEL]])</f>
        <v>0.16651999999999997</v>
      </c>
      <c r="M30" s="14" t="str">
        <f>IF([Rentabilidade]&gt;=10%,"Sim","Não")</f>
        <v>Não</v>
      </c>
      <c r="N30" s="25">
        <f>Tabela3[[#This Row],[Média Div/Jur]]/Tabela3[[#This Row],[Cotação]]</f>
        <v>3.1418867924528297E-2</v>
      </c>
      <c r="O30" s="25">
        <f>(1+Tabela3[[#This Row],[Rentabilidade]])^(1/12)-1</f>
        <v>2.5812754341583144E-3</v>
      </c>
      <c r="P30" s="10">
        <f>(Proventos!$M$1/Tabela3[[#This Row],[Cotação]]-MOD(Proventos!$M$1/Tabela3[[#This Row],[Cotação]],100))</f>
        <v>100</v>
      </c>
      <c r="Q30" s="7">
        <f>Tabela3[[#This Row],[Ativos]]*Tabela3[[#This Row],[Cotação]]*Tabela3[[#This Row],[Rentabilidade]]</f>
        <v>16.651999999999997</v>
      </c>
    </row>
    <row r="31" spans="1:17" hidden="1">
      <c r="A31" s="4" t="s">
        <v>28</v>
      </c>
      <c r="B31" s="4" t="s">
        <v>29</v>
      </c>
      <c r="C31" s="21" t="s">
        <v>27</v>
      </c>
      <c r="D31" s="6">
        <v>291810000</v>
      </c>
      <c r="E31" s="8">
        <v>141412617</v>
      </c>
      <c r="F31" s="6">
        <f>[Patrimônio Líquido]/[Total Ações]</f>
        <v>2.0635358159024806</v>
      </c>
      <c r="G31" s="11">
        <v>2.15</v>
      </c>
      <c r="H31" s="9">
        <f>[Cotação]/[VPA]</f>
        <v>1.0419009854014598</v>
      </c>
      <c r="I31" s="51">
        <f>Tabela3[[#This Row],[VPA]]/3*2</f>
        <v>1.3756905439349871</v>
      </c>
      <c r="J31" s="6">
        <f>Tabela3[[#This Row],[Média Div/Jur]]/10%</f>
        <v>0.99354666666666669</v>
      </c>
      <c r="K31" s="13">
        <f>Tabela3[[#This Row],[10% Rentabilidade]]</f>
        <v>0.99354666666666669</v>
      </c>
      <c r="L31" s="23">
        <f>GETPIVOTDATA("Média de Líquido",'Tabela Proventos'!$A$4,"Ativo",Tabela3[[#This Row],[PAPEL]])</f>
        <v>9.9354666666666674E-2</v>
      </c>
      <c r="M31" s="14" t="str">
        <f>IF([Rentabilidade]&gt;=10%,"Sim","Não")</f>
        <v>Não</v>
      </c>
      <c r="N31" s="24">
        <f>Tabela3[[#This Row],[Média Div/Jur]]/Tabela3[[#This Row],[Cotação]]</f>
        <v>4.6211472868217057E-2</v>
      </c>
      <c r="O31" s="24">
        <f>(1+Tabela3[[#This Row],[Rentabilidade]])^(1/12)-1</f>
        <v>3.7717216172885593E-3</v>
      </c>
      <c r="P31" s="10">
        <f>(Proventos!$M$1/Tabela3[[#This Row],[Cotação]]-MOD(Proventos!$M$1/Tabela3[[#This Row],[Cotação]],100))</f>
        <v>300</v>
      </c>
      <c r="Q31" s="7">
        <f>Tabela3[[#This Row],[Ativos]]*Tabela3[[#This Row],[Cotação]]*Tabela3[[#This Row],[Rentabilidade]]</f>
        <v>29.806400000000004</v>
      </c>
    </row>
    <row r="32" spans="1:17" hidden="1">
      <c r="A32" s="39" t="s">
        <v>102</v>
      </c>
      <c r="B32" s="39" t="s">
        <v>103</v>
      </c>
      <c r="C32" s="44" t="s">
        <v>101</v>
      </c>
      <c r="D32" s="48">
        <v>19337591000</v>
      </c>
      <c r="E32" s="45">
        <v>1980000000</v>
      </c>
      <c r="F32" s="48">
        <f>[Patrimônio Líquido]/[Total Ações]</f>
        <v>9.7664601010101002</v>
      </c>
      <c r="G32" s="50">
        <v>11</v>
      </c>
      <c r="H32" s="49">
        <f>[Cotação]/[VPA]</f>
        <v>1.12630368487988</v>
      </c>
      <c r="I32" s="53">
        <f>Tabela3[[#This Row],[VPA]]/3*2</f>
        <v>6.5109734006734001</v>
      </c>
      <c r="J32" s="48">
        <f>Tabela3[[#This Row],[Média Div/Jur]]/10%</f>
        <v>4.1449333333333334</v>
      </c>
      <c r="K32" s="46">
        <f>Tabela3[[#This Row],[10% Rentabilidade]]</f>
        <v>4.1449333333333334</v>
      </c>
      <c r="L32" s="23">
        <f>GETPIVOTDATA("Média de Líquido",'Tabela Proventos'!$A$4,"Ativo",Tabela3[[#This Row],[PAPEL]])</f>
        <v>0.41449333333333338</v>
      </c>
      <c r="M32" s="43" t="str">
        <f>IF([Rentabilidade]&gt;=10%,"Sim","Não")</f>
        <v>Não</v>
      </c>
      <c r="N32" s="47">
        <f>Tabela3[[#This Row],[Média Div/Jur]]/Tabela3[[#This Row],[Cotação]]</f>
        <v>3.7681212121212122E-2</v>
      </c>
      <c r="O32" s="47">
        <f>(1+Tabela3[[#This Row],[Rentabilidade]])^(1/12)-1</f>
        <v>3.0871404464996033E-3</v>
      </c>
      <c r="P32" s="10">
        <f>(Proventos!$M$1/Tabela3[[#This Row],[Cotação]]-MOD(Proventos!$M$1/Tabela3[[#This Row],[Cotação]],100))</f>
        <v>0</v>
      </c>
      <c r="Q32" s="7">
        <f>Tabela3[[#This Row],[Ativos]]*Tabela3[[#This Row],[Cotação]]*Tabela3[[#This Row],[Rentabilidade]]</f>
        <v>0</v>
      </c>
    </row>
    <row r="33" spans="1:17">
      <c r="A33" s="4" t="s">
        <v>42</v>
      </c>
      <c r="B33" s="4" t="s">
        <v>39</v>
      </c>
      <c r="C33" s="21" t="s">
        <v>43</v>
      </c>
      <c r="D33" s="6">
        <v>2365276000</v>
      </c>
      <c r="E33" s="8">
        <v>246437367</v>
      </c>
      <c r="F33" s="6">
        <f>[Patrimônio Líquido]/[Total Ações]</f>
        <v>9.5978788801131767</v>
      </c>
      <c r="G33" s="11">
        <v>7.75</v>
      </c>
      <c r="H33" s="9">
        <f>[Cotação]/[VPA]</f>
        <v>0.80747007717069808</v>
      </c>
      <c r="I33" s="51">
        <f>Tabela3[[#This Row],[VPA]]/3*2</f>
        <v>6.3985859200754511</v>
      </c>
      <c r="J33" s="6">
        <f>Tabela3[[#This Row],[Média Div/Jur]]/10%</f>
        <v>4.8972083333333334</v>
      </c>
      <c r="K33" s="13">
        <f>Tabela3[[#This Row],[10% Rentabilidade]]</f>
        <v>4.8972083333333334</v>
      </c>
      <c r="L33" s="23">
        <f>GETPIVOTDATA("Média de Líquido",'Tabela Proventos'!$A$4,"Ativo",Tabela3[[#This Row],[PAPEL]])</f>
        <v>0.48972083333333333</v>
      </c>
      <c r="M33" s="14" t="str">
        <f>IF([Rentabilidade]&gt;=10%,"Sim","Não")</f>
        <v>Não</v>
      </c>
      <c r="N33" s="24">
        <f>Tabela3[[#This Row],[Média Div/Jur]]/Tabela3[[#This Row],[Cotação]]</f>
        <v>6.318978494623656E-2</v>
      </c>
      <c r="O33" s="24">
        <f>(1+Tabela3[[#This Row],[Rentabilidade]])^(1/12)-1</f>
        <v>5.1191935686447643E-3</v>
      </c>
      <c r="P33" s="10">
        <f>(Proventos!$M$1/Tabela3[[#This Row],[Cotação]]-MOD(Proventos!$M$1/Tabela3[[#This Row],[Cotação]],100))</f>
        <v>0</v>
      </c>
      <c r="Q33" s="5">
        <f>Tabela3[[#This Row],[Ativos]]*Tabela3[[#This Row],[Cotação]]*Tabela3[[#This Row],[Rentabilidade]]</f>
        <v>0</v>
      </c>
    </row>
    <row r="34" spans="1:17" hidden="1">
      <c r="A34" s="39" t="s">
        <v>93</v>
      </c>
      <c r="B34" s="39" t="s">
        <v>94</v>
      </c>
      <c r="C34" s="44" t="s">
        <v>92</v>
      </c>
      <c r="D34" s="48">
        <v>1037260000</v>
      </c>
      <c r="E34" s="45">
        <v>163461116</v>
      </c>
      <c r="F34" s="48">
        <f>[Patrimônio Líquido]/[Total Ações]</f>
        <v>6.3456069882699202</v>
      </c>
      <c r="G34" s="50">
        <v>35.549999999999997</v>
      </c>
      <c r="H34" s="49">
        <f>[Cotação]/[VPA]</f>
        <v>5.6023009407477389</v>
      </c>
      <c r="I34" s="53">
        <f>Tabela3[[#This Row],[VPA]]/3*2</f>
        <v>4.2304046588466138</v>
      </c>
      <c r="J34" s="48">
        <f>Tabela3[[#This Row],[Média Div/Jur]]/10%</f>
        <v>13.226678571428574</v>
      </c>
      <c r="K34" s="46">
        <f>Tabela3[[#This Row],[10% Rentabilidade]]</f>
        <v>13.226678571428574</v>
      </c>
      <c r="L34" s="23">
        <f>GETPIVOTDATA("Média de Líquido",'Tabela Proventos'!$A$4,"Ativo",Tabela3[[#This Row],[PAPEL]])</f>
        <v>1.3226678571428574</v>
      </c>
      <c r="M34" s="43" t="str">
        <f>IF([Rentabilidade]&gt;=10%,"Sim","Não")</f>
        <v>Não</v>
      </c>
      <c r="N34" s="47">
        <f>Tabela3[[#This Row],[Média Div/Jur]]/Tabela3[[#This Row],[Cotação]]</f>
        <v>3.7205846895720325E-2</v>
      </c>
      <c r="O34" s="47">
        <f>(1+Tabela3[[#This Row],[Rentabilidade]])^(1/12)-1</f>
        <v>3.0488392734795422E-3</v>
      </c>
      <c r="P34" s="10">
        <f>(Proventos!$M$1/Tabela3[[#This Row],[Cotação]]-MOD(Proventos!$M$1/Tabela3[[#This Row],[Cotação]],100))</f>
        <v>0</v>
      </c>
      <c r="Q34" s="7">
        <f>Tabela3[[#This Row],[Ativos]]*Tabela3[[#This Row],[Cotação]]*Tabela3[[#This Row],[Rentabilidade]]</f>
        <v>0</v>
      </c>
    </row>
    <row r="35" spans="1:17" hidden="1">
      <c r="A35" s="39" t="s">
        <v>149</v>
      </c>
      <c r="B35" s="39" t="s">
        <v>25</v>
      </c>
      <c r="C35" s="44" t="s">
        <v>148</v>
      </c>
      <c r="D35" s="48">
        <v>2881205000</v>
      </c>
      <c r="E35" s="45">
        <v>198447352</v>
      </c>
      <c r="F35" s="48">
        <f>[Patrimônio Líquido]/[Total Ações]</f>
        <v>14.518737443269083</v>
      </c>
      <c r="G35" s="50">
        <v>22.48</v>
      </c>
      <c r="H35" s="55">
        <f>[Cotação]/[VPA]</f>
        <v>1.5483439994585599</v>
      </c>
      <c r="I35" s="53">
        <f>Tabela3[[#This Row],[VPA]]/3*2</f>
        <v>9.6791582955127229</v>
      </c>
      <c r="J35" s="48">
        <f>Tabela3[[#This Row],[Média Div/Jur]]/10%</f>
        <v>7.9190071428571427</v>
      </c>
      <c r="K35" s="46">
        <f>Tabela3[[#This Row],[10% Rentabilidade]]</f>
        <v>7.9190071428571427</v>
      </c>
      <c r="L35" s="23">
        <f>GETPIVOTDATA("Média de Líquido",'Tabela Proventos'!$A$4,"Ativo",Tabela3[[#This Row],[PAPEL]])</f>
        <v>0.79190071428571429</v>
      </c>
      <c r="M35" s="43" t="str">
        <f>IF([Rentabilidade]&gt;=10%,"Sim","Não")</f>
        <v>Não</v>
      </c>
      <c r="N35" s="47">
        <f>Tabela3[[#This Row],[Média Div/Jur]]/Tabela3[[#This Row],[Cotação]]</f>
        <v>3.5226900101677679E-2</v>
      </c>
      <c r="O35" s="47">
        <f>(1+Tabela3[[#This Row],[Rentabilidade]])^(1/12)-1</f>
        <v>2.8892182559459023E-3</v>
      </c>
      <c r="P35" s="10">
        <f>(Proventos!$M$1/Tabela3[[#This Row],[Cotação]]-MOD(Proventos!$M$1/Tabela3[[#This Row],[Cotação]],100))</f>
        <v>0</v>
      </c>
      <c r="Q35" s="7">
        <f>Tabela3[[#This Row],[Ativos]]*Tabela3[[#This Row],[Cotação]]*Tabela3[[#This Row],[Rentabilidade]]</f>
        <v>0</v>
      </c>
    </row>
    <row r="36" spans="1:17">
      <c r="A36" s="4" t="s">
        <v>41</v>
      </c>
      <c r="B36" s="4" t="s">
        <v>39</v>
      </c>
      <c r="C36" s="21" t="s">
        <v>15</v>
      </c>
      <c r="D36" s="6">
        <v>1922945000</v>
      </c>
      <c r="E36" s="8">
        <v>252903569</v>
      </c>
      <c r="F36" s="6">
        <f>[Patrimônio Líquido]/[Total Ações]</f>
        <v>7.60347118707526</v>
      </c>
      <c r="G36" s="11">
        <v>7.4</v>
      </c>
      <c r="H36" s="9">
        <f>[Cotação]/[VPA]</f>
        <v>0.97323969775526609</v>
      </c>
      <c r="I36" s="51">
        <f>Tabela3[[#This Row],[VPA]]/3*2</f>
        <v>5.068980791383507</v>
      </c>
      <c r="J36" s="6">
        <f>Tabela3[[#This Row],[Média Div/Jur]]/10%</f>
        <v>4.2857000000000003</v>
      </c>
      <c r="K36" s="13">
        <f>Tabela3[[#This Row],[10% Rentabilidade]]</f>
        <v>4.2857000000000003</v>
      </c>
      <c r="L36" s="13">
        <f>GETPIVOTDATA("Média de Líquido",'Tabela Proventos'!$A$4,"Ativo",Tabela3[[#This Row],[PAPEL]])</f>
        <v>0.42857000000000006</v>
      </c>
      <c r="M36" s="14" t="str">
        <f>IF([Rentabilidade]&gt;=10%,"Sim","Não")</f>
        <v>Não</v>
      </c>
      <c r="N36" s="24">
        <f>Tabela3[[#This Row],[Média Div/Jur]]/Tabela3[[#This Row],[Cotação]]</f>
        <v>5.7914864864864871E-2</v>
      </c>
      <c r="O36" s="24">
        <f>(1+Tabela3[[#This Row],[Rentabilidade]])^(1/12)-1</f>
        <v>4.7026782301147207E-3</v>
      </c>
      <c r="P36" s="10">
        <f>(Proventos!$M$1/Tabela3[[#This Row],[Cotação]]-MOD(Proventos!$M$1/Tabela3[[#This Row],[Cotação]],100))</f>
        <v>0</v>
      </c>
      <c r="Q36" s="5">
        <f>Tabela3[[#This Row],[Ativos]]*Tabela3[[#This Row],[Cotação]]*Tabela3[[#This Row],[Rentabilidade]]</f>
        <v>0</v>
      </c>
    </row>
    <row r="37" spans="1:17">
      <c r="A37" s="39" t="s">
        <v>122</v>
      </c>
      <c r="B37" s="39" t="s">
        <v>123</v>
      </c>
      <c r="C37" s="44" t="s">
        <v>133</v>
      </c>
      <c r="D37" s="48">
        <v>10031194000</v>
      </c>
      <c r="E37" s="45">
        <v>349547945</v>
      </c>
      <c r="F37" s="48">
        <f>[Patrimônio Líquido]/[Total Ações]</f>
        <v>28.697619721380423</v>
      </c>
      <c r="G37" s="50">
        <v>24.42</v>
      </c>
      <c r="H37" s="55">
        <f>[Cotação]/[VPA]</f>
        <v>0.85094165429359669</v>
      </c>
      <c r="I37" s="53">
        <f>Tabela3[[#This Row],[VPA]]/3*2</f>
        <v>19.131746480920281</v>
      </c>
      <c r="J37" s="48">
        <f>Tabela3[[#This Row],[Média Div/Jur]]/10%</f>
        <v>11.175669230769229</v>
      </c>
      <c r="K37" s="46">
        <f>Tabela3[[#This Row],[10% Rentabilidade]]</f>
        <v>11.175669230769229</v>
      </c>
      <c r="L37" s="23">
        <f>GETPIVOTDATA("Média de Líquido",'Tabela Proventos'!$A$4,"Ativo",Tabela3[[#This Row],[PAPEL]])</f>
        <v>1.117566923076923</v>
      </c>
      <c r="M37" s="43" t="str">
        <f>IF([Rentabilidade]&gt;=10%,"Sim","Não")</f>
        <v>Não</v>
      </c>
      <c r="N37" s="47">
        <f>Tabela3[[#This Row],[Média Div/Jur]]/Tabela3[[#This Row],[Cotação]]</f>
        <v>4.5764411264411255E-2</v>
      </c>
      <c r="O37" s="47">
        <f>(1+Tabela3[[#This Row],[Rentabilidade]])^(1/12)-1</f>
        <v>3.7359707422037758E-3</v>
      </c>
      <c r="P37" s="10">
        <f>(Proventos!$M$1/Tabela3[[#This Row],[Cotação]]-MOD(Proventos!$M$1/Tabela3[[#This Row],[Cotação]],100))</f>
        <v>0</v>
      </c>
      <c r="Q37" s="5">
        <f>Tabela3[[#This Row],[Ativos]]*Tabela3[[#This Row],[Cotação]]*Tabela3[[#This Row],[Rentabilidade]]</f>
        <v>0</v>
      </c>
    </row>
    <row r="38" spans="1:17" hidden="1">
      <c r="A38" s="39" t="s">
        <v>90</v>
      </c>
      <c r="B38" s="39" t="s">
        <v>91</v>
      </c>
      <c r="C38" s="44" t="s">
        <v>89</v>
      </c>
      <c r="D38" s="48">
        <v>399626000</v>
      </c>
      <c r="E38" s="45">
        <v>51568270</v>
      </c>
      <c r="F38" s="48">
        <f>[Patrimônio Líquido]/[Total Ações]</f>
        <v>7.7494552367182381</v>
      </c>
      <c r="G38" s="50">
        <v>8.35</v>
      </c>
      <c r="H38" s="49">
        <f>[Cotação]/[VPA]</f>
        <v>1.0774950941630423</v>
      </c>
      <c r="I38" s="53">
        <f>Tabela3[[#This Row],[VPA]]/3*2</f>
        <v>5.1663034911454924</v>
      </c>
      <c r="J38" s="48">
        <f>Tabela3[[#This Row],[Média Div/Jur]]/10%</f>
        <v>2.4508333333333332</v>
      </c>
      <c r="K38" s="46">
        <f>Tabela3[[#This Row],[10% Rentabilidade]]</f>
        <v>2.4508333333333332</v>
      </c>
      <c r="L38" s="23">
        <f>GETPIVOTDATA("Média de Líquido",'Tabela Proventos'!$A$4,"Ativo",Tabela3[[#This Row],[PAPEL]])</f>
        <v>0.24508333333333332</v>
      </c>
      <c r="M38" s="43" t="str">
        <f>IF([Rentabilidade]&gt;=10%,"Sim","Não")</f>
        <v>Não</v>
      </c>
      <c r="N38" s="47">
        <f>Tabela3[[#This Row],[Média Div/Jur]]/Tabela3[[#This Row],[Cotação]]</f>
        <v>2.935129740518962E-2</v>
      </c>
      <c r="O38" s="47">
        <f>(1+Tabela3[[#This Row],[Rentabilidade]])^(1/12)-1</f>
        <v>2.4136411101924882E-3</v>
      </c>
      <c r="P38" s="10">
        <f>(Proventos!$M$1/Tabela3[[#This Row],[Cotação]]-MOD(Proventos!$M$1/Tabela3[[#This Row],[Cotação]],100))</f>
        <v>0</v>
      </c>
      <c r="Q38" s="7">
        <f>Tabela3[[#This Row],[Ativos]]*Tabela3[[#This Row],[Cotação]]*Tabela3[[#This Row],[Rentabilidade]]</f>
        <v>0</v>
      </c>
    </row>
    <row r="39" spans="1:17">
      <c r="A39" s="39" t="s">
        <v>80</v>
      </c>
      <c r="B39" s="39" t="s">
        <v>81</v>
      </c>
      <c r="C39" s="44" t="s">
        <v>79</v>
      </c>
      <c r="D39" s="48">
        <v>662099000</v>
      </c>
      <c r="E39" s="45">
        <v>80041132</v>
      </c>
      <c r="F39" s="48">
        <f>[Patrimônio Líquido]/[Total Ações]</f>
        <v>8.2719844591903069</v>
      </c>
      <c r="G39" s="50">
        <v>7.45</v>
      </c>
      <c r="H39" s="49">
        <f>[Cotação]/[VPA]</f>
        <v>0.9006303187287702</v>
      </c>
      <c r="I39" s="53">
        <f>Tabela3[[#This Row],[VPA]]/3*2</f>
        <v>5.514656306126871</v>
      </c>
      <c r="J39" s="48">
        <f>Tabela3[[#This Row],[Média Div/Jur]]/10%</f>
        <v>3.7168333333333337</v>
      </c>
      <c r="K39" s="46">
        <f>Tabela3[[#This Row],[10% Rentabilidade]]</f>
        <v>3.7168333333333337</v>
      </c>
      <c r="L39" s="23">
        <f>GETPIVOTDATA("Média de Líquido",'Tabela Proventos'!$A$4,"Ativo",Tabela3[[#This Row],[PAPEL]])</f>
        <v>0.37168333333333337</v>
      </c>
      <c r="M39" s="43" t="str">
        <f>IF([Rentabilidade]&gt;=10%,"Sim","Não")</f>
        <v>Não</v>
      </c>
      <c r="N39" s="47">
        <f>Tabela3[[#This Row],[Média Div/Jur]]/Tabela3[[#This Row],[Cotação]]</f>
        <v>4.9890380313199111E-2</v>
      </c>
      <c r="O39" s="47">
        <f>(1+Tabela3[[#This Row],[Rentabilidade]])^(1/12)-1</f>
        <v>4.0653879457130948E-3</v>
      </c>
      <c r="P39" s="10">
        <f>(Proventos!$M$1/Tabela3[[#This Row],[Cotação]]-MOD(Proventos!$M$1/Tabela3[[#This Row],[Cotação]],100))</f>
        <v>0</v>
      </c>
      <c r="Q39" s="5">
        <f>Tabela3[[#This Row],[Ativos]]*Tabela3[[#This Row],[Cotação]]*Tabela3[[#This Row],[Rentabilidade]]</f>
        <v>0</v>
      </c>
    </row>
    <row r="40" spans="1:17">
      <c r="A40" s="39" t="s">
        <v>122</v>
      </c>
      <c r="B40" s="39" t="s">
        <v>123</v>
      </c>
      <c r="C40" s="44" t="s">
        <v>121</v>
      </c>
      <c r="D40" s="48">
        <v>10031194000</v>
      </c>
      <c r="E40" s="45">
        <v>349547945</v>
      </c>
      <c r="F40" s="48">
        <f>[Patrimônio Líquido]/[Total Ações]</f>
        <v>28.697619721380423</v>
      </c>
      <c r="G40" s="50">
        <v>19.690000000000001</v>
      </c>
      <c r="H40" s="55">
        <f>[Cotação]/[VPA]</f>
        <v>0.6861196221556477</v>
      </c>
      <c r="I40" s="53">
        <f>Tabela3[[#This Row],[VPA]]/3*2</f>
        <v>19.131746480920281</v>
      </c>
      <c r="J40" s="48">
        <f>Tabela3[[#This Row],[Média Div/Jur]]/10%</f>
        <v>10.159253846153845</v>
      </c>
      <c r="K40" s="46">
        <f>Tabela3[[#This Row],[10% Rentabilidade]]</f>
        <v>10.159253846153845</v>
      </c>
      <c r="L40" s="23">
        <f>GETPIVOTDATA("Média de Líquido",'Tabela Proventos'!$A$4,"Ativo",Tabela3[[#This Row],[PAPEL]])</f>
        <v>1.0159253846153846</v>
      </c>
      <c r="M40" s="43" t="str">
        <f>IF([Rentabilidade]&gt;=10%,"Sim","Não")</f>
        <v>Não</v>
      </c>
      <c r="N40" s="47">
        <f>Tabela3[[#This Row],[Média Div/Jur]]/Tabela3[[#This Row],[Cotação]]</f>
        <v>5.1596007344610693E-2</v>
      </c>
      <c r="O40" s="47">
        <f>(1+Tabela3[[#This Row],[Rentabilidade]])^(1/12)-1</f>
        <v>4.2012185724462636E-3</v>
      </c>
      <c r="P40" s="10">
        <f>(Proventos!$M$1/Tabela3[[#This Row],[Cotação]]-MOD(Proventos!$M$1/Tabela3[[#This Row],[Cotação]],100))</f>
        <v>0</v>
      </c>
      <c r="Q40" s="5">
        <f>Tabela3[[#This Row],[Ativos]]*Tabela3[[#This Row],[Cotação]]*Tabela3[[#This Row],[Rentabilidade]]</f>
        <v>0</v>
      </c>
    </row>
    <row r="41" spans="1:17">
      <c r="A41" s="39" t="s">
        <v>105</v>
      </c>
      <c r="B41" s="39" t="s">
        <v>39</v>
      </c>
      <c r="C41" s="44" t="s">
        <v>104</v>
      </c>
      <c r="D41" s="48">
        <v>1864725000</v>
      </c>
      <c r="E41" s="45">
        <v>147232649</v>
      </c>
      <c r="F41" s="48">
        <f>[Patrimônio Líquido]/[Total Ações]</f>
        <v>12.665159614155961</v>
      </c>
      <c r="G41" s="50">
        <v>12.21</v>
      </c>
      <c r="H41" s="49">
        <f>[Cotação]/[VPA]</f>
        <v>0.96406207043397829</v>
      </c>
      <c r="I41" s="53">
        <f>Tabela3[[#This Row],[VPA]]/3*2</f>
        <v>8.4434397427706411</v>
      </c>
      <c r="J41" s="48">
        <f>Tabela3[[#This Row],[Média Div/Jur]]/10%</f>
        <v>4.2026833333333329</v>
      </c>
      <c r="K41" s="46">
        <f>Tabela3[[#This Row],[10% Rentabilidade]]</f>
        <v>4.2026833333333329</v>
      </c>
      <c r="L41" s="23">
        <f>GETPIVOTDATA("Média de Líquido",'Tabela Proventos'!$A$4,"Ativo",Tabela3[[#This Row],[PAPEL]])</f>
        <v>0.4202683333333333</v>
      </c>
      <c r="M41" s="43" t="str">
        <f>IF([Rentabilidade]&gt;=10%,"Sim","Não")</f>
        <v>Não</v>
      </c>
      <c r="N41" s="47">
        <f>Tabela3[[#This Row],[Média Div/Jur]]/Tabela3[[#This Row],[Cotação]]</f>
        <v>3.4420010920010916E-2</v>
      </c>
      <c r="O41" s="47">
        <f>(1+Tabela3[[#This Row],[Rentabilidade]])^(1/12)-1</f>
        <v>2.8240546277031875E-3</v>
      </c>
      <c r="P41" s="10">
        <f>(Proventos!$M$1/Tabela3[[#This Row],[Cotação]]-MOD(Proventos!$M$1/Tabela3[[#This Row],[Cotação]],100))</f>
        <v>0</v>
      </c>
      <c r="Q41" s="5">
        <f>Tabela3[[#This Row],[Ativos]]*Tabela3[[#This Row],[Cotação]]*Tabela3[[#This Row],[Rentabilidade]]</f>
        <v>0</v>
      </c>
    </row>
    <row r="42" spans="1:17">
      <c r="A42" s="39" t="s">
        <v>147</v>
      </c>
      <c r="B42" s="39" t="s">
        <v>25</v>
      </c>
      <c r="C42" s="44" t="s">
        <v>146</v>
      </c>
      <c r="D42" s="48">
        <v>13116477000</v>
      </c>
      <c r="E42" s="45">
        <v>273655375</v>
      </c>
      <c r="F42" s="48">
        <f>[Patrimônio Líquido]/[Total Ações]</f>
        <v>47.930639038242902</v>
      </c>
      <c r="G42" s="50">
        <v>22.1</v>
      </c>
      <c r="H42" s="55">
        <f>[Cotação]/[VPA]</f>
        <v>0.46108294075459438</v>
      </c>
      <c r="I42" s="53">
        <f>Tabela3[[#This Row],[VPA]]/3*2</f>
        <v>31.953759358828602</v>
      </c>
      <c r="J42" s="48">
        <f>Tabela3[[#This Row],[Média Div/Jur]]/10%</f>
        <v>6.5306733333333318</v>
      </c>
      <c r="K42" s="46">
        <f>Tabela3[[#This Row],[10% Rentabilidade]]</f>
        <v>6.5306733333333318</v>
      </c>
      <c r="L42" s="23">
        <f>GETPIVOTDATA("Média de Líquido",'Tabela Proventos'!$A$4,"Ativo",Tabela3[[#This Row],[PAPEL]])</f>
        <v>0.65306733333333322</v>
      </c>
      <c r="M42" s="43" t="str">
        <f>IF([Rentabilidade]&gt;=10%,"Sim","Não")</f>
        <v>Não</v>
      </c>
      <c r="N42" s="47">
        <f>Tabela3[[#This Row],[Média Div/Jur]]/Tabela3[[#This Row],[Cotação]]</f>
        <v>2.9550558069381592E-2</v>
      </c>
      <c r="O42" s="47">
        <f>(1+Tabela3[[#This Row],[Rentabilidade]])^(1/12)-1</f>
        <v>2.4298101842501474E-3</v>
      </c>
      <c r="P42" s="10">
        <f>(Proventos!$M$1/Tabela3[[#This Row],[Cotação]]-MOD(Proventos!$M$1/Tabela3[[#This Row],[Cotação]],100))</f>
        <v>0</v>
      </c>
      <c r="Q42" s="5">
        <f>Tabela3[[#This Row],[Ativos]]*Tabela3[[#This Row],[Cotação]]*Tabela3[[#This Row],[Rentabilidade]]</f>
        <v>0</v>
      </c>
    </row>
    <row r="43" spans="1:17" hidden="1">
      <c r="A43" s="4" t="s">
        <v>45</v>
      </c>
      <c r="B43" s="4" t="s">
        <v>39</v>
      </c>
      <c r="C43" s="21" t="s">
        <v>44</v>
      </c>
      <c r="D43" s="6">
        <v>35055000000</v>
      </c>
      <c r="E43" s="8">
        <v>5470667261</v>
      </c>
      <c r="F43" s="6">
        <f>[Patrimônio Líquido]/[Total Ações]</f>
        <v>6.4078106613985861</v>
      </c>
      <c r="G43" s="11">
        <v>8.85</v>
      </c>
      <c r="H43" s="9">
        <f>[Cotação]/[VPA]</f>
        <v>1.3811269507873341</v>
      </c>
      <c r="I43" s="51">
        <f>Tabela3[[#This Row],[VPA]]/3*2</f>
        <v>4.2718737742657238</v>
      </c>
      <c r="J43" s="6">
        <f>Tabela3[[#This Row],[Média Div/Jur]]/10%</f>
        <v>1.5469249999999994</v>
      </c>
      <c r="K43" s="13">
        <f>Tabela3[[#This Row],[10% Rentabilidade]]</f>
        <v>1.5469249999999994</v>
      </c>
      <c r="L43" s="23">
        <f>GETPIVOTDATA("Média de Líquido",'Tabela Proventos'!$A$4,"Ativo",Tabela3[[#This Row],[PAPEL]])</f>
        <v>0.15469249999999996</v>
      </c>
      <c r="M43" s="14" t="str">
        <f>IF([Rentabilidade]&gt;=10%,"Sim","Não")</f>
        <v>Não</v>
      </c>
      <c r="N43" s="24">
        <f>Tabela3[[#This Row],[Média Div/Jur]]/Tabela3[[#This Row],[Cotação]]</f>
        <v>1.7479378531073442E-2</v>
      </c>
      <c r="O43" s="24">
        <f>(1+Tabela3[[#This Row],[Rentabilidade]])^(1/12)-1</f>
        <v>1.4450740588292099E-3</v>
      </c>
      <c r="P43" s="10">
        <f>(Proventos!$M$1/Tabela3[[#This Row],[Cotação]]-MOD(Proventos!$M$1/Tabela3[[#This Row],[Cotação]],100))</f>
        <v>0</v>
      </c>
      <c r="Q43" s="7">
        <f>Tabela3[[#This Row],[Ativos]]*Tabela3[[#This Row],[Cotação]]*Tabela3[[#This Row],[Rentabilidade]]</f>
        <v>0</v>
      </c>
    </row>
    <row r="44" spans="1:17" hidden="1">
      <c r="A44" s="39" t="s">
        <v>125</v>
      </c>
      <c r="B44" s="39" t="s">
        <v>110</v>
      </c>
      <c r="C44" s="44" t="s">
        <v>124</v>
      </c>
      <c r="D44" s="48">
        <v>2306667000</v>
      </c>
      <c r="E44" s="45">
        <v>176611578</v>
      </c>
      <c r="F44" s="48">
        <f>[Patrimônio Líquido]/[Total Ações]</f>
        <v>13.060678275577153</v>
      </c>
      <c r="G44" s="50">
        <v>22.8</v>
      </c>
      <c r="H44" s="55">
        <f>[Cotação]/[VPA]</f>
        <v>1.7456980042632944</v>
      </c>
      <c r="I44" s="53">
        <f>Tabela3[[#This Row],[VPA]]/3*2</f>
        <v>8.7071188503847683</v>
      </c>
      <c r="J44" s="48">
        <f>Tabela3[[#This Row],[Média Div/Jur]]/10%</f>
        <v>4.4312857142857141</v>
      </c>
      <c r="K44" s="46">
        <f>Tabela3[[#This Row],[10% Rentabilidade]]</f>
        <v>4.4312857142857141</v>
      </c>
      <c r="L44" s="23">
        <f>GETPIVOTDATA("Média de Líquido",'Tabela Proventos'!$A$4,"Ativo",Tabela3[[#This Row],[PAPEL]])</f>
        <v>0.44312857142857143</v>
      </c>
      <c r="M44" s="43" t="str">
        <f>IF([Rentabilidade]&gt;=10%,"Sim","Não")</f>
        <v>Não</v>
      </c>
      <c r="N44" s="47">
        <f>Tabela3[[#This Row],[Média Div/Jur]]/Tabela3[[#This Row],[Cotação]]</f>
        <v>1.9435463659147868E-2</v>
      </c>
      <c r="O44" s="47">
        <f>(1+Tabela3[[#This Row],[Rentabilidade]])^(1/12)-1</f>
        <v>1.6053711537948878E-3</v>
      </c>
      <c r="P44" s="10">
        <f>(Proventos!$M$1/Tabela3[[#This Row],[Cotação]]-MOD(Proventos!$M$1/Tabela3[[#This Row],[Cotação]],100))</f>
        <v>0</v>
      </c>
      <c r="Q44" s="7">
        <f>Tabela3[[#This Row],[Ativos]]*Tabela3[[#This Row],[Cotação]]*Tabela3[[#This Row],[Rentabilidade]]</f>
        <v>0</v>
      </c>
    </row>
    <row r="45" spans="1:17" hidden="1">
      <c r="A45" s="39" t="s">
        <v>100</v>
      </c>
      <c r="B45" s="39" t="s">
        <v>33</v>
      </c>
      <c r="C45" s="44" t="s">
        <v>99</v>
      </c>
      <c r="D45" s="48">
        <v>1557035000</v>
      </c>
      <c r="E45" s="45">
        <v>243785452</v>
      </c>
      <c r="F45" s="48">
        <f>[Patrimônio Líquido]/[Total Ações]</f>
        <v>6.3869069594850147</v>
      </c>
      <c r="G45" s="50">
        <v>10.97</v>
      </c>
      <c r="H45" s="49">
        <f>[Cotação]/[VPA]</f>
        <v>1.7175762962553829</v>
      </c>
      <c r="I45" s="53">
        <f>Tabela3[[#This Row],[VPA]]/3*2</f>
        <v>4.2579379729900095</v>
      </c>
      <c r="J45" s="48">
        <f>Tabela3[[#This Row],[Média Div/Jur]]/10%</f>
        <v>1.7565033333333335</v>
      </c>
      <c r="K45" s="46">
        <f>Tabela3[[#This Row],[10% Rentabilidade]]</f>
        <v>1.7565033333333335</v>
      </c>
      <c r="L45" s="23">
        <f>GETPIVOTDATA("Média de Líquido",'Tabela Proventos'!$A$4,"Ativo",Tabela3[[#This Row],[PAPEL]])</f>
        <v>0.17565033333333335</v>
      </c>
      <c r="M45" s="43" t="str">
        <f>IF([Rentabilidade]&gt;=10%,"Sim","Não")</f>
        <v>Não</v>
      </c>
      <c r="N45" s="47">
        <f>Tabela3[[#This Row],[Média Div/Jur]]/Tabela3[[#This Row],[Cotação]]</f>
        <v>1.601188088726831E-2</v>
      </c>
      <c r="O45" s="47">
        <f>(1+Tabela3[[#This Row],[Rentabilidade]])^(1/12)-1</f>
        <v>1.3246301213796219E-3</v>
      </c>
      <c r="P45" s="10">
        <f>(Proventos!$M$1/Tabela3[[#This Row],[Cotação]]-MOD(Proventos!$M$1/Tabela3[[#This Row],[Cotação]],100))</f>
        <v>0</v>
      </c>
      <c r="Q45" s="7">
        <f>Tabela3[[#This Row],[Ativos]]*Tabela3[[#This Row],[Cotação]]*Tabela3[[#This Row],[Rentabilidade]]</f>
        <v>0</v>
      </c>
    </row>
    <row r="46" spans="1:17" hidden="1">
      <c r="A46" s="39" t="s">
        <v>129</v>
      </c>
      <c r="B46" s="39" t="s">
        <v>130</v>
      </c>
      <c r="C46" s="44" t="s">
        <v>128</v>
      </c>
      <c r="D46" s="48">
        <v>6389579000</v>
      </c>
      <c r="E46" s="45">
        <v>2000000000</v>
      </c>
      <c r="F46" s="48">
        <f>[Patrimônio Líquido]/[Total Ações]</f>
        <v>3.1947895000000002</v>
      </c>
      <c r="G46" s="50">
        <v>24.07</v>
      </c>
      <c r="H46" s="55">
        <f>[Cotação]/[VPA]</f>
        <v>7.5341427032986052</v>
      </c>
      <c r="I46" s="53">
        <f>Tabela3[[#This Row],[VPA]]/3*2</f>
        <v>2.1298596666666669</v>
      </c>
      <c r="J46" s="48">
        <f>Tabela3[[#This Row],[Média Div/Jur]]/10%</f>
        <v>4.1479999999999997</v>
      </c>
      <c r="K46" s="46">
        <f>Tabela3[[#This Row],[10% Rentabilidade]]</f>
        <v>4.1479999999999997</v>
      </c>
      <c r="L46" s="23">
        <f>GETPIVOTDATA("Média de Líquido",'Tabela Proventos'!$A$4,"Ativo",Tabela3[[#This Row],[PAPEL]])</f>
        <v>0.4148</v>
      </c>
      <c r="M46" s="43" t="str">
        <f>IF([Rentabilidade]&gt;=10%,"Sim","Não")</f>
        <v>Não</v>
      </c>
      <c r="N46" s="47">
        <f>Tabela3[[#This Row],[Média Div/Jur]]/Tabela3[[#This Row],[Cotação]]</f>
        <v>1.7233070211882012E-2</v>
      </c>
      <c r="O46" s="47">
        <f>(1+Tabela3[[#This Row],[Rentabilidade]])^(1/12)-1</f>
        <v>1.4248695850522797E-3</v>
      </c>
      <c r="P46" s="10">
        <f>(Proventos!$M$1/Tabela3[[#This Row],[Cotação]]-MOD(Proventos!$M$1/Tabela3[[#This Row],[Cotação]],100))</f>
        <v>0</v>
      </c>
      <c r="Q46" s="7">
        <f>Tabela3[[#This Row],[Ativos]]*Tabela3[[#This Row],[Cotação]]*Tabela3[[#This Row],[Rentabilidade]]</f>
        <v>0</v>
      </c>
    </row>
    <row r="47" spans="1:17">
      <c r="A47" s="4" t="s">
        <v>67</v>
      </c>
      <c r="B47" s="4" t="s">
        <v>38</v>
      </c>
      <c r="C47" s="21" t="s">
        <v>66</v>
      </c>
      <c r="D47" s="6">
        <v>2283032000</v>
      </c>
      <c r="E47" s="8">
        <v>233293408</v>
      </c>
      <c r="F47" s="6">
        <f>[Patrimônio Líquido]/[Total Ações]</f>
        <v>9.7860973422789552</v>
      </c>
      <c r="G47" s="11">
        <v>8.0399999999999991</v>
      </c>
      <c r="H47" s="9">
        <f>[Cotação]/[VPA]</f>
        <v>0.8215736793527203</v>
      </c>
      <c r="I47" s="51">
        <f>Tabela3[[#This Row],[VPA]]/3*2</f>
        <v>6.5240648948526365</v>
      </c>
      <c r="J47" s="6">
        <f>Tabela3[[#This Row],[Média Div/Jur]]/10%</f>
        <v>1.7395</v>
      </c>
      <c r="K47" s="13">
        <f>Tabela3[[#This Row],[10% Rentabilidade]]</f>
        <v>1.7395</v>
      </c>
      <c r="L47" s="23">
        <f>GETPIVOTDATA("Média de Líquido",'Tabela Proventos'!$A$4,"Ativo",Tabela3[[#This Row],[PAPEL]])</f>
        <v>0.17395000000000002</v>
      </c>
      <c r="M47" s="14" t="str">
        <f>IF([Rentabilidade]&gt;=10%,"Sim","Não")</f>
        <v>Não</v>
      </c>
      <c r="N47" s="25">
        <f>Tabela3[[#This Row],[Média Div/Jur]]/Tabela3[[#This Row],[Cotação]]</f>
        <v>2.1635572139303488E-2</v>
      </c>
      <c r="O47" s="25">
        <f>(1+Tabela3[[#This Row],[Rentabilidade]])^(1/12)-1</f>
        <v>1.7853289017208951E-3</v>
      </c>
      <c r="P47" s="10">
        <f>(Proventos!$M$1/Tabela3[[#This Row],[Cotação]]-MOD(Proventos!$M$1/Tabela3[[#This Row],[Cotação]],100))</f>
        <v>0</v>
      </c>
      <c r="Q47" s="5">
        <f>Tabela3[[#This Row],[Ativos]]*Tabela3[[#This Row],[Cotação]]*Tabela3[[#This Row],[Rentabilidade]]</f>
        <v>0</v>
      </c>
    </row>
    <row r="48" spans="1:17">
      <c r="A48" s="39" t="s">
        <v>109</v>
      </c>
      <c r="B48" s="39" t="s">
        <v>110</v>
      </c>
      <c r="C48" s="44" t="s">
        <v>108</v>
      </c>
      <c r="D48" s="48">
        <v>9225904000</v>
      </c>
      <c r="E48" s="45">
        <v>457066306</v>
      </c>
      <c r="F48" s="48">
        <f>[Patrimônio Líquido]/[Total Ações]</f>
        <v>20.185045099342762</v>
      </c>
      <c r="G48" s="50">
        <v>18.29</v>
      </c>
      <c r="H48" s="49">
        <f>[Cotação]/[VPA]</f>
        <v>0.9061163802203015</v>
      </c>
      <c r="I48" s="53">
        <f>Tabela3[[#This Row],[VPA]]/3*2</f>
        <v>13.456696732895175</v>
      </c>
      <c r="J48" s="48">
        <f>Tabela3[[#This Row],[Média Div/Jur]]/10%</f>
        <v>2.5785</v>
      </c>
      <c r="K48" s="46">
        <f>Tabela3[[#This Row],[10% Rentabilidade]]</f>
        <v>2.5785</v>
      </c>
      <c r="L48" s="23">
        <f>GETPIVOTDATA("Média de Líquido",'Tabela Proventos'!$A$4,"Ativo",Tabela3[[#This Row],[PAPEL]])</f>
        <v>0.25785000000000002</v>
      </c>
      <c r="M48" s="43" t="str">
        <f>IF([Rentabilidade]&gt;=10%,"Sim","Não")</f>
        <v>Não</v>
      </c>
      <c r="N48" s="47">
        <f>Tabela3[[#This Row],[Média Div/Jur]]/Tabela3[[#This Row],[Cotação]]</f>
        <v>1.40978676872608E-2</v>
      </c>
      <c r="O48" s="47">
        <f>(1+Tabela3[[#This Row],[Rentabilidade]])^(1/12)-1</f>
        <v>1.1672988442812393E-3</v>
      </c>
      <c r="P48" s="10">
        <f>(Proventos!$M$1/Tabela3[[#This Row],[Cotação]]-MOD(Proventos!$M$1/Tabela3[[#This Row],[Cotação]],100))</f>
        <v>0</v>
      </c>
      <c r="Q48" s="5">
        <f>Tabela3[[#This Row],[Ativos]]*Tabela3[[#This Row],[Cotação]]*Tabela3[[#This Row],[Rentabilidade]]</f>
        <v>0</v>
      </c>
    </row>
    <row r="49" spans="1:17" hidden="1">
      <c r="A49" s="39" t="s">
        <v>132</v>
      </c>
      <c r="B49" s="39" t="s">
        <v>103</v>
      </c>
      <c r="C49" s="44" t="s">
        <v>131</v>
      </c>
      <c r="D49" s="48">
        <v>1632971000</v>
      </c>
      <c r="E49" s="45">
        <v>260378479</v>
      </c>
      <c r="F49" s="48">
        <f>[Patrimônio Líquido]/[Total Ações]</f>
        <v>6.2715283009238254</v>
      </c>
      <c r="G49" s="50">
        <v>24.35</v>
      </c>
      <c r="H49" s="55">
        <f>[Cotação]/[VPA]</f>
        <v>3.8826261848189589</v>
      </c>
      <c r="I49" s="53">
        <f>Tabela3[[#This Row],[VPA]]/3*2</f>
        <v>4.1810188672825506</v>
      </c>
      <c r="J49" s="48">
        <f>Tabela3[[#This Row],[Média Div/Jur]]/10%</f>
        <v>3.1679124999999995</v>
      </c>
      <c r="K49" s="46">
        <f>Tabela3[[#This Row],[10% Rentabilidade]]</f>
        <v>3.1679124999999995</v>
      </c>
      <c r="L49" s="23">
        <f>GETPIVOTDATA("Média de Líquido",'Tabela Proventos'!$A$4,"Ativo",Tabela3[[#This Row],[PAPEL]])</f>
        <v>0.31679124999999997</v>
      </c>
      <c r="M49" s="43" t="str">
        <f>IF([Rentabilidade]&gt;=10%,"Sim","Não")</f>
        <v>Não</v>
      </c>
      <c r="N49" s="47">
        <f>Tabela3[[#This Row],[Média Div/Jur]]/Tabela3[[#This Row],[Cotação]]</f>
        <v>1.3009907597535932E-2</v>
      </c>
      <c r="O49" s="47">
        <f>(1+Tabela3[[#This Row],[Rentabilidade]])^(1/12)-1</f>
        <v>1.077747492081782E-3</v>
      </c>
      <c r="P49" s="10">
        <f>(Proventos!$M$1/Tabela3[[#This Row],[Cotação]]-MOD(Proventos!$M$1/Tabela3[[#This Row],[Cotação]],100))</f>
        <v>0</v>
      </c>
      <c r="Q49" s="7">
        <f>Tabela3[[#This Row],[Ativos]]*Tabela3[[#This Row],[Cotação]]*Tabela3[[#This Row],[Rentabilidade]]</f>
        <v>0</v>
      </c>
    </row>
    <row r="50" spans="1:17">
      <c r="A50" s="39" t="s">
        <v>112</v>
      </c>
      <c r="B50" s="39" t="s">
        <v>110</v>
      </c>
      <c r="C50" s="44" t="s">
        <v>111</v>
      </c>
      <c r="D50" s="48">
        <v>2893353000</v>
      </c>
      <c r="E50" s="45">
        <v>76423831</v>
      </c>
      <c r="F50" s="48">
        <f>[Patrimônio Líquido]/[Total Ações]</f>
        <v>37.859303336939497</v>
      </c>
      <c r="G50" s="50">
        <v>18.260000000000002</v>
      </c>
      <c r="H50" s="49">
        <f>[Cotação]/[VPA]</f>
        <v>0.48231209743850822</v>
      </c>
      <c r="I50" s="53">
        <f>Tabela3[[#This Row],[VPA]]/3*2</f>
        <v>25.239535557959666</v>
      </c>
      <c r="J50" s="48">
        <f>Tabela3[[#This Row],[Média Div/Jur]]/10%</f>
        <v>2.3616666666666664</v>
      </c>
      <c r="K50" s="46">
        <f>Tabela3[[#This Row],[10% Rentabilidade]]</f>
        <v>2.3616666666666664</v>
      </c>
      <c r="L50" s="23">
        <f>GETPIVOTDATA("Média de Líquido",'Tabela Proventos'!$A$4,"Ativo",Tabela3[[#This Row],[PAPEL]])</f>
        <v>0.23616666666666664</v>
      </c>
      <c r="M50" s="43" t="str">
        <f>IF([Rentabilidade]&gt;=10%,"Sim","Não")</f>
        <v>Não</v>
      </c>
      <c r="N50" s="47">
        <f>Tabela3[[#This Row],[Média Div/Jur]]/Tabela3[[#This Row],[Cotação]]</f>
        <v>1.2933552391383715E-2</v>
      </c>
      <c r="O50" s="47">
        <f>(1+Tabela3[[#This Row],[Rentabilidade]])^(1/12)-1</f>
        <v>1.0714592894689456E-3</v>
      </c>
      <c r="P50" s="10">
        <f>(Proventos!$M$1/Tabela3[[#This Row],[Cotação]]-MOD(Proventos!$M$1/Tabela3[[#This Row],[Cotação]],100))</f>
        <v>0</v>
      </c>
      <c r="Q50" s="5">
        <f>Tabela3[[#This Row],[Ativos]]*Tabela3[[#This Row],[Cotação]]*Tabela3[[#This Row],[Rentabilidade]]</f>
        <v>0</v>
      </c>
    </row>
    <row r="51" spans="1:17" hidden="1">
      <c r="A51" s="4" t="s">
        <v>62</v>
      </c>
      <c r="B51" s="4" t="s">
        <v>63</v>
      </c>
      <c r="C51" s="21" t="s">
        <v>61</v>
      </c>
      <c r="D51" s="6">
        <v>4656142000</v>
      </c>
      <c r="E51" s="8">
        <v>687664312</v>
      </c>
      <c r="F51" s="6">
        <f>[Patrimônio Líquido]/[Total Ações]</f>
        <v>6.7709519292314244</v>
      </c>
      <c r="G51" s="11">
        <v>6.95</v>
      </c>
      <c r="H51" s="9">
        <f>[Cotação]/[VPA]</f>
        <v>1.0264435595821606</v>
      </c>
      <c r="I51" s="51">
        <f>Tabela3[[#This Row],[VPA]]/3*2</f>
        <v>4.5139679528209493</v>
      </c>
      <c r="J51" s="6">
        <f>Tabela3[[#This Row],[Média Div/Jur]]/10%</f>
        <v>0.98694999999999988</v>
      </c>
      <c r="K51" s="13">
        <f>Tabela3[[#This Row],[10% Rentabilidade]]</f>
        <v>0.98694999999999988</v>
      </c>
      <c r="L51" s="23">
        <f>GETPIVOTDATA("Média de Líquido",'Tabela Proventos'!$A$4,"Ativo",Tabela3[[#This Row],[PAPEL]])</f>
        <v>9.8694999999999991E-2</v>
      </c>
      <c r="M51" s="14" t="str">
        <f>IF([Rentabilidade]&gt;=10%,"Sim","Não")</f>
        <v>Não</v>
      </c>
      <c r="N51" s="25">
        <f>Tabela3[[#This Row],[Média Div/Jur]]/Tabela3[[#This Row],[Cotação]]</f>
        <v>1.4200719424460429E-2</v>
      </c>
      <c r="O51" s="25">
        <f>(1+Tabela3[[#This Row],[Rentabilidade]])^(1/12)-1</f>
        <v>1.1757601421547026E-3</v>
      </c>
      <c r="P51" s="10">
        <f>(Proventos!$M$1/Tabela3[[#This Row],[Cotação]]-MOD(Proventos!$M$1/Tabela3[[#This Row],[Cotação]],100))</f>
        <v>100</v>
      </c>
      <c r="Q51" s="7">
        <f>Tabela3[[#This Row],[Ativos]]*Tabela3[[#This Row],[Cotação]]*Tabela3[[#This Row],[Rentabilidade]]</f>
        <v>9.8694999999999986</v>
      </c>
    </row>
    <row r="52" spans="1:17" hidden="1">
      <c r="A52" s="39" t="s">
        <v>117</v>
      </c>
      <c r="B52" s="39" t="s">
        <v>110</v>
      </c>
      <c r="C52" s="44" t="s">
        <v>116</v>
      </c>
      <c r="D52" s="48">
        <v>1775804000</v>
      </c>
      <c r="E52" s="45">
        <v>159000920</v>
      </c>
      <c r="F52" s="48">
        <f>[Patrimônio Líquido]/[Total Ações]</f>
        <v>11.168513993503938</v>
      </c>
      <c r="G52" s="50">
        <v>18.559999999999999</v>
      </c>
      <c r="H52" s="49">
        <f>[Cotação]/[VPA]</f>
        <v>1.6618146344979512</v>
      </c>
      <c r="I52" s="53">
        <f>Tabela3[[#This Row],[VPA]]/3*2</f>
        <v>7.4456759956692915</v>
      </c>
      <c r="J52" s="48">
        <f>Tabela3[[#This Row],[Média Div/Jur]]/10%</f>
        <v>1.6652499999999999</v>
      </c>
      <c r="K52" s="46">
        <f>Tabela3[[#This Row],[10% Rentabilidade]]</f>
        <v>1.6652499999999999</v>
      </c>
      <c r="L52" s="23">
        <f>GETPIVOTDATA("Média de Líquido",'Tabela Proventos'!$A$4,"Ativo",Tabela3[[#This Row],[PAPEL]])</f>
        <v>0.16652500000000001</v>
      </c>
      <c r="M52" s="43" t="str">
        <f>IF([Rentabilidade]&gt;=10%,"Sim","Não")</f>
        <v>Não</v>
      </c>
      <c r="N52" s="47">
        <f>Tabela3[[#This Row],[Média Div/Jur]]/Tabela3[[#This Row],[Cotação]]</f>
        <v>8.9722521551724149E-3</v>
      </c>
      <c r="O52" s="47">
        <f>(1+Tabela3[[#This Row],[Rentabilidade]])^(1/12)-1</f>
        <v>7.4463048736350679E-4</v>
      </c>
      <c r="P52" s="10">
        <f>(Proventos!$M$1/Tabela3[[#This Row],[Cotação]]-MOD(Proventos!$M$1/Tabela3[[#This Row],[Cotação]],100))</f>
        <v>0</v>
      </c>
      <c r="Q52" s="7">
        <f>Tabela3[[#This Row],[Ativos]]*Tabela3[[#This Row],[Cotação]]*Tabela3[[#This Row],[Rentabilidade]]</f>
        <v>0</v>
      </c>
    </row>
    <row r="53" spans="1:17" hidden="1">
      <c r="A53" s="4" t="s">
        <v>56</v>
      </c>
      <c r="B53" s="4" t="s">
        <v>57</v>
      </c>
      <c r="C53" s="21" t="s">
        <v>55</v>
      </c>
      <c r="D53" s="6">
        <v>170869000</v>
      </c>
      <c r="E53" s="8">
        <v>159008924</v>
      </c>
      <c r="F53" s="6">
        <f>[Patrimônio Líquido]/[Total Ações]</f>
        <v>1.0745874866746472</v>
      </c>
      <c r="G53" s="11">
        <v>4.99</v>
      </c>
      <c r="H53" s="9">
        <f>[Cotação]/[VPA]</f>
        <v>4.6436423854531839</v>
      </c>
      <c r="I53" s="51">
        <f>Tabela3[[#This Row],[VPA]]/3*2</f>
        <v>0.7163916577830981</v>
      </c>
      <c r="J53" s="6">
        <f>Tabela3[[#This Row],[Média Div/Jur]]/10%</f>
        <v>9.7181249999999983E-2</v>
      </c>
      <c r="K53" s="13">
        <f>Tabela3[[#This Row],[10% Rentabilidade]]</f>
        <v>9.7181249999999983E-2</v>
      </c>
      <c r="L53" s="23">
        <f>GETPIVOTDATA("Média de Líquido",'Tabela Proventos'!$A$4,"Ativo",Tabela3[[#This Row],[PAPEL]])</f>
        <v>9.7181249999999993E-3</v>
      </c>
      <c r="M53" s="14" t="str">
        <f>IF([Rentabilidade]&gt;=10%,"Sim","Não")</f>
        <v>Não</v>
      </c>
      <c r="N53" s="25">
        <f>Tabela3[[#This Row],[Média Div/Jur]]/Tabela3[[#This Row],[Cotação]]</f>
        <v>1.94752004008016E-3</v>
      </c>
      <c r="O53" s="25">
        <f>(1+Tabela3[[#This Row],[Rentabilidade]])^(1/12)-1</f>
        <v>1.6214865146690904E-4</v>
      </c>
      <c r="P53" s="10">
        <f>(Proventos!$M$1/Tabela3[[#This Row],[Cotação]]-MOD(Proventos!$M$1/Tabela3[[#This Row],[Cotação]],100))</f>
        <v>100</v>
      </c>
      <c r="Q53" s="7">
        <f>Tabela3[[#This Row],[Ativos]]*Tabela3[[#This Row],[Cotação]]*Tabela3[[#This Row],[Rentabilidade]]</f>
        <v>0.97181249999999986</v>
      </c>
    </row>
    <row r="54" spans="1:17" hidden="1">
      <c r="A54" s="39" t="s">
        <v>96</v>
      </c>
      <c r="B54" s="39" t="s">
        <v>94</v>
      </c>
      <c r="C54" s="44" t="s">
        <v>95</v>
      </c>
      <c r="D54" s="48">
        <v>582947000</v>
      </c>
      <c r="E54" s="45">
        <v>46556463</v>
      </c>
      <c r="F54" s="48">
        <f>[Patrimônio Líquido]/[Total Ações]</f>
        <v>12.521290545632731</v>
      </c>
      <c r="G54" s="50">
        <v>48.35</v>
      </c>
      <c r="H54" s="49">
        <f>[Cotação]/[VPA]</f>
        <v>3.8614230556980309</v>
      </c>
      <c r="I54" s="53">
        <f>Tabela3[[#This Row],[VPA]]/3*2</f>
        <v>8.347527030421821</v>
      </c>
      <c r="J54" s="48">
        <f>Tabela3[[#This Row],[Média Div/Jur]]/10%</f>
        <v>3.0908000000000002</v>
      </c>
      <c r="K54" s="46">
        <f>Tabela3[[#This Row],[10% Rentabilidade]]</f>
        <v>3.0908000000000002</v>
      </c>
      <c r="L54" s="23">
        <f>GETPIVOTDATA("Média de Líquido",'Tabela Proventos'!$A$4,"Ativo",Tabela3[[#This Row],[PAPEL]])</f>
        <v>0.30908000000000002</v>
      </c>
      <c r="M54" s="43" t="str">
        <f>IF([Rentabilidade]&gt;=10%,"Sim","Não")</f>
        <v>Não</v>
      </c>
      <c r="N54" s="47">
        <f>Tabela3[[#This Row],[Média Div/Jur]]/Tabela3[[#This Row],[Cotação]]</f>
        <v>6.3925542916235785E-3</v>
      </c>
      <c r="O54" s="47">
        <f>(1+Tabela3[[#This Row],[Rentabilidade]])^(1/12)-1</f>
        <v>5.3115839617157157E-4</v>
      </c>
      <c r="P54" s="10">
        <f>(Proventos!$M$1/Tabela3[[#This Row],[Cotação]]-MOD(Proventos!$M$1/Tabela3[[#This Row],[Cotação]],100))</f>
        <v>0</v>
      </c>
      <c r="Q54" s="7">
        <f>Tabela3[[#This Row],[Ativos]]*Tabela3[[#This Row],[Cotação]]*Tabela3[[#This Row],[Rentabilidade]]</f>
        <v>0</v>
      </c>
    </row>
    <row r="55" spans="1:17">
      <c r="A55" s="39" t="s">
        <v>114</v>
      </c>
      <c r="B55" s="39" t="s">
        <v>110</v>
      </c>
      <c r="C55" s="44" t="s">
        <v>113</v>
      </c>
      <c r="D55" s="48">
        <v>8186538000</v>
      </c>
      <c r="E55" s="45">
        <v>312653445</v>
      </c>
      <c r="F55" s="48">
        <f>[Patrimônio Líquido]/[Total Ações]</f>
        <v>26.18406459586588</v>
      </c>
      <c r="G55" s="50">
        <v>18.27</v>
      </c>
      <c r="H55" s="49">
        <f>[Cotação]/[VPA]</f>
        <v>0.69775263244976082</v>
      </c>
      <c r="I55" s="53">
        <f>Tabela3[[#This Row],[VPA]]/3*2</f>
        <v>17.456043063910588</v>
      </c>
      <c r="J55" s="48">
        <f>Tabela3[[#This Row],[Média Div/Jur]]/10%</f>
        <v>2.1022499999999997</v>
      </c>
      <c r="K55" s="46">
        <f>Tabela3[[#This Row],[10% Rentabilidade]]</f>
        <v>2.1022499999999997</v>
      </c>
      <c r="L55" s="23">
        <f>GETPIVOTDATA("Média de Líquido",'Tabela Proventos'!$A$4,"Ativo",Tabela3[[#This Row],[PAPEL]])</f>
        <v>0.210225</v>
      </c>
      <c r="M55" s="43" t="str">
        <f>IF([Rentabilidade]&gt;=10%,"Sim","Não")</f>
        <v>Não</v>
      </c>
      <c r="N55" s="47">
        <f>Tabela3[[#This Row],[Média Div/Jur]]/Tabela3[[#This Row],[Cotação]]</f>
        <v>1.1506568144499178E-2</v>
      </c>
      <c r="O55" s="47">
        <f>(1+Tabela3[[#This Row],[Rentabilidade]])^(1/12)-1</f>
        <v>9.5386055874779885E-4</v>
      </c>
      <c r="P55" s="10">
        <f>(Proventos!$M$1/Tabela3[[#This Row],[Cotação]]-MOD(Proventos!$M$1/Tabela3[[#This Row],[Cotação]],100))</f>
        <v>0</v>
      </c>
      <c r="Q55" s="5">
        <f>Tabela3[[#This Row],[Ativos]]*Tabela3[[#This Row],[Cotação]]*Tabela3[[#This Row],[Rentabilidade]]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M1318"/>
  <sheetViews>
    <sheetView workbookViewId="0">
      <selection activeCell="M2" sqref="M2"/>
    </sheetView>
  </sheetViews>
  <sheetFormatPr defaultRowHeight="11.25"/>
  <cols>
    <col min="1" max="1" width="7.85546875" style="3" bestFit="1" customWidth="1"/>
    <col min="2" max="2" width="15.28515625" style="3" bestFit="1" customWidth="1"/>
    <col min="3" max="3" width="11.42578125" style="17" bestFit="1" customWidth="1"/>
    <col min="4" max="4" width="9.28515625" style="3" bestFit="1" customWidth="1"/>
    <col min="5" max="5" width="13.140625" style="3" bestFit="1" customWidth="1"/>
    <col min="6" max="6" width="12.42578125" style="3" bestFit="1" customWidth="1"/>
    <col min="7" max="7" width="9.7109375" style="3" bestFit="1" customWidth="1"/>
    <col min="8" max="10" width="9.140625" style="3"/>
    <col min="11" max="11" width="9.7109375" style="3" bestFit="1" customWidth="1"/>
    <col min="12" max="12" width="9.140625" style="3"/>
    <col min="13" max="13" width="9.85546875" style="3" bestFit="1" customWidth="1"/>
    <col min="14" max="16384" width="9.140625" style="3"/>
  </cols>
  <sheetData>
    <row r="1" spans="1:13">
      <c r="A1" s="3" t="s">
        <v>3</v>
      </c>
      <c r="B1" s="3" t="s">
        <v>2</v>
      </c>
      <c r="C1" s="3" t="s">
        <v>18</v>
      </c>
      <c r="D1" s="17" t="s">
        <v>1</v>
      </c>
      <c r="E1" s="3" t="s">
        <v>19</v>
      </c>
      <c r="F1" s="3" t="s">
        <v>20</v>
      </c>
      <c r="G1" s="3" t="s">
        <v>21</v>
      </c>
      <c r="I1" s="3" t="s">
        <v>3</v>
      </c>
      <c r="J1" s="3" t="s">
        <v>0</v>
      </c>
      <c r="K1" s="3" t="s">
        <v>21</v>
      </c>
      <c r="M1" s="5">
        <v>700</v>
      </c>
    </row>
    <row r="2" spans="1:13">
      <c r="A2" s="4" t="s">
        <v>15</v>
      </c>
      <c r="B2" s="4" t="s">
        <v>16</v>
      </c>
      <c r="C2" s="19">
        <v>41437</v>
      </c>
      <c r="D2" s="20">
        <v>0.1057</v>
      </c>
      <c r="E2" s="15">
        <v>41453</v>
      </c>
      <c r="F2" s="15">
        <v>41436</v>
      </c>
      <c r="G2" s="14">
        <f>IF(Tabela4[[#This Row],[Tipo]]="Dividendo",Tabela4[[#This Row],[Valor]],Tabela4[[#This Row],[Valor]]*85%)</f>
        <v>8.9844999999999994E-2</v>
      </c>
      <c r="I2" s="3" t="s">
        <v>15</v>
      </c>
      <c r="J2" s="3">
        <v>2013</v>
      </c>
      <c r="K2" s="10">
        <f>SUMPRODUCT(N(Tabela4[Ativo]=Tabela5[[#This Row],[Ativo]]),N(YEAR(Tabela4[Pagamento])=Tabela5[[#This Row],[Ano]]),Tabela4[Líquido])</f>
        <v>0.19999</v>
      </c>
    </row>
    <row r="3" spans="1:13">
      <c r="A3" s="4" t="s">
        <v>15</v>
      </c>
      <c r="B3" s="3" t="s">
        <v>16</v>
      </c>
      <c r="C3" s="18">
        <v>41346</v>
      </c>
      <c r="D3" s="17">
        <v>0.1057</v>
      </c>
      <c r="E3" s="16">
        <v>41361</v>
      </c>
      <c r="F3" s="16">
        <v>41345</v>
      </c>
      <c r="G3" s="10">
        <f>IF(Tabela4[[#This Row],[Tipo]]="Dividendo",Tabela4[[#This Row],[Valor]],Tabela4[[#This Row],[Valor]]*85%)</f>
        <v>8.9844999999999994E-2</v>
      </c>
      <c r="I3" s="3" t="s">
        <v>15</v>
      </c>
      <c r="J3" s="4">
        <v>2012</v>
      </c>
      <c r="K3" s="14">
        <f>SUMPRODUCT(N(Tabela4[Ativo]=Tabela5[[#This Row],[Ativo]]),N(YEAR(Tabela4[Pagamento])=Tabela5[[#This Row],[Ano]]),Tabela4[Líquido])</f>
        <v>0.42847999999999997</v>
      </c>
    </row>
    <row r="4" spans="1:13">
      <c r="A4" s="4" t="s">
        <v>15</v>
      </c>
      <c r="B4" s="3" t="s">
        <v>17</v>
      </c>
      <c r="C4" s="18">
        <v>41282</v>
      </c>
      <c r="D4" s="17">
        <v>2.0299999999999999E-2</v>
      </c>
      <c r="E4" s="16">
        <v>41292</v>
      </c>
      <c r="F4" s="16">
        <v>41281</v>
      </c>
      <c r="G4" s="10">
        <f>IF(Tabela4[[#This Row],[Tipo]]="Dividendo",Tabela4[[#This Row],[Valor]],Tabela4[[#This Row],[Valor]]*85%)</f>
        <v>2.0299999999999999E-2</v>
      </c>
      <c r="I4" s="3" t="s">
        <v>15</v>
      </c>
      <c r="J4" s="3">
        <v>2011</v>
      </c>
      <c r="K4" s="10">
        <f>SUMPRODUCT(N(Tabela4[Ativo]=Tabela5[[#This Row],[Ativo]]),N(YEAR(Tabela4[Pagamento])=Tabela5[[#This Row],[Ano]]),Tabela4[Líquido])</f>
        <v>0.44395000000000001</v>
      </c>
    </row>
    <row r="5" spans="1:13">
      <c r="A5" s="4" t="s">
        <v>15</v>
      </c>
      <c r="B5" s="3" t="s">
        <v>16</v>
      </c>
      <c r="C5" s="18">
        <v>41255</v>
      </c>
      <c r="D5" s="17">
        <v>0.1057</v>
      </c>
      <c r="E5" s="16">
        <v>41271</v>
      </c>
      <c r="F5" s="16">
        <v>41253</v>
      </c>
      <c r="G5" s="10">
        <f>IF(Tabela4[[#This Row],[Tipo]]="Dividendo",Tabela4[[#This Row],[Valor]],Tabela4[[#This Row],[Valor]]*85%)</f>
        <v>8.9844999999999994E-2</v>
      </c>
      <c r="I5" s="3" t="s">
        <v>15</v>
      </c>
      <c r="J5" s="4">
        <v>2010</v>
      </c>
      <c r="K5" s="10">
        <f>SUMPRODUCT(N(Tabela4[Ativo]=Tabela5[[#This Row],[Ativo]]),N(YEAR(Tabela4[Pagamento])=Tabela5[[#This Row],[Ano]]),Tabela4[Líquido])</f>
        <v>0.57084999999999997</v>
      </c>
    </row>
    <row r="6" spans="1:13">
      <c r="A6" s="4" t="s">
        <v>15</v>
      </c>
      <c r="B6" s="3" t="s">
        <v>17</v>
      </c>
      <c r="C6" s="18">
        <v>41198</v>
      </c>
      <c r="D6" s="17">
        <v>4.2700000000000002E-2</v>
      </c>
      <c r="E6" s="16">
        <v>41212</v>
      </c>
      <c r="F6" s="16">
        <v>41197</v>
      </c>
      <c r="G6" s="10">
        <f>IF(Tabela4[[#This Row],[Tipo]]="Dividendo",Tabela4[[#This Row],[Valor]],Tabela4[[#This Row],[Valor]]*85%)</f>
        <v>4.2700000000000002E-2</v>
      </c>
      <c r="I6" s="3" t="s">
        <v>15</v>
      </c>
      <c r="J6" s="3">
        <v>2009</v>
      </c>
      <c r="K6" s="10">
        <f>SUMPRODUCT(N(Tabela4[Ativo]=Tabela5[[#This Row],[Ativo]]),N(YEAR(Tabela4[Pagamento])=Tabela5[[#This Row],[Ano]]),Tabela4[Líquido])</f>
        <v>0.59366000000000008</v>
      </c>
    </row>
    <row r="7" spans="1:13">
      <c r="A7" s="4" t="s">
        <v>15</v>
      </c>
      <c r="B7" s="3" t="s">
        <v>16</v>
      </c>
      <c r="C7" s="18">
        <v>41163</v>
      </c>
      <c r="D7" s="17">
        <v>0.1057</v>
      </c>
      <c r="E7" s="16">
        <v>41180</v>
      </c>
      <c r="F7" s="16">
        <v>41162</v>
      </c>
      <c r="G7" s="10">
        <f>IF(Tabela4[[#This Row],[Tipo]]="Dividendo",Tabela4[[#This Row],[Valor]],Tabela4[[#This Row],[Valor]]*85%)</f>
        <v>8.9844999999999994E-2</v>
      </c>
      <c r="I7" s="3" t="s">
        <v>15</v>
      </c>
      <c r="J7" s="4">
        <v>2008</v>
      </c>
      <c r="K7" s="10">
        <f>SUMPRODUCT(N(Tabela4[Ativo]=Tabela5[[#This Row],[Ativo]]),N(YEAR(Tabela4[Pagamento])=Tabela5[[#This Row],[Ano]]),Tabela4[Líquido])</f>
        <v>0.33449000000000001</v>
      </c>
    </row>
    <row r="8" spans="1:13">
      <c r="A8" s="4" t="s">
        <v>15</v>
      </c>
      <c r="B8" s="3" t="s">
        <v>16</v>
      </c>
      <c r="C8" s="18">
        <v>41071</v>
      </c>
      <c r="D8" s="17">
        <v>0.1057</v>
      </c>
      <c r="E8" s="16">
        <v>41089</v>
      </c>
      <c r="F8" s="16">
        <v>41068</v>
      </c>
      <c r="G8" s="10">
        <f>IF(Tabela4[[#This Row],[Tipo]]="Dividendo",Tabela4[[#This Row],[Valor]],Tabela4[[#This Row],[Valor]]*85%)</f>
        <v>8.9844999999999994E-2</v>
      </c>
      <c r="I8" s="4" t="s">
        <v>43</v>
      </c>
      <c r="J8" s="4">
        <v>2013</v>
      </c>
      <c r="K8" s="14">
        <f>SUMPRODUCT(N(Tabela4[Ativo]=Tabela5[[#This Row],[Ativo]]),N(YEAR(Tabela4[Pagamento])=Tabela5[[#This Row],[Ano]]),Tabela4[Líquido])</f>
        <v>0.44074999999999998</v>
      </c>
    </row>
    <row r="9" spans="1:13">
      <c r="A9" s="4" t="s">
        <v>15</v>
      </c>
      <c r="B9" s="3" t="s">
        <v>17</v>
      </c>
      <c r="C9" s="18">
        <v>41001</v>
      </c>
      <c r="D9" s="17">
        <v>2.64E-2</v>
      </c>
      <c r="E9" s="16">
        <v>41011</v>
      </c>
      <c r="F9" s="16">
        <v>40998</v>
      </c>
      <c r="G9" s="10">
        <f>IF(Tabela4[[#This Row],[Tipo]]="Dividendo",Tabela4[[#This Row],[Valor]],Tabela4[[#This Row],[Valor]]*85%)</f>
        <v>2.64E-2</v>
      </c>
      <c r="I9" s="4" t="s">
        <v>43</v>
      </c>
      <c r="J9" s="4">
        <v>2012</v>
      </c>
      <c r="K9" s="14">
        <f>SUMPRODUCT(N(Tabela4[Ativo]=Tabela5[[#This Row],[Ativo]]),N(YEAR(Tabela4[Pagamento])=Tabela5[[#This Row],[Ano]]),Tabela4[Líquido])</f>
        <v>0.84277000000000002</v>
      </c>
    </row>
    <row r="10" spans="1:13">
      <c r="A10" s="4" t="s">
        <v>15</v>
      </c>
      <c r="B10" s="3" t="s">
        <v>16</v>
      </c>
      <c r="C10" s="18">
        <v>40980</v>
      </c>
      <c r="D10" s="17">
        <v>0.1057</v>
      </c>
      <c r="E10" s="16">
        <v>40998</v>
      </c>
      <c r="F10" s="16">
        <v>40977</v>
      </c>
      <c r="G10" s="10">
        <f>IF(Tabela4[[#This Row],[Tipo]]="Dividendo",Tabela4[[#This Row],[Valor]],Tabela4[[#This Row],[Valor]]*85%)</f>
        <v>8.9844999999999994E-2</v>
      </c>
      <c r="I10" s="4" t="s">
        <v>43</v>
      </c>
      <c r="J10" s="4">
        <v>2011</v>
      </c>
      <c r="K10" s="10">
        <f>SUMPRODUCT(N(Tabela4[Ativo]=Tabela5[[#This Row],[Ativo]]),N(YEAR(Tabela4[Pagamento])=Tabela5[[#This Row],[Ano]]),Tabela4[Líquido])</f>
        <v>0.48129500000000003</v>
      </c>
    </row>
    <row r="11" spans="1:13">
      <c r="A11" s="4" t="s">
        <v>15</v>
      </c>
      <c r="B11" s="3" t="s">
        <v>16</v>
      </c>
      <c r="C11" s="18">
        <v>40889</v>
      </c>
      <c r="D11" s="17">
        <v>0.1057</v>
      </c>
      <c r="E11" s="16">
        <v>40906</v>
      </c>
      <c r="F11" s="16">
        <v>40886</v>
      </c>
      <c r="G11" s="10">
        <f>IF(Tabela4[[#This Row],[Tipo]]="Dividendo",Tabela4[[#This Row],[Valor]],Tabela4[[#This Row],[Valor]]*85%)</f>
        <v>8.9844999999999994E-2</v>
      </c>
      <c r="I11" s="4" t="s">
        <v>43</v>
      </c>
      <c r="J11" s="4">
        <v>2010</v>
      </c>
      <c r="K11" s="10">
        <f>SUMPRODUCT(N(Tabela4[Ativo]=Tabela5[[#This Row],[Ativo]]),N(YEAR(Tabela4[Pagamento])=Tabela5[[#This Row],[Ano]]),Tabela4[Líquido])</f>
        <v>0.365755</v>
      </c>
    </row>
    <row r="12" spans="1:13">
      <c r="A12" s="4" t="s">
        <v>15</v>
      </c>
      <c r="B12" s="3" t="s">
        <v>17</v>
      </c>
      <c r="C12" s="18">
        <v>40854</v>
      </c>
      <c r="D12" s="17">
        <v>2.0299999999999999E-2</v>
      </c>
      <c r="E12" s="16">
        <v>40865</v>
      </c>
      <c r="F12" s="16">
        <v>40851</v>
      </c>
      <c r="G12" s="10">
        <f>IF(Tabela4[[#This Row],[Tipo]]="Dividendo",Tabela4[[#This Row],[Valor]],Tabela4[[#This Row],[Valor]]*85%)</f>
        <v>2.0299999999999999E-2</v>
      </c>
      <c r="I12" s="4" t="s">
        <v>43</v>
      </c>
      <c r="J12" s="4">
        <v>2009</v>
      </c>
      <c r="K12" s="10">
        <f>SUMPRODUCT(N(Tabela4[Ativo]=Tabela5[[#This Row],[Ativo]]),N(YEAR(Tabela4[Pagamento])=Tabela5[[#This Row],[Ano]]),Tabela4[Líquido])</f>
        <v>0.37060000000000004</v>
      </c>
    </row>
    <row r="13" spans="1:13">
      <c r="A13" s="4" t="s">
        <v>15</v>
      </c>
      <c r="B13" s="3" t="s">
        <v>16</v>
      </c>
      <c r="C13" s="18">
        <v>40798</v>
      </c>
      <c r="D13" s="17">
        <v>0.1057</v>
      </c>
      <c r="E13" s="16">
        <v>40816</v>
      </c>
      <c r="F13" s="16">
        <v>40795</v>
      </c>
      <c r="G13" s="10">
        <f>IF(Tabela4[[#This Row],[Tipo]]="Dividendo",Tabela4[[#This Row],[Valor]],Tabela4[[#This Row],[Valor]]*85%)</f>
        <v>8.9844999999999994E-2</v>
      </c>
      <c r="I13" s="4" t="s">
        <v>43</v>
      </c>
      <c r="J13" s="4">
        <v>2008</v>
      </c>
      <c r="K13" s="10">
        <f>SUMPRODUCT(N(Tabela4[Ativo]=Tabela5[[#This Row],[Ativo]]),N(YEAR(Tabela4[Pagamento])=Tabela5[[#This Row],[Ano]]),Tabela4[Líquido])</f>
        <v>0.43715499999999996</v>
      </c>
    </row>
    <row r="14" spans="1:13">
      <c r="A14" s="4" t="s">
        <v>15</v>
      </c>
      <c r="B14" s="3" t="s">
        <v>16</v>
      </c>
      <c r="C14" s="18">
        <v>40707</v>
      </c>
      <c r="D14" s="17">
        <v>0.1028</v>
      </c>
      <c r="E14" s="16">
        <v>40724</v>
      </c>
      <c r="F14" s="16">
        <v>40704</v>
      </c>
      <c r="G14" s="10">
        <f>IF(Tabela4[[#This Row],[Tipo]]="Dividendo",Tabela4[[#This Row],[Valor]],Tabela4[[#This Row],[Valor]]*85%)</f>
        <v>8.7379999999999999E-2</v>
      </c>
      <c r="I14" s="4" t="s">
        <v>44</v>
      </c>
      <c r="J14" s="4">
        <v>2014</v>
      </c>
      <c r="K14" s="14">
        <f>SUMPRODUCT(N(Tabela4[Ativo]=Tabela5[[#This Row],[Ativo]]),N(YEAR(Tabela4[Pagamento])=Tabela5[[#This Row],[Ano]]),Tabela4[Líquido])</f>
        <v>1.4999999999999999E-2</v>
      </c>
    </row>
    <row r="15" spans="1:13">
      <c r="A15" s="4" t="s">
        <v>15</v>
      </c>
      <c r="B15" s="3" t="s">
        <v>17</v>
      </c>
      <c r="C15" s="18">
        <v>40630</v>
      </c>
      <c r="D15" s="17">
        <v>6.9199999999999998E-2</v>
      </c>
      <c r="E15" s="16">
        <v>40662</v>
      </c>
      <c r="F15" s="16">
        <v>40626</v>
      </c>
      <c r="G15" s="10">
        <f>IF(Tabela4[[#This Row],[Tipo]]="Dividendo",Tabela4[[#This Row],[Valor]],Tabela4[[#This Row],[Valor]]*85%)</f>
        <v>6.9199999999999998E-2</v>
      </c>
      <c r="I15" s="4" t="s">
        <v>44</v>
      </c>
      <c r="J15" s="4">
        <v>2013</v>
      </c>
      <c r="K15" s="14">
        <f>SUMPRODUCT(N(Tabela4[Ativo]=Tabela5[[#This Row],[Ativo]]),N(YEAR(Tabela4[Pagamento])=Tabela5[[#This Row],[Ano]]),Tabela4[Líquido])</f>
        <v>0.21228000000000002</v>
      </c>
    </row>
    <row r="16" spans="1:13">
      <c r="A16" s="4" t="s">
        <v>15</v>
      </c>
      <c r="B16" s="3" t="s">
        <v>16</v>
      </c>
      <c r="C16" s="18">
        <v>40618</v>
      </c>
      <c r="D16" s="17">
        <v>0.1028</v>
      </c>
      <c r="E16" s="16">
        <v>40632</v>
      </c>
      <c r="F16" s="16">
        <v>40617</v>
      </c>
      <c r="G16" s="10">
        <f>IF(Tabela4[[#This Row],[Tipo]]="Dividendo",Tabela4[[#This Row],[Valor]],Tabela4[[#This Row],[Valor]]*85%)</f>
        <v>8.7379999999999999E-2</v>
      </c>
      <c r="I16" s="4" t="s">
        <v>44</v>
      </c>
      <c r="J16" s="4">
        <v>2012</v>
      </c>
      <c r="K16" s="10">
        <f>SUMPRODUCT(N(Tabela4[Ativo]=Tabela5[[#This Row],[Ativo]]),N(YEAR(Tabela4[Pagamento])=Tabela5[[#This Row],[Ano]]),Tabela4[Líquido])</f>
        <v>0.17700000000000002</v>
      </c>
    </row>
    <row r="17" spans="1:11">
      <c r="A17" s="4" t="s">
        <v>15</v>
      </c>
      <c r="B17" s="3" t="s">
        <v>16</v>
      </c>
      <c r="C17" s="18">
        <v>40525</v>
      </c>
      <c r="D17" s="17">
        <v>0.1028</v>
      </c>
      <c r="E17" s="16">
        <v>40542</v>
      </c>
      <c r="F17" s="16">
        <v>40521</v>
      </c>
      <c r="G17" s="10">
        <f>IF(Tabela4[[#This Row],[Tipo]]="Dividendo",Tabela4[[#This Row],[Valor]],Tabela4[[#This Row],[Valor]]*85%)</f>
        <v>8.7379999999999999E-2</v>
      </c>
      <c r="I17" s="4" t="s">
        <v>44</v>
      </c>
      <c r="J17" s="4">
        <v>2011</v>
      </c>
      <c r="K17" s="10">
        <f>SUMPRODUCT(N(Tabela4[Ativo]=Tabela5[[#This Row],[Ativo]]),N(YEAR(Tabela4[Pagamento])=Tabela5[[#This Row],[Ano]]),Tabela4[Líquido])</f>
        <v>0.33165500000000003</v>
      </c>
    </row>
    <row r="18" spans="1:11">
      <c r="A18" s="4" t="s">
        <v>15</v>
      </c>
      <c r="B18" s="3" t="s">
        <v>17</v>
      </c>
      <c r="C18" s="18">
        <v>40470</v>
      </c>
      <c r="D18" s="17">
        <v>0.1226</v>
      </c>
      <c r="E18" s="16">
        <v>40480</v>
      </c>
      <c r="F18" s="16">
        <v>40469</v>
      </c>
      <c r="G18" s="10">
        <f>IF(Tabela4[[#This Row],[Tipo]]="Dividendo",Tabela4[[#This Row],[Valor]],Tabela4[[#This Row],[Valor]]*85%)</f>
        <v>0.1226</v>
      </c>
      <c r="I18" s="4" t="s">
        <v>44</v>
      </c>
      <c r="J18" s="4">
        <v>2010</v>
      </c>
      <c r="K18" s="10">
        <f>SUMPRODUCT(N(Tabela4[Ativo]=Tabela5[[#This Row],[Ativo]]),N(YEAR(Tabela4[Pagamento])=Tabela5[[#This Row],[Ano]]),Tabela4[Líquido])</f>
        <v>0.14661000000000002</v>
      </c>
    </row>
    <row r="19" spans="1:11">
      <c r="A19" s="4" t="s">
        <v>15</v>
      </c>
      <c r="B19" s="3" t="s">
        <v>16</v>
      </c>
      <c r="C19" s="18">
        <v>40434</v>
      </c>
      <c r="D19" s="17">
        <v>0.1028</v>
      </c>
      <c r="E19" s="16">
        <v>40451</v>
      </c>
      <c r="F19" s="16">
        <v>40430</v>
      </c>
      <c r="G19" s="10">
        <f>IF(Tabela4[[#This Row],[Tipo]]="Dividendo",Tabela4[[#This Row],[Valor]],Tabela4[[#This Row],[Valor]]*85%)</f>
        <v>8.7379999999999999E-2</v>
      </c>
      <c r="I19" s="4" t="s">
        <v>44</v>
      </c>
      <c r="J19" s="4">
        <v>2009</v>
      </c>
      <c r="K19" s="10">
        <f>SUMPRODUCT(N(Tabela4[Ativo]=Tabela5[[#This Row],[Ativo]]),N(YEAR(Tabela4[Pagamento])=Tabela5[[#This Row],[Ano]]),Tabela4[Líquido])</f>
        <v>0.13581500000000002</v>
      </c>
    </row>
    <row r="20" spans="1:11">
      <c r="A20" s="4" t="s">
        <v>15</v>
      </c>
      <c r="B20" s="3" t="s">
        <v>16</v>
      </c>
      <c r="C20" s="18">
        <v>40340</v>
      </c>
      <c r="D20" s="17">
        <v>0.1028</v>
      </c>
      <c r="F20" s="16">
        <v>40338</v>
      </c>
      <c r="G20" s="10">
        <f>IF(Tabela4[[#This Row],[Tipo]]="Dividendo",Tabela4[[#This Row],[Valor]],Tabela4[[#This Row],[Valor]]*85%)</f>
        <v>8.7379999999999999E-2</v>
      </c>
      <c r="I20" s="4" t="s">
        <v>44</v>
      </c>
      <c r="J20" s="4">
        <v>2008</v>
      </c>
      <c r="K20" s="10">
        <f>SUMPRODUCT(N(Tabela4[Ativo]=Tabela5[[#This Row],[Ativo]]),N(YEAR(Tabela4[Pagamento])=Tabela5[[#This Row],[Ano]]),Tabela4[Líquido])</f>
        <v>0.11504999999999999</v>
      </c>
    </row>
    <row r="21" spans="1:11">
      <c r="A21" s="4" t="s">
        <v>15</v>
      </c>
      <c r="B21" s="3" t="s">
        <v>17</v>
      </c>
      <c r="C21" s="18">
        <v>40249</v>
      </c>
      <c r="D21" s="17">
        <v>9.8900000000000002E-2</v>
      </c>
      <c r="E21" s="16">
        <v>40267</v>
      </c>
      <c r="F21" s="16">
        <v>40248</v>
      </c>
      <c r="G21" s="10">
        <f>IF(Tabela4[[#This Row],[Tipo]]="Dividendo",Tabela4[[#This Row],[Valor]],Tabela4[[#This Row],[Valor]]*85%)</f>
        <v>9.8900000000000002E-2</v>
      </c>
      <c r="I21" s="4" t="s">
        <v>44</v>
      </c>
      <c r="J21" s="4">
        <v>2007</v>
      </c>
      <c r="K21" s="10">
        <f>SUMPRODUCT(N(Tabela4[Ativo]=Tabela5[[#This Row],[Ativo]]),N(YEAR(Tabela4[Pagamento])=Tabela5[[#This Row],[Ano]]),Tabela4[Líquido])</f>
        <v>0.35397000000000001</v>
      </c>
    </row>
    <row r="22" spans="1:11">
      <c r="A22" s="4" t="s">
        <v>15</v>
      </c>
      <c r="B22" s="3" t="s">
        <v>16</v>
      </c>
      <c r="C22" s="18">
        <v>40247</v>
      </c>
      <c r="D22" s="17">
        <v>0.1028</v>
      </c>
      <c r="E22" s="16">
        <v>40268</v>
      </c>
      <c r="F22" s="16">
        <v>40246</v>
      </c>
      <c r="G22" s="10">
        <f>IF(Tabela4[[#This Row],[Tipo]]="Dividendo",Tabela4[[#This Row],[Valor]],Tabela4[[#This Row],[Valor]]*85%)</f>
        <v>8.7379999999999999E-2</v>
      </c>
      <c r="I22" s="4" t="s">
        <v>44</v>
      </c>
      <c r="J22" s="4">
        <v>2006</v>
      </c>
      <c r="K22" s="10">
        <f>SUMPRODUCT(N(Tabela4[Ativo]=Tabela5[[#This Row],[Ativo]]),N(YEAR(Tabela4[Pagamento])=Tabela5[[#This Row],[Ano]]),Tabela4[Líquido])</f>
        <v>0.25075000000000003</v>
      </c>
    </row>
    <row r="23" spans="1:11">
      <c r="A23" s="4" t="s">
        <v>15</v>
      </c>
      <c r="B23" s="3" t="s">
        <v>16</v>
      </c>
      <c r="C23" s="18">
        <v>40177</v>
      </c>
      <c r="D23" s="17">
        <v>0.1026</v>
      </c>
      <c r="E23" s="16">
        <v>40192</v>
      </c>
      <c r="F23" s="16">
        <v>40175</v>
      </c>
      <c r="G23" s="10">
        <f>IF(Tabela4[[#This Row],[Tipo]]="Dividendo",Tabela4[[#This Row],[Valor]],Tabela4[[#This Row],[Valor]]*85%)</f>
        <v>8.7209999999999996E-2</v>
      </c>
      <c r="I23" s="4" t="s">
        <v>44</v>
      </c>
      <c r="J23" s="4">
        <v>2005</v>
      </c>
      <c r="K23" s="10">
        <f>SUMPRODUCT(N(Tabela4[Ativo]=Tabela5[[#This Row],[Ativo]]),N(YEAR(Tabela4[Pagamento])=Tabela5[[#This Row],[Ano]]),Tabela4[Líquido])</f>
        <v>0.19872999999999996</v>
      </c>
    </row>
    <row r="24" spans="1:11">
      <c r="A24" s="4" t="s">
        <v>15</v>
      </c>
      <c r="B24" s="3" t="s">
        <v>17</v>
      </c>
      <c r="C24" s="18">
        <v>40086</v>
      </c>
      <c r="D24" s="17">
        <v>9.0300000000000005E-2</v>
      </c>
      <c r="E24" s="16">
        <v>40099</v>
      </c>
      <c r="F24" s="16">
        <v>40084</v>
      </c>
      <c r="G24" s="10">
        <f>IF(Tabela4[[#This Row],[Tipo]]="Dividendo",Tabela4[[#This Row],[Valor]],Tabela4[[#This Row],[Valor]]*85%)</f>
        <v>9.0300000000000005E-2</v>
      </c>
      <c r="I24" s="4" t="s">
        <v>44</v>
      </c>
      <c r="J24" s="4">
        <v>2004</v>
      </c>
      <c r="K24" s="10">
        <f>SUMPRODUCT(N(Tabela4[Ativo]=Tabela5[[#This Row],[Ativo]]),N(YEAR(Tabela4[Pagamento])=Tabela5[[#This Row],[Ano]]),Tabela4[Líquido])</f>
        <v>0.16872499999999999</v>
      </c>
    </row>
    <row r="25" spans="1:11">
      <c r="A25" s="4" t="s">
        <v>15</v>
      </c>
      <c r="B25" s="3" t="s">
        <v>16</v>
      </c>
      <c r="C25" s="18">
        <v>40086</v>
      </c>
      <c r="D25" s="17">
        <v>0.1021</v>
      </c>
      <c r="E25" s="16">
        <v>40099</v>
      </c>
      <c r="F25" s="16">
        <v>40084</v>
      </c>
      <c r="G25" s="10">
        <f>IF(Tabela4[[#This Row],[Tipo]]="Dividendo",Tabela4[[#This Row],[Valor]],Tabela4[[#This Row],[Valor]]*85%)</f>
        <v>8.6785000000000001E-2</v>
      </c>
      <c r="I25" s="4" t="s">
        <v>44</v>
      </c>
      <c r="J25" s="4">
        <v>2003</v>
      </c>
      <c r="K25" s="10">
        <f>SUMPRODUCT(N(Tabela4[Ativo]=Tabela5[[#This Row],[Ativo]]),N(YEAR(Tabela4[Pagamento])=Tabela5[[#This Row],[Ano]]),Tabela4[Líquido])</f>
        <v>7.1995000000000003E-2</v>
      </c>
    </row>
    <row r="26" spans="1:11">
      <c r="A26" s="4" t="s">
        <v>15</v>
      </c>
      <c r="B26" s="3" t="s">
        <v>16</v>
      </c>
      <c r="C26" s="18">
        <v>39994</v>
      </c>
      <c r="D26" s="17">
        <v>0.10970000000000001</v>
      </c>
      <c r="E26" s="16">
        <v>40008</v>
      </c>
      <c r="F26" s="16">
        <v>39993</v>
      </c>
      <c r="G26" s="10">
        <f>IF(Tabela4[[#This Row],[Tipo]]="Dividendo",Tabela4[[#This Row],[Valor]],Tabela4[[#This Row],[Valor]]*85%)</f>
        <v>9.3245000000000008E-2</v>
      </c>
      <c r="I26" s="4" t="s">
        <v>44</v>
      </c>
      <c r="J26" s="4">
        <v>2002</v>
      </c>
      <c r="K26" s="10">
        <f>SUMPRODUCT(N(Tabela4[Ativo]=Tabela5[[#This Row],[Ativo]]),N(YEAR(Tabela4[Pagamento])=Tabela5[[#This Row],[Ano]]),Tabela4[Líquido])</f>
        <v>0.11117999999999997</v>
      </c>
    </row>
    <row r="27" spans="1:11">
      <c r="A27" s="4" t="s">
        <v>15</v>
      </c>
      <c r="B27" s="3" t="s">
        <v>16</v>
      </c>
      <c r="C27" s="18">
        <v>39896</v>
      </c>
      <c r="D27" s="17">
        <v>0.1086</v>
      </c>
      <c r="E27" s="16">
        <v>39911</v>
      </c>
      <c r="F27" s="16">
        <v>39896</v>
      </c>
      <c r="G27" s="10">
        <f>IF(Tabela4[[#This Row],[Tipo]]="Dividendo",Tabela4[[#This Row],[Valor]],Tabela4[[#This Row],[Valor]]*85%)</f>
        <v>9.2310000000000003E-2</v>
      </c>
      <c r="I27" s="4" t="s">
        <v>44</v>
      </c>
      <c r="J27" s="4">
        <v>2001</v>
      </c>
      <c r="K27" s="10">
        <f>SUMPRODUCT(N(Tabela4[Ativo]=Tabela5[[#This Row],[Ativo]]),N(YEAR(Tabela4[Pagamento])=Tabela5[[#This Row],[Ano]]),Tabela4[Líquido])</f>
        <v>9.6644999999999981E-2</v>
      </c>
    </row>
    <row r="28" spans="1:11">
      <c r="A28" s="4" t="s">
        <v>15</v>
      </c>
      <c r="B28" s="3" t="s">
        <v>17</v>
      </c>
      <c r="C28" s="18">
        <v>39895</v>
      </c>
      <c r="D28" s="17">
        <v>0.1552</v>
      </c>
      <c r="E28" s="16">
        <v>39911</v>
      </c>
      <c r="F28" s="16">
        <v>39895</v>
      </c>
      <c r="G28" s="10">
        <f>IF(Tabela4[[#This Row],[Tipo]]="Dividendo",Tabela4[[#This Row],[Valor]],Tabela4[[#This Row],[Valor]]*85%)</f>
        <v>0.1552</v>
      </c>
      <c r="I28" s="4" t="s">
        <v>44</v>
      </c>
      <c r="J28" s="4">
        <v>2000</v>
      </c>
      <c r="K28" s="10">
        <f>SUMPRODUCT(N(Tabela4[Ativo]=Tabela5[[#This Row],[Ativo]]),N(YEAR(Tabela4[Pagamento])=Tabela5[[#This Row],[Ano]]),Tabela4[Líquido])</f>
        <v>7.3694999999999997E-2</v>
      </c>
    </row>
    <row r="29" spans="1:11">
      <c r="A29" s="4" t="s">
        <v>15</v>
      </c>
      <c r="B29" s="3" t="s">
        <v>16</v>
      </c>
      <c r="C29" s="18">
        <v>39812</v>
      </c>
      <c r="D29" s="17">
        <v>8.9200000000000002E-2</v>
      </c>
      <c r="E29" s="16">
        <v>39854</v>
      </c>
      <c r="F29" s="16">
        <v>39811</v>
      </c>
      <c r="G29" s="10">
        <f>IF(Tabela4[[#This Row],[Tipo]]="Dividendo",Tabela4[[#This Row],[Valor]],Tabela4[[#This Row],[Valor]]*85%)</f>
        <v>7.5819999999999999E-2</v>
      </c>
      <c r="I29" s="4" t="s">
        <v>44</v>
      </c>
      <c r="J29" s="4">
        <v>1999</v>
      </c>
      <c r="K29" s="10">
        <f>SUMPRODUCT(N(Tabela4[Ativo]=Tabela5[[#This Row],[Ativo]]),N(YEAR(Tabela4[Pagamento])=Tabela5[[#This Row],[Ano]]),Tabela4[Líquido])</f>
        <v>1.5979999999999998E-2</v>
      </c>
    </row>
    <row r="30" spans="1:11">
      <c r="A30" s="4" t="s">
        <v>15</v>
      </c>
      <c r="B30" s="3" t="s">
        <v>16</v>
      </c>
      <c r="C30" s="18">
        <v>39721</v>
      </c>
      <c r="D30" s="17">
        <v>8.7800000000000003E-2</v>
      </c>
      <c r="E30" s="16">
        <v>39731</v>
      </c>
      <c r="F30" s="16">
        <v>39720</v>
      </c>
      <c r="G30" s="10">
        <f>IF(Tabela4[[#This Row],[Tipo]]="Dividendo",Tabela4[[#This Row],[Valor]],Tabela4[[#This Row],[Valor]]*85%)</f>
        <v>7.4630000000000002E-2</v>
      </c>
      <c r="I30" s="4" t="s">
        <v>27</v>
      </c>
      <c r="J30" s="4">
        <v>2013</v>
      </c>
      <c r="K30" s="14">
        <f>SUMPRODUCT(N(Tabela4[Ativo]=Tabela5[[#This Row],[Ativo]]),N(YEAR(Tabela4[Pagamento])=Tabela5[[#This Row],[Ano]]),Tabela4[Líquido])</f>
        <v>5.4554999999999999E-2</v>
      </c>
    </row>
    <row r="31" spans="1:11">
      <c r="A31" s="4" t="s">
        <v>15</v>
      </c>
      <c r="B31" s="3" t="s">
        <v>17</v>
      </c>
      <c r="C31" s="18">
        <v>39721</v>
      </c>
      <c r="D31" s="17">
        <v>0.114</v>
      </c>
      <c r="E31" s="16">
        <v>39731</v>
      </c>
      <c r="F31" s="16">
        <v>39720</v>
      </c>
      <c r="G31" s="10">
        <f>IF(Tabela4[[#This Row],[Tipo]]="Dividendo",Tabela4[[#This Row],[Valor]],Tabela4[[#This Row],[Valor]]*85%)</f>
        <v>0.114</v>
      </c>
      <c r="I31" s="4" t="s">
        <v>27</v>
      </c>
      <c r="J31" s="4">
        <v>2012</v>
      </c>
      <c r="K31" s="14">
        <f>SUMPRODUCT(N(Tabela4[Ativo]=Tabela5[[#This Row],[Ativo]]),N(YEAR(Tabela4[Pagamento])=Tabela5[[#This Row],[Ano]]),Tabela4[Líquido])</f>
        <v>0.15500000000000003</v>
      </c>
    </row>
    <row r="32" spans="1:11">
      <c r="A32" s="4" t="s">
        <v>15</v>
      </c>
      <c r="B32" s="3" t="s">
        <v>16</v>
      </c>
      <c r="C32" s="18">
        <v>39629</v>
      </c>
      <c r="D32" s="17">
        <v>8.5800000000000001E-2</v>
      </c>
      <c r="E32" s="16">
        <v>39639</v>
      </c>
      <c r="F32" s="16">
        <v>39629</v>
      </c>
      <c r="G32" s="10">
        <f>IF(Tabela4[[#This Row],[Tipo]]="Dividendo",Tabela4[[#This Row],[Valor]],Tabela4[[#This Row],[Valor]]*85%)</f>
        <v>7.2929999999999995E-2</v>
      </c>
      <c r="I32" s="4" t="s">
        <v>27</v>
      </c>
      <c r="J32" s="4">
        <v>2011</v>
      </c>
      <c r="K32" s="10">
        <f>SUMPRODUCT(N(Tabela4[Ativo]=Tabela5[[#This Row],[Ativo]]),N(YEAR(Tabela4[Pagamento])=Tabela5[[#This Row],[Ano]]),Tabela4[Líquido])</f>
        <v>0.1125</v>
      </c>
    </row>
    <row r="33" spans="1:11">
      <c r="A33" s="4" t="s">
        <v>15</v>
      </c>
      <c r="B33" s="3" t="s">
        <v>16</v>
      </c>
      <c r="C33" s="18">
        <v>39576</v>
      </c>
      <c r="D33" s="17">
        <v>8.5800000000000001E-2</v>
      </c>
      <c r="E33" s="16">
        <v>39587</v>
      </c>
      <c r="F33" s="16">
        <v>39575</v>
      </c>
      <c r="G33" s="10">
        <f>IF(Tabela4[[#This Row],[Tipo]]="Dividendo",Tabela4[[#This Row],[Valor]],Tabela4[[#This Row],[Valor]]*85%)</f>
        <v>7.2929999999999995E-2</v>
      </c>
      <c r="I33" s="4" t="s">
        <v>27</v>
      </c>
      <c r="J33" s="4">
        <v>2010</v>
      </c>
      <c r="K33" s="10">
        <f>SUMPRODUCT(N(Tabela4[Ativo]=Tabela5[[#This Row],[Ativo]]),N(YEAR(Tabela4[Pagamento])=Tabela5[[#This Row],[Ano]]),Tabela4[Líquido])</f>
        <v>0.18050000000000002</v>
      </c>
    </row>
    <row r="34" spans="1:11">
      <c r="A34" s="4" t="s">
        <v>15</v>
      </c>
      <c r="B34" s="3" t="s">
        <v>16</v>
      </c>
      <c r="C34" s="18">
        <v>39514</v>
      </c>
      <c r="D34" s="17">
        <v>0.12509999999999999</v>
      </c>
      <c r="F34" s="16">
        <v>39514</v>
      </c>
      <c r="G34" s="10">
        <f>IF(Tabela4[[#This Row],[Tipo]]="Dividendo",Tabela4[[#This Row],[Valor]],Tabela4[[#This Row],[Valor]]*85%)</f>
        <v>0.10633499999999999</v>
      </c>
      <c r="I34" s="4" t="s">
        <v>27</v>
      </c>
      <c r="J34" s="4">
        <v>2009</v>
      </c>
      <c r="K34" s="10">
        <f>SUMPRODUCT(N(Tabela4[Ativo]=Tabela5[[#This Row],[Ativo]]),N(YEAR(Tabela4[Pagamento])=Tabela5[[#This Row],[Ano]]),Tabela4[Líquido])</f>
        <v>0.17</v>
      </c>
    </row>
    <row r="35" spans="1:11">
      <c r="A35" s="3" t="s">
        <v>43</v>
      </c>
      <c r="B35" s="3" t="s">
        <v>16</v>
      </c>
      <c r="C35" s="18">
        <v>41547</v>
      </c>
      <c r="D35" s="17">
        <v>0.12720000000000001</v>
      </c>
      <c r="E35" s="16">
        <v>41562</v>
      </c>
      <c r="F35" s="16">
        <v>41547</v>
      </c>
      <c r="G35" s="10">
        <f>IF(Tabela4[[#This Row],[Tipo]]="Dividendo",Tabela4[[#This Row],[Valor]],Tabela4[[#This Row],[Valor]]*85%)</f>
        <v>0.10812000000000001</v>
      </c>
      <c r="I35" s="4" t="s">
        <v>27</v>
      </c>
      <c r="J35" s="4">
        <v>2008</v>
      </c>
      <c r="K35" s="10">
        <f>SUMPRODUCT(N(Tabela4[Ativo]=Tabela5[[#This Row],[Ativo]]),N(YEAR(Tabela4[Pagamento])=Tabela5[[#This Row],[Ano]]),Tabela4[Líquido])</f>
        <v>0.13600000000000001</v>
      </c>
    </row>
    <row r="36" spans="1:11">
      <c r="A36" s="3" t="s">
        <v>43</v>
      </c>
      <c r="B36" s="3" t="s">
        <v>16</v>
      </c>
      <c r="C36" s="18">
        <v>41452</v>
      </c>
      <c r="D36" s="17">
        <v>0.12239999999999999</v>
      </c>
      <c r="E36" s="16">
        <v>41470</v>
      </c>
      <c r="F36" s="16">
        <v>41452</v>
      </c>
      <c r="G36" s="10">
        <f>IF(Tabela4[[#This Row],[Tipo]]="Dividendo",Tabela4[[#This Row],[Valor]],Tabela4[[#This Row],[Valor]]*85%)</f>
        <v>0.10403999999999999</v>
      </c>
      <c r="I36" s="4" t="s">
        <v>27</v>
      </c>
      <c r="J36" s="4">
        <v>2007</v>
      </c>
      <c r="K36" s="10">
        <f>SUMPRODUCT(N(Tabela4[Ativo]=Tabela5[[#This Row],[Ativo]]),N(YEAR(Tabela4[Pagamento])=Tabela5[[#This Row],[Ano]]),Tabela4[Líquido])</f>
        <v>9.0000000000000011E-2</v>
      </c>
    </row>
    <row r="37" spans="1:11">
      <c r="A37" s="3" t="s">
        <v>43</v>
      </c>
      <c r="B37" s="3" t="s">
        <v>16</v>
      </c>
      <c r="C37" s="18">
        <v>41360</v>
      </c>
      <c r="D37" s="17">
        <v>0.114</v>
      </c>
      <c r="E37" s="16">
        <v>41379</v>
      </c>
      <c r="F37" s="16">
        <v>41360</v>
      </c>
      <c r="G37" s="10">
        <f>IF(Tabela4[[#This Row],[Tipo]]="Dividendo",Tabela4[[#This Row],[Valor]],Tabela4[[#This Row],[Valor]]*85%)</f>
        <v>9.69E-2</v>
      </c>
      <c r="I37" s="4" t="s">
        <v>27</v>
      </c>
      <c r="J37" s="4">
        <v>2006</v>
      </c>
      <c r="K37" s="10">
        <f>SUMPRODUCT(N(Tabela4[Ativo]=Tabela5[[#This Row],[Ativo]]),N(YEAR(Tabela4[Pagamento])=Tabela5[[#This Row],[Ano]]),Tabela4[Líquido])</f>
        <v>7.4099999999999999E-2</v>
      </c>
    </row>
    <row r="38" spans="1:11">
      <c r="A38" s="3" t="s">
        <v>43</v>
      </c>
      <c r="B38" s="3" t="s">
        <v>17</v>
      </c>
      <c r="C38" s="18">
        <v>41323</v>
      </c>
      <c r="D38" s="17">
        <v>3.1899999999999998E-2</v>
      </c>
      <c r="E38" s="16">
        <v>41393</v>
      </c>
      <c r="F38" s="16">
        <v>41323</v>
      </c>
      <c r="G38" s="10">
        <f>IF(Tabela4[[#This Row],[Tipo]]="Dividendo",Tabela4[[#This Row],[Valor]],Tabela4[[#This Row],[Valor]]*85%)</f>
        <v>3.1899999999999998E-2</v>
      </c>
      <c r="I38" s="4" t="s">
        <v>27</v>
      </c>
      <c r="J38" s="4">
        <v>2005</v>
      </c>
      <c r="K38" s="10">
        <f>SUMPRODUCT(N(Tabela4[Ativo]=Tabela5[[#This Row],[Ativo]]),N(YEAR(Tabela4[Pagamento])=Tabela5[[#This Row],[Ano]]),Tabela4[Líquido])</f>
        <v>6.8000000000000005E-2</v>
      </c>
    </row>
    <row r="39" spans="1:11">
      <c r="A39" s="3" t="s">
        <v>43</v>
      </c>
      <c r="B39" s="3" t="s">
        <v>16</v>
      </c>
      <c r="C39" s="18">
        <v>41270</v>
      </c>
      <c r="D39" s="17">
        <v>0.1174</v>
      </c>
      <c r="E39" s="16">
        <v>41289</v>
      </c>
      <c r="F39" s="16">
        <v>41270</v>
      </c>
      <c r="G39" s="10">
        <f>IF(Tabela4[[#This Row],[Tipo]]="Dividendo",Tabela4[[#This Row],[Valor]],Tabela4[[#This Row],[Valor]]*85%)</f>
        <v>9.9790000000000004E-2</v>
      </c>
      <c r="I39" s="4" t="s">
        <v>27</v>
      </c>
      <c r="J39" s="4">
        <v>2004</v>
      </c>
      <c r="K39" s="10">
        <f>SUMPRODUCT(N(Tabela4[Ativo]=Tabela5[[#This Row],[Ativo]]),N(YEAR(Tabela4[Pagamento])=Tabela5[[#This Row],[Ano]]),Tabela4[Líquido])</f>
        <v>6.3835000000000003E-2</v>
      </c>
    </row>
    <row r="40" spans="1:11">
      <c r="A40" s="3" t="s">
        <v>43</v>
      </c>
      <c r="B40" s="3" t="s">
        <v>16</v>
      </c>
      <c r="C40" s="18">
        <v>41180</v>
      </c>
      <c r="D40" s="17">
        <v>0.1216</v>
      </c>
      <c r="E40" s="16">
        <v>41197</v>
      </c>
      <c r="F40" s="16">
        <v>41180</v>
      </c>
      <c r="G40" s="10">
        <f>IF(Tabela4[[#This Row],[Tipo]]="Dividendo",Tabela4[[#This Row],[Valor]],Tabela4[[#This Row],[Valor]]*85%)</f>
        <v>0.10335999999999999</v>
      </c>
      <c r="I40" s="4" t="s">
        <v>27</v>
      </c>
      <c r="J40" s="4">
        <v>2003</v>
      </c>
      <c r="K40" s="10">
        <f>SUMPRODUCT(N(Tabela4[Ativo]=Tabela5[[#This Row],[Ativo]]),N(YEAR(Tabela4[Pagamento])=Tabela5[[#This Row],[Ano]]),Tabela4[Líquido])</f>
        <v>9.2969999999999997E-2</v>
      </c>
    </row>
    <row r="41" spans="1:11">
      <c r="A41" s="3" t="s">
        <v>43</v>
      </c>
      <c r="B41" s="3" t="s">
        <v>17</v>
      </c>
      <c r="C41" s="18">
        <v>41180</v>
      </c>
      <c r="D41" s="17">
        <v>7.0000000000000007E-2</v>
      </c>
      <c r="E41" s="16">
        <v>41197</v>
      </c>
      <c r="F41" s="16">
        <v>41180</v>
      </c>
      <c r="G41" s="10">
        <f>IF(Tabela4[[#This Row],[Tipo]]="Dividendo",Tabela4[[#This Row],[Valor]],Tabela4[[#This Row],[Valor]]*85%)</f>
        <v>7.0000000000000007E-2</v>
      </c>
      <c r="I41" s="4" t="s">
        <v>27</v>
      </c>
      <c r="J41" s="4">
        <v>2002</v>
      </c>
      <c r="K41" s="10">
        <f>SUMPRODUCT(N(Tabela4[Ativo]=Tabela5[[#This Row],[Ativo]]),N(YEAR(Tabela4[Pagamento])=Tabela5[[#This Row],[Ano]]),Tabela4[Líquido])</f>
        <v>0.13328000000000001</v>
      </c>
    </row>
    <row r="42" spans="1:11">
      <c r="A42" s="3" t="s">
        <v>43</v>
      </c>
      <c r="B42" s="3" t="s">
        <v>16</v>
      </c>
      <c r="C42" s="18">
        <v>41089</v>
      </c>
      <c r="D42" s="17">
        <v>0.13339999999999999</v>
      </c>
      <c r="E42" s="16">
        <v>41106</v>
      </c>
      <c r="F42" s="16">
        <v>41089</v>
      </c>
      <c r="G42" s="10">
        <f>IF(Tabela4[[#This Row],[Tipo]]="Dividendo",Tabela4[[#This Row],[Valor]],Tabela4[[#This Row],[Valor]]*85%)</f>
        <v>0.11338999999999999</v>
      </c>
      <c r="I42" s="4" t="s">
        <v>27</v>
      </c>
      <c r="J42" s="4">
        <v>2001</v>
      </c>
      <c r="K42" s="10">
        <f>SUMPRODUCT(N(Tabela4[Ativo]=Tabela5[[#This Row],[Ativo]]),N(YEAR(Tabela4[Pagamento])=Tabela5[[#This Row],[Ano]]),Tabela4[Líquido])</f>
        <v>5.2360000000000004E-2</v>
      </c>
    </row>
    <row r="43" spans="1:11">
      <c r="A43" s="3" t="s">
        <v>43</v>
      </c>
      <c r="B43" s="3" t="s">
        <v>17</v>
      </c>
      <c r="C43" s="18">
        <v>41089</v>
      </c>
      <c r="D43" s="17">
        <v>0.1391</v>
      </c>
      <c r="E43" s="16">
        <v>41106</v>
      </c>
      <c r="F43" s="16">
        <v>41089</v>
      </c>
      <c r="G43" s="10">
        <f>IF(Tabela4[[#This Row],[Tipo]]="Dividendo",Tabela4[[#This Row],[Valor]],Tabela4[[#This Row],[Valor]]*85%)</f>
        <v>0.1391</v>
      </c>
      <c r="I43" s="4" t="s">
        <v>27</v>
      </c>
      <c r="J43" s="4">
        <v>2000</v>
      </c>
      <c r="K43" s="10">
        <f>SUMPRODUCT(N(Tabela4[Ativo]=Tabela5[[#This Row],[Ativo]]),N(YEAR(Tabela4[Pagamento])=Tabela5[[#This Row],[Ano]]),Tabela4[Líquido])</f>
        <v>5.4860000000000006E-2</v>
      </c>
    </row>
    <row r="44" spans="1:11">
      <c r="A44" s="3" t="s">
        <v>43</v>
      </c>
      <c r="B44" s="3" t="s">
        <v>16</v>
      </c>
      <c r="C44" s="18">
        <v>40997</v>
      </c>
      <c r="D44" s="17">
        <v>0.1313</v>
      </c>
      <c r="E44" s="16">
        <v>41015</v>
      </c>
      <c r="F44" s="16">
        <v>40997</v>
      </c>
      <c r="G44" s="10">
        <f>IF(Tabela4[[#This Row],[Tipo]]="Dividendo",Tabela4[[#This Row],[Valor]],Tabela4[[#This Row],[Valor]]*85%)</f>
        <v>0.111605</v>
      </c>
      <c r="I44" s="4" t="s">
        <v>27</v>
      </c>
      <c r="J44" s="4">
        <v>1999</v>
      </c>
      <c r="K44" s="10">
        <f>SUMPRODUCT(N(Tabela4[Ativo]=Tabela5[[#This Row],[Ativo]]),N(YEAR(Tabela4[Pagamento])=Tabela5[[#This Row],[Ano]]),Tabela4[Líquido])</f>
        <v>5.2360000000000004E-2</v>
      </c>
    </row>
    <row r="45" spans="1:11">
      <c r="A45" s="3" t="s">
        <v>43</v>
      </c>
      <c r="B45" s="3" t="s">
        <v>17</v>
      </c>
      <c r="C45" s="18">
        <v>40953</v>
      </c>
      <c r="D45" s="17">
        <v>0.14899999999999999</v>
      </c>
      <c r="E45" s="16">
        <v>41026</v>
      </c>
      <c r="F45" s="16">
        <v>40952</v>
      </c>
      <c r="G45" s="10">
        <f>IF(Tabela4[[#This Row],[Tipo]]="Dividendo",Tabela4[[#This Row],[Valor]],Tabela4[[#This Row],[Valor]]*85%)</f>
        <v>0.14899999999999999</v>
      </c>
      <c r="I45" s="4" t="s">
        <v>31</v>
      </c>
      <c r="J45" s="4">
        <v>2013</v>
      </c>
      <c r="K45" s="14">
        <f>SUMPRODUCT(N(Tabela4[Ativo]=Tabela5[[#This Row],[Ativo]]),N(YEAR(Tabela4[Pagamento])=Tabela5[[#This Row],[Ano]]),Tabela4[Líquido])</f>
        <v>0.80520000000000003</v>
      </c>
    </row>
    <row r="46" spans="1:11">
      <c r="A46" s="3" t="s">
        <v>43</v>
      </c>
      <c r="B46" s="3" t="s">
        <v>16</v>
      </c>
      <c r="C46" s="18">
        <v>40905</v>
      </c>
      <c r="D46" s="17">
        <v>0.18390000000000001</v>
      </c>
      <c r="E46" s="16">
        <v>40924</v>
      </c>
      <c r="F46" s="16">
        <v>40905</v>
      </c>
      <c r="G46" s="10">
        <f>IF(Tabela4[[#This Row],[Tipo]]="Dividendo",Tabela4[[#This Row],[Valor]],Tabela4[[#This Row],[Valor]]*85%)</f>
        <v>0.15631500000000001</v>
      </c>
      <c r="I46" s="4" t="s">
        <v>31</v>
      </c>
      <c r="J46" s="4">
        <v>2012</v>
      </c>
      <c r="K46" s="14">
        <f>SUMPRODUCT(N(Tabela4[Ativo]=Tabela5[[#This Row],[Ativo]]),N(YEAR(Tabela4[Pagamento])=Tabela5[[#This Row],[Ano]]),Tabela4[Líquido])</f>
        <v>1.5573999999999999</v>
      </c>
    </row>
    <row r="47" spans="1:11">
      <c r="A47" s="3" t="s">
        <v>43</v>
      </c>
      <c r="B47" s="3" t="s">
        <v>16</v>
      </c>
      <c r="C47" s="18">
        <v>40816</v>
      </c>
      <c r="D47" s="17">
        <v>0.18290000000000001</v>
      </c>
      <c r="E47" s="16">
        <v>40833</v>
      </c>
      <c r="F47" s="16">
        <v>40816</v>
      </c>
      <c r="G47" s="10">
        <f>IF(Tabela4[[#This Row],[Tipo]]="Dividendo",Tabela4[[#This Row],[Valor]],Tabela4[[#This Row],[Valor]]*85%)</f>
        <v>0.15546499999999999</v>
      </c>
      <c r="I47" s="4" t="s">
        <v>31</v>
      </c>
      <c r="J47" s="4">
        <v>2011</v>
      </c>
      <c r="K47" s="10">
        <f>SUMPRODUCT(N(Tabela4[Ativo]=Tabela5[[#This Row],[Ativo]]),N(YEAR(Tabela4[Pagamento])=Tabela5[[#This Row],[Ano]]),Tabela4[Líquido])</f>
        <v>1.5636000000000001</v>
      </c>
    </row>
    <row r="48" spans="1:11">
      <c r="A48" s="3" t="s">
        <v>43</v>
      </c>
      <c r="B48" s="3" t="s">
        <v>17</v>
      </c>
      <c r="C48" s="18">
        <v>40703</v>
      </c>
      <c r="D48" s="17">
        <v>0.12540000000000001</v>
      </c>
      <c r="E48" s="16">
        <v>40714</v>
      </c>
      <c r="F48" s="16">
        <v>40703</v>
      </c>
      <c r="G48" s="10">
        <f>IF(Tabela4[[#This Row],[Tipo]]="Dividendo",Tabela4[[#This Row],[Valor]],Tabela4[[#This Row],[Valor]]*85%)</f>
        <v>0.12540000000000001</v>
      </c>
      <c r="I48" s="4" t="s">
        <v>31</v>
      </c>
      <c r="J48" s="4">
        <v>2010</v>
      </c>
      <c r="K48" s="10">
        <f>SUMPRODUCT(N(Tabela4[Ativo]=Tabela5[[#This Row],[Ativo]]),N(YEAR(Tabela4[Pagamento])=Tabela5[[#This Row],[Ano]]),Tabela4[Líquido])</f>
        <v>1.5082</v>
      </c>
    </row>
    <row r="49" spans="1:11">
      <c r="A49" s="3" t="s">
        <v>43</v>
      </c>
      <c r="B49" s="3" t="s">
        <v>16</v>
      </c>
      <c r="C49" s="18">
        <v>40632</v>
      </c>
      <c r="D49" s="17">
        <v>0.1197</v>
      </c>
      <c r="E49" s="16">
        <v>40648</v>
      </c>
      <c r="F49" s="16">
        <v>40632</v>
      </c>
      <c r="G49" s="10">
        <f>IF(Tabela4[[#This Row],[Tipo]]="Dividendo",Tabela4[[#This Row],[Valor]],Tabela4[[#This Row],[Valor]]*85%)</f>
        <v>0.101745</v>
      </c>
      <c r="I49" s="4" t="s">
        <v>31</v>
      </c>
      <c r="J49" s="4">
        <v>2009</v>
      </c>
      <c r="K49" s="10">
        <f>SUMPRODUCT(N(Tabela4[Ativo]=Tabela5[[#This Row],[Ativo]]),N(YEAR(Tabela4[Pagamento])=Tabela5[[#This Row],[Ano]]),Tabela4[Líquido])</f>
        <v>3.4161000000000001</v>
      </c>
    </row>
    <row r="50" spans="1:11">
      <c r="A50" s="3" t="s">
        <v>43</v>
      </c>
      <c r="B50" s="3" t="s">
        <v>16</v>
      </c>
      <c r="C50" s="18">
        <v>40541</v>
      </c>
      <c r="D50" s="17">
        <v>0.11609999999999999</v>
      </c>
      <c r="E50" s="16">
        <v>40560</v>
      </c>
      <c r="F50" s="16">
        <v>40541</v>
      </c>
      <c r="G50" s="10">
        <f>IF(Tabela4[[#This Row],[Tipo]]="Dividendo",Tabela4[[#This Row],[Valor]],Tabela4[[#This Row],[Valor]]*85%)</f>
        <v>9.8684999999999995E-2</v>
      </c>
      <c r="I50" s="4" t="s">
        <v>31</v>
      </c>
      <c r="J50" s="4">
        <v>2008</v>
      </c>
      <c r="K50" s="10">
        <f>SUMPRODUCT(N(Tabela4[Ativo]=Tabela5[[#This Row],[Ativo]]),N(YEAR(Tabela4[Pagamento])=Tabela5[[#This Row],[Ano]]),Tabela4[Líquido])</f>
        <v>0.77600000000000002</v>
      </c>
    </row>
    <row r="51" spans="1:11">
      <c r="A51" s="3" t="s">
        <v>43</v>
      </c>
      <c r="B51" s="3" t="s">
        <v>16</v>
      </c>
      <c r="C51" s="18">
        <v>40450</v>
      </c>
      <c r="D51" s="17">
        <v>0.111</v>
      </c>
      <c r="E51" s="16">
        <v>40466</v>
      </c>
      <c r="F51" s="16">
        <v>40450</v>
      </c>
      <c r="G51" s="10">
        <f>IF(Tabela4[[#This Row],[Tipo]]="Dividendo",Tabela4[[#This Row],[Valor]],Tabela4[[#This Row],[Valor]]*85%)</f>
        <v>9.4350000000000003E-2</v>
      </c>
      <c r="I51" s="4" t="s">
        <v>31</v>
      </c>
      <c r="J51" s="4">
        <v>2007</v>
      </c>
      <c r="K51" s="10">
        <f>SUMPRODUCT(N(Tabela4[Ativo]=Tabela5[[#This Row],[Ativo]]),N(YEAR(Tabela4[Pagamento])=Tabela5[[#This Row],[Ano]]),Tabela4[Líquido])</f>
        <v>5.2299999999999999E-2</v>
      </c>
    </row>
    <row r="52" spans="1:11">
      <c r="A52" s="3" t="s">
        <v>43</v>
      </c>
      <c r="B52" s="3" t="s">
        <v>16</v>
      </c>
      <c r="C52" s="18">
        <v>40358</v>
      </c>
      <c r="D52" s="17">
        <v>0.10730000000000001</v>
      </c>
      <c r="E52" s="16">
        <v>40374</v>
      </c>
      <c r="F52" s="16">
        <v>40358</v>
      </c>
      <c r="G52" s="10">
        <f>IF(Tabela4[[#This Row],[Tipo]]="Dividendo",Tabela4[[#This Row],[Valor]],Tabela4[[#This Row],[Valor]]*85%)</f>
        <v>9.1205000000000008E-2</v>
      </c>
      <c r="I52" s="4" t="s">
        <v>31</v>
      </c>
      <c r="J52" s="4">
        <v>2006</v>
      </c>
      <c r="K52" s="10">
        <f>SUMPRODUCT(N(Tabela4[Ativo]=Tabela5[[#This Row],[Ativo]]),N(YEAR(Tabela4[Pagamento])=Tabela5[[#This Row],[Ano]]),Tabela4[Líquido])</f>
        <v>3.5299999999999998E-2</v>
      </c>
    </row>
    <row r="53" spans="1:11">
      <c r="A53" s="3" t="s">
        <v>43</v>
      </c>
      <c r="B53" s="3" t="s">
        <v>17</v>
      </c>
      <c r="C53" s="18">
        <v>40303</v>
      </c>
      <c r="D53" s="17">
        <v>0.45040000000000002</v>
      </c>
      <c r="F53" s="16">
        <v>40303</v>
      </c>
      <c r="G53" s="10">
        <f>IF(Tabela4[[#This Row],[Tipo]]="Dividendo",Tabela4[[#This Row],[Valor]],Tabela4[[#This Row],[Valor]]*85%)</f>
        <v>0.45040000000000002</v>
      </c>
      <c r="I53" s="4" t="s">
        <v>31</v>
      </c>
      <c r="J53" s="4">
        <v>2005</v>
      </c>
      <c r="K53" s="10">
        <f>SUMPRODUCT(N(Tabela4[Ativo]=Tabela5[[#This Row],[Ativo]]),N(YEAR(Tabela4[Pagamento])=Tabela5[[#This Row],[Ano]]),Tabela4[Líquido])</f>
        <v>5.4999999999999997E-3</v>
      </c>
    </row>
    <row r="54" spans="1:11">
      <c r="A54" s="3" t="s">
        <v>43</v>
      </c>
      <c r="B54" s="3" t="s">
        <v>16</v>
      </c>
      <c r="C54" s="18">
        <v>40267</v>
      </c>
      <c r="D54" s="17">
        <v>0.1142</v>
      </c>
      <c r="E54" s="16">
        <v>40283</v>
      </c>
      <c r="F54" s="16">
        <v>40267</v>
      </c>
      <c r="G54" s="10">
        <f>IF(Tabela4[[#This Row],[Tipo]]="Dividendo",Tabela4[[#This Row],[Valor]],Tabela4[[#This Row],[Valor]]*85%)</f>
        <v>9.706999999999999E-2</v>
      </c>
      <c r="I54" s="4" t="s">
        <v>34</v>
      </c>
      <c r="J54" s="4">
        <v>2013</v>
      </c>
      <c r="K54" s="14">
        <f>SUMPRODUCT(N(Tabela4[Ativo]=Tabela5[[#This Row],[Ativo]]),N(YEAR(Tabela4[Pagamento])=Tabela5[[#This Row],[Ano]]),Tabela4[Líquido])</f>
        <v>0.28397499999999998</v>
      </c>
    </row>
    <row r="55" spans="1:11">
      <c r="A55" s="3" t="s">
        <v>43</v>
      </c>
      <c r="B55" s="3" t="s">
        <v>16</v>
      </c>
      <c r="C55" s="18">
        <v>40169</v>
      </c>
      <c r="D55" s="17">
        <v>9.7799999999999998E-2</v>
      </c>
      <c r="E55" s="16">
        <v>40193</v>
      </c>
      <c r="F55" s="16">
        <v>40169</v>
      </c>
      <c r="G55" s="10">
        <f>IF(Tabela4[[#This Row],[Tipo]]="Dividendo",Tabela4[[#This Row],[Valor]],Tabela4[[#This Row],[Valor]]*85%)</f>
        <v>8.3129999999999996E-2</v>
      </c>
      <c r="I55" s="4" t="s">
        <v>34</v>
      </c>
      <c r="J55" s="4">
        <v>2012</v>
      </c>
      <c r="K55" s="14">
        <f>SUMPRODUCT(N(Tabela4[Ativo]=Tabela5[[#This Row],[Ativo]]),N(YEAR(Tabela4[Pagamento])=Tabela5[[#This Row],[Ano]]),Tabela4[Líquido])</f>
        <v>0.36899999999999999</v>
      </c>
    </row>
    <row r="56" spans="1:11">
      <c r="A56" s="3" t="s">
        <v>43</v>
      </c>
      <c r="B56" s="3" t="s">
        <v>16</v>
      </c>
      <c r="C56" s="18">
        <v>40086</v>
      </c>
      <c r="D56" s="17">
        <v>0.1177</v>
      </c>
      <c r="E56" s="16">
        <v>40094</v>
      </c>
      <c r="F56" s="16">
        <v>40086</v>
      </c>
      <c r="G56" s="10">
        <f>IF(Tabela4[[#This Row],[Tipo]]="Dividendo",Tabela4[[#This Row],[Valor]],Tabela4[[#This Row],[Valor]]*85%)</f>
        <v>0.100045</v>
      </c>
      <c r="I56" s="4" t="s">
        <v>34</v>
      </c>
      <c r="J56" s="4">
        <v>2011</v>
      </c>
      <c r="K56" s="10">
        <f>SUMPRODUCT(N(Tabela4[Ativo]=Tabela5[[#This Row],[Ativo]]),N(YEAR(Tabela4[Pagamento])=Tabela5[[#This Row],[Ano]]),Tabela4[Líquido])</f>
        <v>0.33045000000000002</v>
      </c>
    </row>
    <row r="57" spans="1:11">
      <c r="A57" s="3" t="s">
        <v>43</v>
      </c>
      <c r="B57" s="3" t="s">
        <v>16</v>
      </c>
      <c r="C57" s="18">
        <v>39990</v>
      </c>
      <c r="D57" s="17">
        <v>0.1101</v>
      </c>
      <c r="E57" s="16">
        <v>40009</v>
      </c>
      <c r="F57" s="16">
        <v>39990</v>
      </c>
      <c r="G57" s="10">
        <f>IF(Tabela4[[#This Row],[Tipo]]="Dividendo",Tabela4[[#This Row],[Valor]],Tabela4[[#This Row],[Valor]]*85%)</f>
        <v>9.3585000000000002E-2</v>
      </c>
      <c r="I57" s="4" t="s">
        <v>34</v>
      </c>
      <c r="J57" s="4">
        <v>2010</v>
      </c>
      <c r="K57" s="10">
        <f>SUMPRODUCT(N(Tabela4[Ativo]=Tabela5[[#This Row],[Ativo]]),N(YEAR(Tabela4[Pagamento])=Tabela5[[#This Row],[Ano]]),Tabela4[Líquido])</f>
        <v>0.23925000000000002</v>
      </c>
    </row>
    <row r="58" spans="1:11">
      <c r="A58" s="3" t="s">
        <v>43</v>
      </c>
      <c r="B58" s="3" t="s">
        <v>16</v>
      </c>
      <c r="C58" s="18">
        <v>39902</v>
      </c>
      <c r="D58" s="17">
        <v>0.1106</v>
      </c>
      <c r="E58" s="16">
        <v>39918</v>
      </c>
      <c r="F58" s="16">
        <v>39902</v>
      </c>
      <c r="G58" s="10">
        <f>IF(Tabela4[[#This Row],[Tipo]]="Dividendo",Tabela4[[#This Row],[Valor]],Tabela4[[#This Row],[Valor]]*85%)</f>
        <v>9.4009999999999996E-2</v>
      </c>
      <c r="I58" s="4" t="s">
        <v>34</v>
      </c>
      <c r="J58" s="4">
        <v>2009</v>
      </c>
      <c r="K58" s="10">
        <f>SUMPRODUCT(N(Tabela4[Ativo]=Tabela5[[#This Row],[Ativo]]),N(YEAR(Tabela4[Pagamento])=Tabela5[[#This Row],[Ano]]),Tabela4[Líquido])</f>
        <v>0.36841999999999997</v>
      </c>
    </row>
    <row r="59" spans="1:11">
      <c r="A59" s="3" t="s">
        <v>43</v>
      </c>
      <c r="B59" s="3" t="s">
        <v>16</v>
      </c>
      <c r="C59" s="18">
        <v>39805</v>
      </c>
      <c r="D59" s="17">
        <v>9.7600000000000006E-2</v>
      </c>
      <c r="E59" s="16">
        <v>39828</v>
      </c>
      <c r="F59" s="16">
        <v>39805</v>
      </c>
      <c r="G59" s="10">
        <f>IF(Tabela4[[#This Row],[Tipo]]="Dividendo",Tabela4[[#This Row],[Valor]],Tabela4[[#This Row],[Valor]]*85%)</f>
        <v>8.2960000000000006E-2</v>
      </c>
      <c r="I59" s="4" t="s">
        <v>34</v>
      </c>
      <c r="J59" s="4">
        <v>2008</v>
      </c>
      <c r="K59" s="10">
        <f>SUMPRODUCT(N(Tabela4[Ativo]=Tabela5[[#This Row],[Ativo]]),N(YEAR(Tabela4[Pagamento])=Tabela5[[#This Row],[Ano]]),Tabela4[Líquido])</f>
        <v>0.31215499999999996</v>
      </c>
    </row>
    <row r="60" spans="1:11">
      <c r="A60" s="3" t="s">
        <v>43</v>
      </c>
      <c r="B60" s="3" t="s">
        <v>16</v>
      </c>
      <c r="C60" s="18">
        <v>39720</v>
      </c>
      <c r="D60" s="17">
        <v>0.1114</v>
      </c>
      <c r="E60" s="16">
        <v>39736</v>
      </c>
      <c r="F60" s="16">
        <v>39720</v>
      </c>
      <c r="G60" s="10">
        <f>IF(Tabela4[[#This Row],[Tipo]]="Dividendo",Tabela4[[#This Row],[Valor]],Tabela4[[#This Row],[Valor]]*85%)</f>
        <v>9.4689999999999996E-2</v>
      </c>
      <c r="I60" s="4" t="s">
        <v>34</v>
      </c>
      <c r="J60" s="4">
        <v>2007</v>
      </c>
      <c r="K60" s="10">
        <f>SUMPRODUCT(N(Tabela4[Ativo]=Tabela5[[#This Row],[Ativo]]),N(YEAR(Tabela4[Pagamento])=Tabela5[[#This Row],[Ano]]),Tabela4[Líquido])</f>
        <v>0.20058999999999999</v>
      </c>
    </row>
    <row r="61" spans="1:11">
      <c r="A61" s="3" t="s">
        <v>43</v>
      </c>
      <c r="B61" s="3" t="s">
        <v>16</v>
      </c>
      <c r="C61" s="18">
        <v>39626</v>
      </c>
      <c r="D61" s="17">
        <v>0.10920000000000001</v>
      </c>
      <c r="E61" s="16">
        <v>39644</v>
      </c>
      <c r="F61" s="16">
        <v>39626</v>
      </c>
      <c r="G61" s="10">
        <f>IF(Tabela4[[#This Row],[Tipo]]="Dividendo",Tabela4[[#This Row],[Valor]],Tabela4[[#This Row],[Valor]]*85%)</f>
        <v>9.282E-2</v>
      </c>
      <c r="I61" s="4" t="s">
        <v>34</v>
      </c>
      <c r="J61" s="4">
        <v>2006</v>
      </c>
      <c r="K61" s="10">
        <f>SUMPRODUCT(N(Tabela4[Ativo]=Tabela5[[#This Row],[Ativo]]),N(YEAR(Tabela4[Pagamento])=Tabela5[[#This Row],[Ano]]),Tabela4[Líquido])</f>
        <v>0.32300000000000001</v>
      </c>
    </row>
    <row r="62" spans="1:11">
      <c r="A62" s="3" t="s">
        <v>43</v>
      </c>
      <c r="B62" s="3" t="s">
        <v>17</v>
      </c>
      <c r="C62" s="18">
        <v>39535</v>
      </c>
      <c r="D62" s="17">
        <v>5.7000000000000002E-3</v>
      </c>
      <c r="F62" s="16">
        <v>39535</v>
      </c>
      <c r="G62" s="10">
        <f>IF(Tabela4[[#This Row],[Tipo]]="Dividendo",Tabela4[[#This Row],[Valor]],Tabela4[[#This Row],[Valor]]*85%)</f>
        <v>5.7000000000000002E-3</v>
      </c>
      <c r="I62" s="4" t="s">
        <v>34</v>
      </c>
      <c r="J62" s="4">
        <v>2005</v>
      </c>
      <c r="K62" s="10">
        <f>SUMPRODUCT(N(Tabela4[Ativo]=Tabela5[[#This Row],[Ativo]]),N(YEAR(Tabela4[Pagamento])=Tabela5[[#This Row],[Ano]]),Tabela4[Líquido])</f>
        <v>0.28900000000000003</v>
      </c>
    </row>
    <row r="63" spans="1:11">
      <c r="A63" s="3" t="s">
        <v>43</v>
      </c>
      <c r="B63" s="3" t="s">
        <v>16</v>
      </c>
      <c r="C63" s="18">
        <v>39534</v>
      </c>
      <c r="D63" s="17">
        <v>0.1031</v>
      </c>
      <c r="E63" s="16">
        <v>39548</v>
      </c>
      <c r="F63" s="16">
        <v>39534</v>
      </c>
      <c r="G63" s="10">
        <f>IF(Tabela4[[#This Row],[Tipo]]="Dividendo",Tabela4[[#This Row],[Valor]],Tabela4[[#This Row],[Valor]]*85%)</f>
        <v>8.7634999999999991E-2</v>
      </c>
      <c r="I63" s="4" t="s">
        <v>34</v>
      </c>
      <c r="J63" s="4">
        <v>2004</v>
      </c>
      <c r="K63" s="10">
        <f>SUMPRODUCT(N(Tabela4[Ativo]=Tabela5[[#This Row],[Ativo]]),N(YEAR(Tabela4[Pagamento])=Tabela5[[#This Row],[Ano]]),Tabela4[Líquido])</f>
        <v>0.2346</v>
      </c>
    </row>
    <row r="64" spans="1:11">
      <c r="A64" s="3" t="s">
        <v>43</v>
      </c>
      <c r="B64" s="4" t="s">
        <v>16</v>
      </c>
      <c r="C64" s="19">
        <v>39435</v>
      </c>
      <c r="D64" s="20">
        <v>0.19059999999999999</v>
      </c>
      <c r="E64" s="15">
        <v>39457</v>
      </c>
      <c r="F64" s="15">
        <v>39435</v>
      </c>
      <c r="G64" s="14">
        <f>IF(Tabela4[[#This Row],[Tipo]]="Dividendo",Tabela4[[#This Row],[Valor]],Tabela4[[#This Row],[Valor]]*85%)</f>
        <v>0.16200999999999999</v>
      </c>
      <c r="I64" s="4" t="s">
        <v>34</v>
      </c>
      <c r="J64" s="4">
        <v>2003</v>
      </c>
      <c r="K64" s="10">
        <f>SUMPRODUCT(N(Tabela4[Ativo]=Tabela5[[#This Row],[Ativo]]),N(YEAR(Tabela4[Pagamento])=Tabela5[[#This Row],[Ano]]),Tabela4[Líquido])</f>
        <v>0.22950000000000001</v>
      </c>
    </row>
    <row r="65" spans="1:11">
      <c r="A65" s="4" t="s">
        <v>44</v>
      </c>
      <c r="B65" s="4" t="s">
        <v>17</v>
      </c>
      <c r="C65" s="19">
        <v>41607</v>
      </c>
      <c r="D65" s="20">
        <v>1.4999999999999999E-2</v>
      </c>
      <c r="E65" s="15">
        <v>41641</v>
      </c>
      <c r="F65" s="15">
        <v>41607</v>
      </c>
      <c r="G65" s="14">
        <f>IF(Tabela4[[#This Row],[Tipo]]="Dividendo",Tabela4[[#This Row],[Valor]],Tabela4[[#This Row],[Valor]]*85%)</f>
        <v>1.4999999999999999E-2</v>
      </c>
      <c r="I65" s="4" t="s">
        <v>34</v>
      </c>
      <c r="J65" s="4">
        <v>2002</v>
      </c>
      <c r="K65" s="10">
        <f>SUMPRODUCT(N(Tabela4[Ativo]=Tabela5[[#This Row],[Ativo]]),N(YEAR(Tabela4[Pagamento])=Tabela5[[#This Row],[Ano]]),Tabela4[Líquido])</f>
        <v>0</v>
      </c>
    </row>
    <row r="66" spans="1:11">
      <c r="A66" s="4" t="s">
        <v>44</v>
      </c>
      <c r="B66" s="3" t="s">
        <v>17</v>
      </c>
      <c r="C66" s="18">
        <v>41516</v>
      </c>
      <c r="D66" s="17">
        <v>1.4999999999999999E-2</v>
      </c>
      <c r="E66" s="16">
        <v>41548</v>
      </c>
      <c r="F66" s="16">
        <v>39762</v>
      </c>
      <c r="G66" s="10">
        <f>IF(Tabela4[[#This Row],[Tipo]]="Dividendo",Tabela4[[#This Row],[Valor]],Tabela4[[#This Row],[Valor]]*85%)</f>
        <v>1.4999999999999999E-2</v>
      </c>
      <c r="I66" s="4" t="s">
        <v>34</v>
      </c>
      <c r="J66" s="4">
        <v>2001</v>
      </c>
      <c r="K66" s="10">
        <f>SUMPRODUCT(N(Tabela4[Ativo]=Tabela5[[#This Row],[Ativo]]),N(YEAR(Tabela4[Pagamento])=Tabela5[[#This Row],[Ano]]),Tabela4[Líquido])</f>
        <v>8.1259999999999999E-2</v>
      </c>
    </row>
    <row r="67" spans="1:11">
      <c r="A67" s="4" t="s">
        <v>44</v>
      </c>
      <c r="B67" s="3" t="s">
        <v>16</v>
      </c>
      <c r="C67" s="18">
        <v>41492</v>
      </c>
      <c r="D67" s="17">
        <v>7.0999999999999994E-2</v>
      </c>
      <c r="E67" s="16">
        <v>41507</v>
      </c>
      <c r="F67" s="16">
        <v>41491</v>
      </c>
      <c r="G67" s="10">
        <f>IF(Tabela4[[#This Row],[Tipo]]="Dividendo",Tabela4[[#This Row],[Valor]],Tabela4[[#This Row],[Valor]]*85%)</f>
        <v>6.0349999999999994E-2</v>
      </c>
      <c r="I67" s="4" t="s">
        <v>34</v>
      </c>
      <c r="J67" s="4">
        <v>2000</v>
      </c>
      <c r="K67" s="10">
        <f>SUMPRODUCT(N(Tabela4[Ativo]=Tabela5[[#This Row],[Ativo]]),N(YEAR(Tabela4[Pagamento])=Tabela5[[#This Row],[Ano]]),Tabela4[Líquido])</f>
        <v>4.2075000000000001E-2</v>
      </c>
    </row>
    <row r="68" spans="1:11">
      <c r="A68" s="4" t="s">
        <v>44</v>
      </c>
      <c r="B68" s="3" t="s">
        <v>17</v>
      </c>
      <c r="C68" s="18">
        <v>41425</v>
      </c>
      <c r="D68" s="17">
        <v>1.4999999999999999E-2</v>
      </c>
      <c r="E68" s="16">
        <v>41456</v>
      </c>
      <c r="F68" s="16">
        <v>39762</v>
      </c>
      <c r="G68" s="10">
        <f>IF(Tabela4[[#This Row],[Tipo]]="Dividendo",Tabela4[[#This Row],[Valor]],Tabela4[[#This Row],[Valor]]*85%)</f>
        <v>1.4999999999999999E-2</v>
      </c>
      <c r="I68" s="4" t="s">
        <v>34</v>
      </c>
      <c r="J68" s="4">
        <v>1999</v>
      </c>
      <c r="K68" s="10">
        <f>SUMPRODUCT(N(Tabela4[Ativo]=Tabela5[[#This Row],[Ativo]]),N(YEAR(Tabela4[Pagamento])=Tabela5[[#This Row],[Ano]]),Tabela4[Líquido])</f>
        <v>0.10199999999999999</v>
      </c>
    </row>
    <row r="69" spans="1:11">
      <c r="A69" s="4" t="s">
        <v>44</v>
      </c>
      <c r="B69" s="3" t="s">
        <v>16</v>
      </c>
      <c r="C69" s="18">
        <v>41338</v>
      </c>
      <c r="D69" s="17">
        <v>0.1258</v>
      </c>
      <c r="E69" s="16">
        <v>41453</v>
      </c>
      <c r="F69" s="16">
        <v>41337</v>
      </c>
      <c r="G69" s="10">
        <f>IF(Tabela4[[#This Row],[Tipo]]="Dividendo",Tabela4[[#This Row],[Valor]],Tabela4[[#This Row],[Valor]]*85%)</f>
        <v>0.10693</v>
      </c>
      <c r="I69" s="4" t="s">
        <v>36</v>
      </c>
      <c r="J69" s="4">
        <v>2013</v>
      </c>
      <c r="K69" s="14">
        <f>SUMPRODUCT(N(Tabela4[Ativo]=Tabela5[[#This Row],[Ativo]]),N(YEAR(Tabela4[Pagamento])=Tabela5[[#This Row],[Ano]]),Tabela4[Líquido])</f>
        <v>0</v>
      </c>
    </row>
    <row r="70" spans="1:11">
      <c r="A70" s="4" t="s">
        <v>44</v>
      </c>
      <c r="B70" s="3" t="s">
        <v>16</v>
      </c>
      <c r="C70" s="18">
        <v>41264</v>
      </c>
      <c r="D70" s="17">
        <v>0.20699999999999999</v>
      </c>
      <c r="F70" s="16">
        <v>41260</v>
      </c>
      <c r="G70" s="10">
        <f>IF(Tabela4[[#This Row],[Tipo]]="Dividendo",Tabela4[[#This Row],[Valor]],Tabela4[[#This Row],[Valor]]*85%)</f>
        <v>0.17595</v>
      </c>
      <c r="I70" s="4" t="s">
        <v>36</v>
      </c>
      <c r="J70" s="4">
        <v>2012</v>
      </c>
      <c r="K70" s="14">
        <f>SUMPRODUCT(N(Tabela4[Ativo]=Tabela5[[#This Row],[Ativo]]),N(YEAR(Tabela4[Pagamento])=Tabela5[[#This Row],[Ano]]),Tabela4[Líquido])</f>
        <v>0.21</v>
      </c>
    </row>
    <row r="71" spans="1:11">
      <c r="A71" s="4" t="s">
        <v>44</v>
      </c>
      <c r="B71" s="3" t="s">
        <v>17</v>
      </c>
      <c r="C71" s="18">
        <v>41243</v>
      </c>
      <c r="D71" s="17">
        <v>1.4999999999999999E-2</v>
      </c>
      <c r="E71" s="16">
        <v>41276</v>
      </c>
      <c r="F71" s="16">
        <v>39762</v>
      </c>
      <c r="G71" s="10">
        <f>IF(Tabela4[[#This Row],[Tipo]]="Dividendo",Tabela4[[#This Row],[Valor]],Tabela4[[#This Row],[Valor]]*85%)</f>
        <v>1.4999999999999999E-2</v>
      </c>
      <c r="I71" s="4" t="s">
        <v>36</v>
      </c>
      <c r="J71" s="4">
        <v>2011</v>
      </c>
      <c r="K71" s="10">
        <f>SUMPRODUCT(N(Tabela4[Ativo]=Tabela5[[#This Row],[Ativo]]),N(YEAR(Tabela4[Pagamento])=Tabela5[[#This Row],[Ano]]),Tabela4[Líquido])</f>
        <v>0.24010000000000001</v>
      </c>
    </row>
    <row r="72" spans="1:11">
      <c r="A72" s="4" t="s">
        <v>44</v>
      </c>
      <c r="B72" s="3" t="s">
        <v>17</v>
      </c>
      <c r="C72" s="18">
        <v>41152</v>
      </c>
      <c r="D72" s="17">
        <v>1.4999999999999999E-2</v>
      </c>
      <c r="E72" s="16">
        <v>41183</v>
      </c>
      <c r="F72" s="16">
        <v>39762</v>
      </c>
      <c r="G72" s="10">
        <f>IF(Tabela4[[#This Row],[Tipo]]="Dividendo",Tabela4[[#This Row],[Valor]],Tabela4[[#This Row],[Valor]]*85%)</f>
        <v>1.4999999999999999E-2</v>
      </c>
      <c r="I72" s="4" t="s">
        <v>36</v>
      </c>
      <c r="J72" s="4">
        <v>2010</v>
      </c>
      <c r="K72" s="10">
        <f>SUMPRODUCT(N(Tabela4[Ativo]=Tabela5[[#This Row],[Ativo]]),N(YEAR(Tabela4[Pagamento])=Tabela5[[#This Row],[Ano]]),Tabela4[Líquido])</f>
        <v>0.1105</v>
      </c>
    </row>
    <row r="73" spans="1:11">
      <c r="A73" s="4" t="s">
        <v>44</v>
      </c>
      <c r="B73" s="3" t="s">
        <v>17</v>
      </c>
      <c r="C73" s="18">
        <v>41060</v>
      </c>
      <c r="D73" s="17">
        <v>1.4999999999999999E-2</v>
      </c>
      <c r="E73" s="16">
        <v>41092</v>
      </c>
      <c r="F73" s="16">
        <v>39762</v>
      </c>
      <c r="G73" s="10">
        <f>IF(Tabela4[[#This Row],[Tipo]]="Dividendo",Tabela4[[#This Row],[Valor]],Tabela4[[#This Row],[Valor]]*85%)</f>
        <v>1.4999999999999999E-2</v>
      </c>
      <c r="I73" s="4" t="s">
        <v>36</v>
      </c>
      <c r="J73" s="4">
        <v>2009</v>
      </c>
      <c r="K73" s="10">
        <f>SUMPRODUCT(N(Tabela4[Ativo]=Tabela5[[#This Row],[Ativo]]),N(YEAR(Tabela4[Pagamento])=Tabela5[[#This Row],[Ano]]),Tabela4[Líquido])</f>
        <v>6.9699999999999998E-2</v>
      </c>
    </row>
    <row r="74" spans="1:11">
      <c r="A74" s="4" t="s">
        <v>44</v>
      </c>
      <c r="B74" s="3" t="s">
        <v>16</v>
      </c>
      <c r="C74" s="18">
        <v>40968</v>
      </c>
      <c r="D74" s="17">
        <v>0.1477</v>
      </c>
      <c r="F74" s="16">
        <v>40967</v>
      </c>
      <c r="G74" s="10">
        <f>IF(Tabela4[[#This Row],[Tipo]]="Dividendo",Tabela4[[#This Row],[Valor]],Tabela4[[#This Row],[Valor]]*85%)</f>
        <v>0.12554499999999999</v>
      </c>
      <c r="I74" s="4" t="s">
        <v>36</v>
      </c>
      <c r="J74" s="4">
        <v>2008</v>
      </c>
      <c r="K74" s="10">
        <f>SUMPRODUCT(N(Tabela4[Ativo]=Tabela5[[#This Row],[Ativo]]),N(YEAR(Tabela4[Pagamento])=Tabela5[[#This Row],[Ano]]),Tabela4[Líquido])</f>
        <v>0.19839999999999999</v>
      </c>
    </row>
    <row r="75" spans="1:11">
      <c r="A75" s="4" t="s">
        <v>44</v>
      </c>
      <c r="B75" s="3" t="s">
        <v>17</v>
      </c>
      <c r="C75" s="18">
        <v>40968</v>
      </c>
      <c r="D75" s="17">
        <v>1.4E-2</v>
      </c>
      <c r="E75" s="16">
        <v>41001</v>
      </c>
      <c r="F75" s="16">
        <v>39762</v>
      </c>
      <c r="G75" s="10">
        <f>IF(Tabela4[[#This Row],[Tipo]]="Dividendo",Tabela4[[#This Row],[Valor]],Tabela4[[#This Row],[Valor]]*85%)</f>
        <v>1.4E-2</v>
      </c>
      <c r="I75" s="4" t="s">
        <v>36</v>
      </c>
      <c r="J75" s="4">
        <v>2007</v>
      </c>
      <c r="K75" s="10">
        <f>SUMPRODUCT(N(Tabela4[Ativo]=Tabela5[[#This Row],[Ativo]]),N(YEAR(Tabela4[Pagamento])=Tabela5[[#This Row],[Ano]]),Tabela4[Líquido])</f>
        <v>3.9100000000000003E-2</v>
      </c>
    </row>
    <row r="76" spans="1:11">
      <c r="A76" s="4" t="s">
        <v>44</v>
      </c>
      <c r="B76" s="3" t="s">
        <v>16</v>
      </c>
      <c r="C76" s="18">
        <v>40903</v>
      </c>
      <c r="D76" s="17">
        <v>0.14000000000000001</v>
      </c>
      <c r="E76" s="16">
        <v>40981</v>
      </c>
      <c r="F76" s="16">
        <v>40896</v>
      </c>
      <c r="G76" s="10">
        <f>IF(Tabela4[[#This Row],[Tipo]]="Dividendo",Tabela4[[#This Row],[Valor]],Tabela4[[#This Row],[Valor]]*85%)</f>
        <v>0.11900000000000001</v>
      </c>
      <c r="I76" s="4" t="s">
        <v>48</v>
      </c>
      <c r="J76" s="4">
        <v>2013</v>
      </c>
      <c r="K76" s="14">
        <f>SUMPRODUCT(N(Tabela4[Ativo]=Tabela5[[#This Row],[Ativo]]),N(YEAR(Tabela4[Pagamento])=Tabela5[[#This Row],[Ano]]),Tabela4[Líquido])</f>
        <v>0</v>
      </c>
    </row>
    <row r="77" spans="1:11">
      <c r="A77" s="4" t="s">
        <v>44</v>
      </c>
      <c r="B77" s="3" t="s">
        <v>17</v>
      </c>
      <c r="C77" s="18">
        <v>40877</v>
      </c>
      <c r="D77" s="17">
        <v>1.4E-2</v>
      </c>
      <c r="E77" s="16">
        <v>40910</v>
      </c>
      <c r="F77" s="16">
        <v>39762</v>
      </c>
      <c r="G77" s="10">
        <f>IF(Tabela4[[#This Row],[Tipo]]="Dividendo",Tabela4[[#This Row],[Valor]],Tabela4[[#This Row],[Valor]]*85%)</f>
        <v>1.4E-2</v>
      </c>
      <c r="I77" s="4" t="s">
        <v>48</v>
      </c>
      <c r="J77" s="4">
        <v>2012</v>
      </c>
      <c r="K77" s="14">
        <f>SUMPRODUCT(N(Tabela4[Ativo]=Tabela5[[#This Row],[Ativo]]),N(YEAR(Tabela4[Pagamento])=Tabela5[[#This Row],[Ano]]),Tabela4[Líquido])</f>
        <v>0.1484</v>
      </c>
    </row>
    <row r="78" spans="1:11">
      <c r="A78" s="4" t="s">
        <v>44</v>
      </c>
      <c r="B78" s="3" t="s">
        <v>17</v>
      </c>
      <c r="C78" s="18">
        <v>40786</v>
      </c>
      <c r="D78" s="17">
        <v>1.4E-2</v>
      </c>
      <c r="E78" s="16">
        <v>40819</v>
      </c>
      <c r="F78" s="16">
        <v>39762</v>
      </c>
      <c r="G78" s="10">
        <f>IF(Tabela4[[#This Row],[Tipo]]="Dividendo",Tabela4[[#This Row],[Valor]],Tabela4[[#This Row],[Valor]]*85%)</f>
        <v>1.4E-2</v>
      </c>
      <c r="I78" s="4" t="s">
        <v>48</v>
      </c>
      <c r="J78" s="4">
        <v>2011</v>
      </c>
      <c r="K78" s="10">
        <f>SUMPRODUCT(N(Tabela4[Ativo]=Tabela5[[#This Row],[Ativo]]),N(YEAR(Tabela4[Pagamento])=Tabela5[[#This Row],[Ano]]),Tabela4[Líquido])</f>
        <v>0.16919999999999999</v>
      </c>
    </row>
    <row r="79" spans="1:11">
      <c r="A79" s="4" t="s">
        <v>44</v>
      </c>
      <c r="B79" s="3" t="s">
        <v>16</v>
      </c>
      <c r="C79" s="18">
        <v>40764</v>
      </c>
      <c r="D79" s="17">
        <v>7.8E-2</v>
      </c>
      <c r="E79" s="16">
        <v>40777</v>
      </c>
      <c r="F79" s="16">
        <v>40763</v>
      </c>
      <c r="G79" s="10">
        <f>IF(Tabela4[[#This Row],[Tipo]]="Dividendo",Tabela4[[#This Row],[Valor]],Tabela4[[#This Row],[Valor]]*85%)</f>
        <v>6.6299999999999998E-2</v>
      </c>
      <c r="I79" s="4" t="s">
        <v>48</v>
      </c>
      <c r="J79" s="4">
        <v>2010</v>
      </c>
      <c r="K79" s="10">
        <f>SUMPRODUCT(N(Tabela4[Ativo]=Tabela5[[#This Row],[Ativo]]),N(YEAR(Tabela4[Pagamento])=Tabela5[[#This Row],[Ano]]),Tabela4[Líquido])</f>
        <v>0.20599999999999999</v>
      </c>
    </row>
    <row r="80" spans="1:11">
      <c r="A80" s="4" t="s">
        <v>44</v>
      </c>
      <c r="B80" s="3" t="s">
        <v>17</v>
      </c>
      <c r="C80" s="18">
        <v>40694</v>
      </c>
      <c r="D80" s="17">
        <v>1.4E-2</v>
      </c>
      <c r="E80" s="16">
        <v>40725</v>
      </c>
      <c r="F80" s="16">
        <v>39762</v>
      </c>
      <c r="G80" s="10">
        <f>IF(Tabela4[[#This Row],[Tipo]]="Dividendo",Tabela4[[#This Row],[Valor]],Tabela4[[#This Row],[Valor]]*85%)</f>
        <v>1.4E-2</v>
      </c>
      <c r="I80" s="4" t="s">
        <v>48</v>
      </c>
      <c r="J80" s="4">
        <v>2009</v>
      </c>
      <c r="K80" s="10">
        <f>SUMPRODUCT(N(Tabela4[Ativo]=Tabela5[[#This Row],[Ativo]]),N(YEAR(Tabela4[Pagamento])=Tabela5[[#This Row],[Ano]]),Tabela4[Líquido])</f>
        <v>0.29460500000000001</v>
      </c>
    </row>
    <row r="81" spans="1:11">
      <c r="A81" s="4" t="s">
        <v>44</v>
      </c>
      <c r="B81" s="3" t="s">
        <v>16</v>
      </c>
      <c r="C81" s="18">
        <v>40631</v>
      </c>
      <c r="D81" s="17">
        <v>0.11169999999999999</v>
      </c>
      <c r="E81" s="16">
        <v>40704</v>
      </c>
      <c r="F81" s="16">
        <v>40630</v>
      </c>
      <c r="G81" s="10">
        <f>IF(Tabela4[[#This Row],[Tipo]]="Dividendo",Tabela4[[#This Row],[Valor]],Tabela4[[#This Row],[Valor]]*85%)</f>
        <v>9.4944999999999988E-2</v>
      </c>
      <c r="I81" s="4" t="s">
        <v>48</v>
      </c>
      <c r="J81" s="4">
        <v>2008</v>
      </c>
      <c r="K81" s="10">
        <f>SUMPRODUCT(N(Tabela4[Ativo]=Tabela5[[#This Row],[Ativo]]),N(YEAR(Tabela4[Pagamento])=Tabela5[[#This Row],[Ano]]),Tabela4[Líquido])</f>
        <v>0.1158</v>
      </c>
    </row>
    <row r="82" spans="1:11">
      <c r="A82" s="4" t="s">
        <v>44</v>
      </c>
      <c r="B82" s="3" t="s">
        <v>16</v>
      </c>
      <c r="C82" s="18">
        <v>40606</v>
      </c>
      <c r="D82" s="17">
        <v>4.7199999999999999E-2</v>
      </c>
      <c r="E82" s="16">
        <v>40619</v>
      </c>
      <c r="F82" s="16">
        <v>40605</v>
      </c>
      <c r="G82" s="10">
        <f>IF(Tabela4[[#This Row],[Tipo]]="Dividendo",Tabela4[[#This Row],[Valor]],Tabela4[[#This Row],[Valor]]*85%)</f>
        <v>4.0119999999999996E-2</v>
      </c>
      <c r="I82" s="4" t="s">
        <v>48</v>
      </c>
      <c r="J82" s="4">
        <v>2007</v>
      </c>
      <c r="K82" s="10">
        <f>SUMPRODUCT(N(Tabela4[Ativo]=Tabela5[[#This Row],[Ativo]]),N(YEAR(Tabela4[Pagamento])=Tabela5[[#This Row],[Ano]]),Tabela4[Líquido])</f>
        <v>4.4400000000000002E-2</v>
      </c>
    </row>
    <row r="83" spans="1:11">
      <c r="A83" s="4" t="s">
        <v>44</v>
      </c>
      <c r="B83" s="3" t="s">
        <v>17</v>
      </c>
      <c r="C83" s="18">
        <v>40602</v>
      </c>
      <c r="D83" s="17">
        <v>1.4E-2</v>
      </c>
      <c r="E83" s="16">
        <v>40634</v>
      </c>
      <c r="F83" s="16">
        <v>39762</v>
      </c>
      <c r="G83" s="10">
        <f>IF(Tabela4[[#This Row],[Tipo]]="Dividendo",Tabela4[[#This Row],[Valor]],Tabela4[[#This Row],[Valor]]*85%)</f>
        <v>1.4E-2</v>
      </c>
      <c r="I83" s="4" t="s">
        <v>49</v>
      </c>
      <c r="J83" s="4">
        <v>2013</v>
      </c>
      <c r="K83" s="14">
        <f>SUMPRODUCT(N(Tabela4[Ativo]=Tabela5[[#This Row],[Ativo]]),N(YEAR(Tabela4[Pagamento])=Tabela5[[#This Row],[Ano]]),Tabela4[Líquido])</f>
        <v>0</v>
      </c>
    </row>
    <row r="84" spans="1:11">
      <c r="A84" s="4" t="s">
        <v>44</v>
      </c>
      <c r="B84" s="3" t="s">
        <v>16</v>
      </c>
      <c r="C84" s="18">
        <v>40542</v>
      </c>
      <c r="D84" s="17">
        <v>8.7400000000000005E-2</v>
      </c>
      <c r="E84" s="16">
        <v>40619</v>
      </c>
      <c r="F84" s="16">
        <v>40526</v>
      </c>
      <c r="G84" s="10">
        <f>IF(Tabela4[[#This Row],[Tipo]]="Dividendo",Tabela4[[#This Row],[Valor]],Tabela4[[#This Row],[Valor]]*85%)</f>
        <v>7.4290000000000009E-2</v>
      </c>
      <c r="I84" s="4" t="s">
        <v>49</v>
      </c>
      <c r="J84" s="4">
        <v>2012</v>
      </c>
      <c r="K84" s="14">
        <f>SUMPRODUCT(N(Tabela4[Ativo]=Tabela5[[#This Row],[Ativo]]),N(YEAR(Tabela4[Pagamento])=Tabela5[[#This Row],[Ano]]),Tabela4[Líquido])</f>
        <v>0.307</v>
      </c>
    </row>
    <row r="85" spans="1:11">
      <c r="A85" s="4" t="s">
        <v>44</v>
      </c>
      <c r="B85" s="3" t="s">
        <v>17</v>
      </c>
      <c r="C85" s="18">
        <v>40512</v>
      </c>
      <c r="D85" s="17">
        <v>1.4E-2</v>
      </c>
      <c r="E85" s="16">
        <v>40546</v>
      </c>
      <c r="F85" s="16">
        <v>40512</v>
      </c>
      <c r="G85" s="10">
        <f>IF(Tabela4[[#This Row],[Tipo]]="Dividendo",Tabela4[[#This Row],[Valor]],Tabela4[[#This Row],[Valor]]*85%)</f>
        <v>1.4E-2</v>
      </c>
      <c r="I85" s="4" t="s">
        <v>49</v>
      </c>
      <c r="J85" s="4">
        <v>2011</v>
      </c>
      <c r="K85" s="10">
        <f>SUMPRODUCT(N(Tabela4[Ativo]=Tabela5[[#This Row],[Ativo]]),N(YEAR(Tabela4[Pagamento])=Tabela5[[#This Row],[Ano]]),Tabela4[Líquido])</f>
        <v>0.31230000000000002</v>
      </c>
    </row>
    <row r="86" spans="1:11">
      <c r="A86" s="4" t="s">
        <v>44</v>
      </c>
      <c r="B86" s="3" t="s">
        <v>17</v>
      </c>
      <c r="C86" s="18">
        <v>40421</v>
      </c>
      <c r="D86" s="17">
        <v>1.4E-2</v>
      </c>
      <c r="E86" s="16">
        <v>40452</v>
      </c>
      <c r="F86" s="16">
        <v>40421</v>
      </c>
      <c r="G86" s="10">
        <f>IF(Tabela4[[#This Row],[Tipo]]="Dividendo",Tabela4[[#This Row],[Valor]],Tabela4[[#This Row],[Valor]]*85%)</f>
        <v>1.4E-2</v>
      </c>
      <c r="I86" s="4" t="s">
        <v>49</v>
      </c>
      <c r="J86" s="4">
        <v>2010</v>
      </c>
      <c r="K86" s="10">
        <f>SUMPRODUCT(N(Tabela4[Ativo]=Tabela5[[#This Row],[Ativo]]),N(YEAR(Tabela4[Pagamento])=Tabela5[[#This Row],[Ano]]),Tabela4[Líquido])</f>
        <v>0.1956</v>
      </c>
    </row>
    <row r="87" spans="1:11">
      <c r="A87" s="4" t="s">
        <v>44</v>
      </c>
      <c r="B87" s="3" t="s">
        <v>16</v>
      </c>
      <c r="C87" s="18">
        <v>40400</v>
      </c>
      <c r="D87" s="17">
        <v>7.1599999999999997E-2</v>
      </c>
      <c r="E87" s="16">
        <v>40410</v>
      </c>
      <c r="F87" s="16">
        <v>40399</v>
      </c>
      <c r="G87" s="10">
        <f>IF(Tabela4[[#This Row],[Tipo]]="Dividendo",Tabela4[[#This Row],[Valor]],Tabela4[[#This Row],[Valor]]*85%)</f>
        <v>6.0859999999999997E-2</v>
      </c>
      <c r="I87" s="4" t="s">
        <v>49</v>
      </c>
      <c r="J87" s="4">
        <v>2009</v>
      </c>
      <c r="K87" s="10">
        <f>SUMPRODUCT(N(Tabela4[Ativo]=Tabela5[[#This Row],[Ativo]]),N(YEAR(Tabela4[Pagamento])=Tabela5[[#This Row],[Ano]]),Tabela4[Líquido])</f>
        <v>0.14779999999999999</v>
      </c>
    </row>
    <row r="88" spans="1:11">
      <c r="A88" s="4" t="s">
        <v>44</v>
      </c>
      <c r="B88" s="3" t="s">
        <v>17</v>
      </c>
      <c r="C88" s="18">
        <v>40329</v>
      </c>
      <c r="D88" s="17">
        <v>1.4E-2</v>
      </c>
      <c r="E88" s="16">
        <v>40360</v>
      </c>
      <c r="F88" s="16">
        <v>40329</v>
      </c>
      <c r="G88" s="10">
        <f>IF(Tabela4[[#This Row],[Tipo]]="Dividendo",Tabela4[[#This Row],[Valor]],Tabela4[[#This Row],[Valor]]*85%)</f>
        <v>1.4E-2</v>
      </c>
      <c r="I88" s="4" t="s">
        <v>49</v>
      </c>
      <c r="J88" s="4">
        <v>2008</v>
      </c>
      <c r="K88" s="10">
        <f>SUMPRODUCT(N(Tabela4[Ativo]=Tabela5[[#This Row],[Ativo]]),N(YEAR(Tabela4[Pagamento])=Tabela5[[#This Row],[Ano]]),Tabela4[Líquido])</f>
        <v>0.2</v>
      </c>
    </row>
    <row r="89" spans="1:11">
      <c r="A89" s="4" t="s">
        <v>44</v>
      </c>
      <c r="B89" s="3" t="s">
        <v>16</v>
      </c>
      <c r="C89" s="18">
        <v>40239</v>
      </c>
      <c r="D89" s="17">
        <v>0.18149999999999999</v>
      </c>
      <c r="F89" s="16">
        <v>40238</v>
      </c>
      <c r="G89" s="10">
        <f>IF(Tabela4[[#This Row],[Tipo]]="Dividendo",Tabela4[[#This Row],[Valor]],Tabela4[[#This Row],[Valor]]*85%)</f>
        <v>0.154275</v>
      </c>
      <c r="I89" s="4" t="s">
        <v>49</v>
      </c>
      <c r="J89" s="4">
        <v>2007</v>
      </c>
      <c r="K89" s="10">
        <f>SUMPRODUCT(N(Tabela4[Ativo]=Tabela5[[#This Row],[Ativo]]),N(YEAR(Tabela4[Pagamento])=Tabela5[[#This Row],[Ano]]),Tabela4[Líquido])</f>
        <v>0.13159999999999999</v>
      </c>
    </row>
    <row r="90" spans="1:11">
      <c r="A90" s="4" t="s">
        <v>44</v>
      </c>
      <c r="B90" s="3" t="s">
        <v>17</v>
      </c>
      <c r="C90" s="18">
        <v>40235</v>
      </c>
      <c r="D90" s="17">
        <v>1.4E-2</v>
      </c>
      <c r="E90" s="16">
        <v>40269</v>
      </c>
      <c r="F90" s="16">
        <v>40235</v>
      </c>
      <c r="G90" s="10">
        <f>IF(Tabela4[[#This Row],[Tipo]]="Dividendo",Tabela4[[#This Row],[Valor]],Tabela4[[#This Row],[Valor]]*85%)</f>
        <v>1.4E-2</v>
      </c>
      <c r="I90" s="4" t="s">
        <v>49</v>
      </c>
      <c r="J90" s="4">
        <v>2006</v>
      </c>
      <c r="K90" s="10">
        <f>SUMPRODUCT(N(Tabela4[Ativo]=Tabela5[[#This Row],[Ativo]]),N(YEAR(Tabela4[Pagamento])=Tabela5[[#This Row],[Ano]]),Tabela4[Líquido])</f>
        <v>6.08E-2</v>
      </c>
    </row>
    <row r="91" spans="1:11">
      <c r="A91" s="4" t="s">
        <v>44</v>
      </c>
      <c r="B91" s="3" t="s">
        <v>16</v>
      </c>
      <c r="C91" s="18">
        <v>40177</v>
      </c>
      <c r="D91" s="17">
        <v>3.5000000000000003E-2</v>
      </c>
      <c r="E91" s="16">
        <v>40247</v>
      </c>
      <c r="F91" s="16">
        <v>40163</v>
      </c>
      <c r="G91" s="10">
        <f>IF(Tabela4[[#This Row],[Tipo]]="Dividendo",Tabela4[[#This Row],[Valor]],Tabela4[[#This Row],[Valor]]*85%)</f>
        <v>2.9750000000000002E-2</v>
      </c>
      <c r="I91" s="4" t="s">
        <v>49</v>
      </c>
      <c r="J91" s="4">
        <v>2005</v>
      </c>
      <c r="K91" s="10">
        <f>SUMPRODUCT(N(Tabela4[Ativo]=Tabela5[[#This Row],[Ativo]]),N(YEAR(Tabela4[Pagamento])=Tabela5[[#This Row],[Ano]]),Tabela4[Líquido])</f>
        <v>1.9900000000000001E-2</v>
      </c>
    </row>
    <row r="92" spans="1:11">
      <c r="A92" s="4" t="s">
        <v>44</v>
      </c>
      <c r="B92" s="3" t="s">
        <v>17</v>
      </c>
      <c r="C92" s="18">
        <v>40147</v>
      </c>
      <c r="D92" s="17">
        <v>1.4E-2</v>
      </c>
      <c r="E92" s="16">
        <v>40182</v>
      </c>
      <c r="F92" s="16">
        <v>40147</v>
      </c>
      <c r="G92" s="10">
        <f>IF(Tabela4[[#This Row],[Tipo]]="Dividendo",Tabela4[[#This Row],[Valor]],Tabela4[[#This Row],[Valor]]*85%)</f>
        <v>1.4E-2</v>
      </c>
      <c r="I92" s="4" t="s">
        <v>49</v>
      </c>
      <c r="J92" s="4">
        <v>2004</v>
      </c>
      <c r="K92" s="10">
        <f>SUMPRODUCT(N(Tabela4[Ativo]=Tabela5[[#This Row],[Ativo]]),N(YEAR(Tabela4[Pagamento])=Tabela5[[#This Row],[Ano]]),Tabela4[Líquido])</f>
        <v>0</v>
      </c>
    </row>
    <row r="93" spans="1:11">
      <c r="A93" s="4" t="s">
        <v>44</v>
      </c>
      <c r="B93" s="3" t="s">
        <v>17</v>
      </c>
      <c r="C93" s="18">
        <v>40056</v>
      </c>
      <c r="D93" s="17">
        <v>1.4E-2</v>
      </c>
      <c r="E93" s="16">
        <v>40087</v>
      </c>
      <c r="F93" s="16">
        <v>39762</v>
      </c>
      <c r="G93" s="10">
        <f>IF(Tabela4[[#This Row],[Tipo]]="Dividendo",Tabela4[[#This Row],[Valor]],Tabela4[[#This Row],[Valor]]*85%)</f>
        <v>1.4E-2</v>
      </c>
      <c r="I93" s="4" t="s">
        <v>49</v>
      </c>
      <c r="J93" s="4">
        <v>2003</v>
      </c>
      <c r="K93" s="10">
        <f>SUMPRODUCT(N(Tabela4[Ativo]=Tabela5[[#This Row],[Ativo]]),N(YEAR(Tabela4[Pagamento])=Tabela5[[#This Row],[Ano]]),Tabela4[Líquido])</f>
        <v>8.0999999999999996E-3</v>
      </c>
    </row>
    <row r="94" spans="1:11">
      <c r="A94" s="4" t="s">
        <v>44</v>
      </c>
      <c r="B94" s="3" t="s">
        <v>16</v>
      </c>
      <c r="C94" s="18">
        <v>40046</v>
      </c>
      <c r="D94" s="17">
        <v>5.1200000000000002E-2</v>
      </c>
      <c r="E94" s="16">
        <v>40056</v>
      </c>
      <c r="F94" s="16">
        <v>40037</v>
      </c>
      <c r="G94" s="10">
        <f>IF(Tabela4[[#This Row],[Tipo]]="Dividendo",Tabela4[[#This Row],[Valor]],Tabela4[[#This Row],[Valor]]*85%)</f>
        <v>4.3520000000000003E-2</v>
      </c>
      <c r="I94" s="4" t="s">
        <v>49</v>
      </c>
      <c r="J94" s="4">
        <v>2002</v>
      </c>
      <c r="K94" s="10">
        <f>SUMPRODUCT(N(Tabela4[Ativo]=Tabela5[[#This Row],[Ativo]]),N(YEAR(Tabela4[Pagamento])=Tabela5[[#This Row],[Ano]]),Tabela4[Líquido])</f>
        <v>0</v>
      </c>
    </row>
    <row r="95" spans="1:11">
      <c r="A95" s="4" t="s">
        <v>44</v>
      </c>
      <c r="B95" s="3" t="s">
        <v>17</v>
      </c>
      <c r="C95" s="18">
        <v>39962</v>
      </c>
      <c r="D95" s="17">
        <v>1.4E-2</v>
      </c>
      <c r="E95" s="16">
        <v>39995</v>
      </c>
      <c r="F95" s="16">
        <v>39962</v>
      </c>
      <c r="G95" s="10">
        <f>IF(Tabela4[[#This Row],[Tipo]]="Dividendo",Tabela4[[#This Row],[Valor]],Tabela4[[#This Row],[Valor]]*85%)</f>
        <v>1.4E-2</v>
      </c>
      <c r="I95" s="4" t="s">
        <v>49</v>
      </c>
      <c r="J95" s="4">
        <v>2001</v>
      </c>
      <c r="K95" s="10">
        <f>SUMPRODUCT(N(Tabela4[Ativo]=Tabela5[[#This Row],[Ativo]]),N(YEAR(Tabela4[Pagamento])=Tabela5[[#This Row],[Ano]]),Tabela4[Líquido])</f>
        <v>2.5000000000000001E-2</v>
      </c>
    </row>
    <row r="96" spans="1:11">
      <c r="A96" s="4" t="s">
        <v>44</v>
      </c>
      <c r="B96" s="3" t="s">
        <v>16</v>
      </c>
      <c r="C96" s="18">
        <v>39881</v>
      </c>
      <c r="D96" s="17">
        <v>0.26919999999999999</v>
      </c>
      <c r="F96" s="16">
        <v>39874</v>
      </c>
      <c r="G96" s="10">
        <f>IF(Tabela4[[#This Row],[Tipo]]="Dividendo",Tabela4[[#This Row],[Valor]],Tabela4[[#This Row],[Valor]]*85%)</f>
        <v>0.22882</v>
      </c>
      <c r="I96" s="4" t="s">
        <v>49</v>
      </c>
      <c r="J96" s="4">
        <v>2000</v>
      </c>
      <c r="K96" s="10">
        <f>SUMPRODUCT(N(Tabela4[Ativo]=Tabela5[[#This Row],[Ativo]]),N(YEAR(Tabela4[Pagamento])=Tabela5[[#This Row],[Ano]]),Tabela4[Líquido])</f>
        <v>2.2499999999999999E-2</v>
      </c>
    </row>
    <row r="97" spans="1:11">
      <c r="A97" s="4" t="s">
        <v>44</v>
      </c>
      <c r="B97" s="3" t="s">
        <v>17</v>
      </c>
      <c r="C97" s="18">
        <v>39871</v>
      </c>
      <c r="D97" s="17">
        <v>1.4E-2</v>
      </c>
      <c r="E97" s="16">
        <v>39904</v>
      </c>
      <c r="F97" s="16">
        <v>39871</v>
      </c>
      <c r="G97" s="10">
        <f>IF(Tabela4[[#This Row],[Tipo]]="Dividendo",Tabela4[[#This Row],[Valor]],Tabela4[[#This Row],[Valor]]*85%)</f>
        <v>1.4E-2</v>
      </c>
      <c r="I97" s="4" t="s">
        <v>49</v>
      </c>
      <c r="J97" s="4">
        <v>1999</v>
      </c>
      <c r="K97" s="10">
        <f>SUMPRODUCT(N(Tabela4[Ativo]=Tabela5[[#This Row],[Ativo]]),N(YEAR(Tabela4[Pagamento])=Tabela5[[#This Row],[Ano]]),Tabela4[Líquido])</f>
        <v>3.09E-2</v>
      </c>
    </row>
    <row r="98" spans="1:11">
      <c r="A98" s="4" t="s">
        <v>44</v>
      </c>
      <c r="B98" s="3" t="s">
        <v>16</v>
      </c>
      <c r="C98" s="18">
        <v>39812</v>
      </c>
      <c r="D98" s="17">
        <v>4.2700000000000002E-2</v>
      </c>
      <c r="E98" s="16">
        <v>39889</v>
      </c>
      <c r="F98" s="16">
        <v>39800</v>
      </c>
      <c r="G98" s="10">
        <f>IF(Tabela4[[#This Row],[Tipo]]="Dividendo",Tabela4[[#This Row],[Valor]],Tabela4[[#This Row],[Valor]]*85%)</f>
        <v>3.6295000000000001E-2</v>
      </c>
      <c r="I98" s="4" t="s">
        <v>51</v>
      </c>
      <c r="J98" s="4">
        <v>2013</v>
      </c>
      <c r="K98" s="14">
        <f>SUMPRODUCT(N(Tabela4[Ativo]=Tabela5[[#This Row],[Ativo]]),N(YEAR(Tabela4[Pagamento])=Tabela5[[#This Row],[Ano]]),Tabela4[Líquido])</f>
        <v>0</v>
      </c>
    </row>
    <row r="99" spans="1:11">
      <c r="A99" s="4" t="s">
        <v>44</v>
      </c>
      <c r="B99" s="3" t="s">
        <v>17</v>
      </c>
      <c r="C99" s="18">
        <v>39780</v>
      </c>
      <c r="D99" s="17">
        <v>1.4E-2</v>
      </c>
      <c r="E99" s="16">
        <v>39815</v>
      </c>
      <c r="F99" s="16">
        <v>39762</v>
      </c>
      <c r="G99" s="10">
        <f>IF(Tabela4[[#This Row],[Tipo]]="Dividendo",Tabela4[[#This Row],[Valor]],Tabela4[[#This Row],[Valor]]*85%)</f>
        <v>1.4E-2</v>
      </c>
      <c r="I99" s="4" t="s">
        <v>51</v>
      </c>
      <c r="J99" s="4">
        <v>2012</v>
      </c>
      <c r="K99" s="14">
        <f>SUMPRODUCT(N(Tabela4[Ativo]=Tabela5[[#This Row],[Ativo]]),N(YEAR(Tabela4[Pagamento])=Tabela5[[#This Row],[Ano]]),Tabela4[Líquido])</f>
        <v>0</v>
      </c>
    </row>
    <row r="100" spans="1:11">
      <c r="A100" s="4" t="s">
        <v>44</v>
      </c>
      <c r="B100" s="3" t="s">
        <v>17</v>
      </c>
      <c r="C100" s="18">
        <v>39709</v>
      </c>
      <c r="D100" s="17">
        <v>1.4E-2</v>
      </c>
      <c r="E100" s="16">
        <v>39722</v>
      </c>
      <c r="F100" s="16">
        <v>39708</v>
      </c>
      <c r="G100" s="10">
        <f>IF(Tabela4[[#This Row],[Tipo]]="Dividendo",Tabela4[[#This Row],[Valor]],Tabela4[[#This Row],[Valor]]*85%)</f>
        <v>1.4E-2</v>
      </c>
      <c r="I100" s="4" t="s">
        <v>51</v>
      </c>
      <c r="J100" s="4">
        <v>2011</v>
      </c>
      <c r="K100" s="10">
        <f>SUMPRODUCT(N(Tabela4[Ativo]=Tabela5[[#This Row],[Ativo]]),N(YEAR(Tabela4[Pagamento])=Tabela5[[#This Row],[Ano]]),Tabela4[Líquido])</f>
        <v>0.2291</v>
      </c>
    </row>
    <row r="101" spans="1:11">
      <c r="A101" s="4" t="s">
        <v>44</v>
      </c>
      <c r="B101" s="3" t="s">
        <v>17</v>
      </c>
      <c r="C101" s="18">
        <v>39675</v>
      </c>
      <c r="D101" s="17">
        <v>4.3499999999999997E-2</v>
      </c>
      <c r="E101" s="16">
        <v>39685</v>
      </c>
      <c r="F101" s="16">
        <v>39671</v>
      </c>
      <c r="G101" s="10">
        <f>IF(Tabela4[[#This Row],[Tipo]]="Dividendo",Tabela4[[#This Row],[Valor]],Tabela4[[#This Row],[Valor]]*85%)</f>
        <v>4.3499999999999997E-2</v>
      </c>
      <c r="I101" s="4" t="s">
        <v>51</v>
      </c>
      <c r="J101" s="4">
        <v>2010</v>
      </c>
      <c r="K101" s="10">
        <f>SUMPRODUCT(N(Tabela4[Ativo]=Tabela5[[#This Row],[Ativo]]),N(YEAR(Tabela4[Pagamento])=Tabela5[[#This Row],[Ano]]),Tabela4[Líquido])</f>
        <v>0.1211</v>
      </c>
    </row>
    <row r="102" spans="1:11">
      <c r="A102" s="4" t="s">
        <v>44</v>
      </c>
      <c r="B102" s="3" t="s">
        <v>17</v>
      </c>
      <c r="C102" s="18">
        <v>39619</v>
      </c>
      <c r="D102" s="17">
        <v>1.4E-2</v>
      </c>
      <c r="E102" s="16">
        <v>39630</v>
      </c>
      <c r="F102" s="16">
        <v>39548</v>
      </c>
      <c r="G102" s="10">
        <f>IF(Tabela4[[#This Row],[Tipo]]="Dividendo",Tabela4[[#This Row],[Valor]],Tabela4[[#This Row],[Valor]]*85%)</f>
        <v>1.4E-2</v>
      </c>
      <c r="I102" s="4" t="s">
        <v>51</v>
      </c>
      <c r="J102" s="4">
        <v>2009</v>
      </c>
      <c r="K102" s="10">
        <f>SUMPRODUCT(N(Tabela4[Ativo]=Tabela5[[#This Row],[Ativo]]),N(YEAR(Tabela4[Pagamento])=Tabela5[[#This Row],[Ano]]),Tabela4[Líquido])</f>
        <v>0.2009</v>
      </c>
    </row>
    <row r="103" spans="1:11">
      <c r="A103" s="4" t="s">
        <v>44</v>
      </c>
      <c r="B103" s="3" t="s">
        <v>16</v>
      </c>
      <c r="C103" s="18">
        <v>39500</v>
      </c>
      <c r="D103" s="17">
        <v>0.25800000000000001</v>
      </c>
      <c r="F103" s="16">
        <v>39496</v>
      </c>
      <c r="G103" s="10">
        <f>IF(Tabela4[[#This Row],[Tipo]]="Dividendo",Tabela4[[#This Row],[Valor]],Tabela4[[#This Row],[Valor]]*85%)</f>
        <v>0.21929999999999999</v>
      </c>
      <c r="I103" s="4" t="s">
        <v>51</v>
      </c>
      <c r="J103" s="4">
        <v>2008</v>
      </c>
      <c r="K103" s="10">
        <f>SUMPRODUCT(N(Tabela4[Ativo]=Tabela5[[#This Row],[Ativo]]),N(YEAR(Tabela4[Pagamento])=Tabela5[[#This Row],[Ano]]),Tabela4[Líquido])</f>
        <v>0.2084</v>
      </c>
    </row>
    <row r="104" spans="1:11">
      <c r="A104" s="4" t="s">
        <v>44</v>
      </c>
      <c r="B104" s="3" t="s">
        <v>17</v>
      </c>
      <c r="C104" s="18">
        <v>39500</v>
      </c>
      <c r="D104" s="17">
        <v>1.2E-2</v>
      </c>
      <c r="E104" s="16">
        <v>39539</v>
      </c>
      <c r="F104" s="16">
        <v>39496</v>
      </c>
      <c r="G104" s="10">
        <f>IF(Tabela4[[#This Row],[Tipo]]="Dividendo",Tabela4[[#This Row],[Valor]],Tabela4[[#This Row],[Valor]]*85%)</f>
        <v>1.2E-2</v>
      </c>
      <c r="I104" s="4" t="s">
        <v>51</v>
      </c>
      <c r="J104" s="4">
        <v>2007</v>
      </c>
      <c r="K104" s="10">
        <f>SUMPRODUCT(N(Tabela4[Ativo]=Tabela5[[#This Row],[Ativo]]),N(YEAR(Tabela4[Pagamento])=Tabela5[[#This Row],[Ano]]),Tabela4[Líquido])</f>
        <v>0.1</v>
      </c>
    </row>
    <row r="105" spans="1:11">
      <c r="A105" s="4" t="s">
        <v>44</v>
      </c>
      <c r="B105" s="3" t="s">
        <v>16</v>
      </c>
      <c r="C105" s="18">
        <v>39412</v>
      </c>
      <c r="D105" s="17">
        <v>2.3E-2</v>
      </c>
      <c r="E105" s="16">
        <v>39510</v>
      </c>
      <c r="F105" s="16">
        <v>39398</v>
      </c>
      <c r="G105" s="10">
        <f>IF(Tabela4[[#This Row],[Tipo]]="Dividendo",Tabela4[[#This Row],[Valor]],Tabela4[[#This Row],[Valor]]*85%)</f>
        <v>1.9549999999999998E-2</v>
      </c>
      <c r="I105" s="4" t="s">
        <v>53</v>
      </c>
      <c r="J105" s="4">
        <v>2013</v>
      </c>
      <c r="K105" s="14">
        <f>SUMPRODUCT(N(Tabela4[Ativo]=Tabela5[[#This Row],[Ativo]]),N(YEAR(Tabela4[Pagamento])=Tabela5[[#This Row],[Ano]]),Tabela4[Líquido])</f>
        <v>0.18559999999999999</v>
      </c>
    </row>
    <row r="106" spans="1:11">
      <c r="A106" s="4" t="s">
        <v>44</v>
      </c>
      <c r="B106" s="3" t="s">
        <v>17</v>
      </c>
      <c r="C106" s="18">
        <v>39412</v>
      </c>
      <c r="D106" s="17">
        <v>1.2E-2</v>
      </c>
      <c r="E106" s="16">
        <v>39449</v>
      </c>
      <c r="F106" s="16">
        <v>39398</v>
      </c>
      <c r="G106" s="10">
        <f>IF(Tabela4[[#This Row],[Tipo]]="Dividendo",Tabela4[[#This Row],[Valor]],Tabela4[[#This Row],[Valor]]*85%)</f>
        <v>1.2E-2</v>
      </c>
      <c r="I106" s="4" t="s">
        <v>53</v>
      </c>
      <c r="J106" s="4">
        <v>2012</v>
      </c>
      <c r="K106" s="14">
        <f>SUMPRODUCT(N(Tabela4[Ativo]=Tabela5[[#This Row],[Ativo]]),N(YEAR(Tabela4[Pagamento])=Tabela5[[#This Row],[Ano]]),Tabela4[Líquido])</f>
        <v>0.1867</v>
      </c>
    </row>
    <row r="107" spans="1:11">
      <c r="A107" s="4" t="s">
        <v>44</v>
      </c>
      <c r="B107" s="3" t="s">
        <v>17</v>
      </c>
      <c r="C107" s="18">
        <v>39343</v>
      </c>
      <c r="D107" s="17">
        <v>1.2E-2</v>
      </c>
      <c r="E107" s="16">
        <v>39356</v>
      </c>
      <c r="F107" s="16">
        <v>39342</v>
      </c>
      <c r="G107" s="10">
        <f>IF(Tabela4[[#This Row],[Tipo]]="Dividendo",Tabela4[[#This Row],[Valor]],Tabela4[[#This Row],[Valor]]*85%)</f>
        <v>1.2E-2</v>
      </c>
      <c r="I107" s="4" t="s">
        <v>53</v>
      </c>
      <c r="J107" s="4">
        <v>2011</v>
      </c>
      <c r="K107" s="10">
        <f>SUMPRODUCT(N(Tabela4[Ativo]=Tabela5[[#This Row],[Ativo]]),N(YEAR(Tabela4[Pagamento])=Tabela5[[#This Row],[Ano]]),Tabela4[Líquido])</f>
        <v>0.2346</v>
      </c>
    </row>
    <row r="108" spans="1:11">
      <c r="A108" s="4" t="s">
        <v>44</v>
      </c>
      <c r="B108" s="3" t="s">
        <v>16</v>
      </c>
      <c r="C108" s="18">
        <v>39311</v>
      </c>
      <c r="D108" s="17">
        <v>5.0999999999999997E-2</v>
      </c>
      <c r="E108" s="16">
        <v>39321</v>
      </c>
      <c r="F108" s="16">
        <v>39307</v>
      </c>
      <c r="G108" s="10">
        <f>IF(Tabela4[[#This Row],[Tipo]]="Dividendo",Tabela4[[#This Row],[Valor]],Tabela4[[#This Row],[Valor]]*85%)</f>
        <v>4.3349999999999993E-2</v>
      </c>
      <c r="I108" s="4" t="s">
        <v>53</v>
      </c>
      <c r="J108" s="4">
        <v>2010</v>
      </c>
      <c r="K108" s="10">
        <f>SUMPRODUCT(N(Tabela4[Ativo]=Tabela5[[#This Row],[Ativo]]),N(YEAR(Tabela4[Pagamento])=Tabela5[[#This Row],[Ano]]),Tabela4[Líquido])</f>
        <v>0.27057500000000001</v>
      </c>
    </row>
    <row r="109" spans="1:11">
      <c r="A109" s="4" t="s">
        <v>44</v>
      </c>
      <c r="B109" s="3" t="s">
        <v>17</v>
      </c>
      <c r="C109" s="18">
        <v>39254</v>
      </c>
      <c r="D109" s="17">
        <v>1.2E-2</v>
      </c>
      <c r="E109" s="16">
        <v>39265</v>
      </c>
      <c r="F109" s="16">
        <v>39253</v>
      </c>
      <c r="G109" s="10">
        <f>IF(Tabela4[[#This Row],[Tipo]]="Dividendo",Tabela4[[#This Row],[Valor]],Tabela4[[#This Row],[Valor]]*85%)</f>
        <v>1.2E-2</v>
      </c>
      <c r="I109" s="4" t="s">
        <v>53</v>
      </c>
      <c r="J109" s="4">
        <v>2009</v>
      </c>
      <c r="K109" s="10">
        <f>SUMPRODUCT(N(Tabela4[Ativo]=Tabela5[[#This Row],[Ativo]]),N(YEAR(Tabela4[Pagamento])=Tabela5[[#This Row],[Ano]]),Tabela4[Líquido])</f>
        <v>0.1056</v>
      </c>
    </row>
    <row r="110" spans="1:11">
      <c r="A110" s="4" t="s">
        <v>44</v>
      </c>
      <c r="B110" s="3" t="s">
        <v>16</v>
      </c>
      <c r="C110" s="18">
        <v>39140</v>
      </c>
      <c r="D110" s="17">
        <v>0.19769999999999999</v>
      </c>
      <c r="E110" s="16">
        <v>39174</v>
      </c>
      <c r="F110" s="16">
        <v>39139</v>
      </c>
      <c r="G110" s="10">
        <f>IF(Tabela4[[#This Row],[Tipo]]="Dividendo",Tabela4[[#This Row],[Valor]],Tabela4[[#This Row],[Valor]]*85%)</f>
        <v>0.16804499999999997</v>
      </c>
      <c r="I110" s="4" t="s">
        <v>53</v>
      </c>
      <c r="J110" s="4">
        <v>2008</v>
      </c>
      <c r="K110" s="10">
        <f>SUMPRODUCT(N(Tabela4[Ativo]=Tabela5[[#This Row],[Ativo]]),N(YEAR(Tabela4[Pagamento])=Tabela5[[#This Row],[Ano]]),Tabela4[Líquido])</f>
        <v>3.5200000000000002E-2</v>
      </c>
    </row>
    <row r="111" spans="1:11">
      <c r="A111" s="4" t="s">
        <v>44</v>
      </c>
      <c r="B111" s="3" t="s">
        <v>16</v>
      </c>
      <c r="C111" s="18">
        <v>39070</v>
      </c>
      <c r="D111" s="17">
        <v>0.13950000000000001</v>
      </c>
      <c r="E111" s="16">
        <v>39159</v>
      </c>
      <c r="F111" s="16">
        <v>39069</v>
      </c>
      <c r="G111" s="10">
        <f>IF(Tabela4[[#This Row],[Tipo]]="Dividendo",Tabela4[[#This Row],[Valor]],Tabela4[[#This Row],[Valor]]*85%)</f>
        <v>0.11857500000000001</v>
      </c>
      <c r="I111" s="4" t="s">
        <v>55</v>
      </c>
      <c r="J111" s="4">
        <v>2013</v>
      </c>
      <c r="K111" s="14">
        <f>SUMPRODUCT(N(Tabela4[Ativo]=Tabela5[[#This Row],[Ativo]]),N(YEAR(Tabela4[Pagamento])=Tabela5[[#This Row],[Ano]]),Tabela4[Líquido])</f>
        <v>9.4170000000000004E-2</v>
      </c>
    </row>
    <row r="112" spans="1:11">
      <c r="A112" s="4" t="s">
        <v>44</v>
      </c>
      <c r="B112" s="3" t="s">
        <v>16</v>
      </c>
      <c r="C112" s="18">
        <v>38981</v>
      </c>
      <c r="D112" s="17">
        <v>1.2E-2</v>
      </c>
      <c r="E112" s="16">
        <v>38992</v>
      </c>
      <c r="F112" s="16">
        <v>38980</v>
      </c>
      <c r="G112" s="10">
        <f>IF(Tabela4[[#This Row],[Tipo]]="Dividendo",Tabela4[[#This Row],[Valor]],Tabela4[[#This Row],[Valor]]*85%)</f>
        <v>1.0200000000000001E-2</v>
      </c>
      <c r="I112" s="4" t="s">
        <v>55</v>
      </c>
      <c r="J112" s="4">
        <v>2012</v>
      </c>
      <c r="K112" s="14">
        <f>SUMPRODUCT(N(Tabela4[Ativo]=Tabela5[[#This Row],[Ativo]]),N(YEAR(Tabela4[Pagamento])=Tabela5[[#This Row],[Ano]]),Tabela4[Líquido])</f>
        <v>4.3319999999999997E-2</v>
      </c>
    </row>
    <row r="113" spans="1:11">
      <c r="A113" s="4" t="s">
        <v>44</v>
      </c>
      <c r="B113" s="3" t="s">
        <v>16</v>
      </c>
      <c r="C113" s="18">
        <v>38940</v>
      </c>
      <c r="D113" s="17">
        <v>4.8000000000000001E-2</v>
      </c>
      <c r="E113" s="16">
        <v>38950</v>
      </c>
      <c r="F113" s="16">
        <v>38936</v>
      </c>
      <c r="G113" s="10">
        <f>IF(Tabela4[[#This Row],[Tipo]]="Dividendo",Tabela4[[#This Row],[Valor]],Tabela4[[#This Row],[Valor]]*85%)</f>
        <v>4.0800000000000003E-2</v>
      </c>
      <c r="I113" s="4" t="s">
        <v>55</v>
      </c>
      <c r="J113" s="4">
        <v>2011</v>
      </c>
      <c r="K113" s="10">
        <f>SUMPRODUCT(N(Tabela4[Ativo]=Tabela5[[#This Row],[Ativo]]),N(YEAR(Tabela4[Pagamento])=Tabela5[[#This Row],[Ano]]),Tabela4[Líquido])</f>
        <v>0</v>
      </c>
    </row>
    <row r="114" spans="1:11">
      <c r="A114" s="4" t="s">
        <v>44</v>
      </c>
      <c r="B114" s="3" t="s">
        <v>16</v>
      </c>
      <c r="C114" s="18">
        <v>38891</v>
      </c>
      <c r="D114" s="17">
        <v>1.2E-2</v>
      </c>
      <c r="E114" s="16">
        <v>38901</v>
      </c>
      <c r="F114" s="16">
        <v>38782</v>
      </c>
      <c r="G114" s="10">
        <f>IF(Tabela4[[#This Row],[Tipo]]="Dividendo",Tabela4[[#This Row],[Valor]],Tabela4[[#This Row],[Valor]]*85%)</f>
        <v>1.0200000000000001E-2</v>
      </c>
      <c r="I114" s="4" t="s">
        <v>55</v>
      </c>
      <c r="J114" s="4">
        <v>2010</v>
      </c>
      <c r="K114" s="10">
        <f>SUMPRODUCT(N(Tabela4[Ativo]=Tabela5[[#This Row],[Ativo]]),N(YEAR(Tabela4[Pagamento])=Tabela5[[#This Row],[Ano]]),Tabela4[Líquido])</f>
        <v>0</v>
      </c>
    </row>
    <row r="115" spans="1:11">
      <c r="A115" s="4" t="s">
        <v>44</v>
      </c>
      <c r="B115" s="3" t="s">
        <v>16</v>
      </c>
      <c r="C115" s="18">
        <v>38783</v>
      </c>
      <c r="D115" s="17">
        <v>3.95E-2</v>
      </c>
      <c r="E115" s="16">
        <v>38789</v>
      </c>
      <c r="F115" s="16">
        <v>38783</v>
      </c>
      <c r="G115" s="10">
        <f>IF(Tabela4[[#This Row],[Tipo]]="Dividendo",Tabela4[[#This Row],[Valor]],Tabela4[[#This Row],[Valor]]*85%)</f>
        <v>3.3575000000000001E-2</v>
      </c>
      <c r="I115" s="4" t="s">
        <v>55</v>
      </c>
      <c r="J115" s="4">
        <v>2009</v>
      </c>
      <c r="K115" s="10">
        <f>SUMPRODUCT(N(Tabela4[Ativo]=Tabela5[[#This Row],[Ativo]]),N(YEAR(Tabela4[Pagamento])=Tabela5[[#This Row],[Ano]]),Tabela4[Líquido])</f>
        <v>0</v>
      </c>
    </row>
    <row r="116" spans="1:11">
      <c r="A116" s="4" t="s">
        <v>44</v>
      </c>
      <c r="B116" s="3" t="s">
        <v>16</v>
      </c>
      <c r="C116" s="18">
        <v>38712</v>
      </c>
      <c r="D116" s="17">
        <v>0.1835</v>
      </c>
      <c r="E116" s="16">
        <v>38719</v>
      </c>
      <c r="F116" s="16">
        <v>38707</v>
      </c>
      <c r="G116" s="10">
        <f>IF(Tabela4[[#This Row],[Tipo]]="Dividendo",Tabela4[[#This Row],[Valor]],Tabela4[[#This Row],[Valor]]*85%)</f>
        <v>0.155975</v>
      </c>
      <c r="I116" s="4" t="s">
        <v>55</v>
      </c>
      <c r="J116" s="4">
        <v>2008</v>
      </c>
      <c r="K116" s="10">
        <f>SUMPRODUCT(N(Tabela4[Ativo]=Tabela5[[#This Row],[Ativo]]),N(YEAR(Tabela4[Pagamento])=Tabela5[[#This Row],[Ano]]),Tabela4[Líquido])</f>
        <v>0</v>
      </c>
    </row>
    <row r="117" spans="1:11">
      <c r="A117" s="4" t="s">
        <v>44</v>
      </c>
      <c r="B117" s="3" t="s">
        <v>16</v>
      </c>
      <c r="C117" s="18">
        <v>38615</v>
      </c>
      <c r="D117" s="17">
        <v>9.4999999999999998E-3</v>
      </c>
      <c r="E117" s="16">
        <v>38628</v>
      </c>
      <c r="F117" s="16">
        <v>38614</v>
      </c>
      <c r="G117" s="10">
        <f>IF(Tabela4[[#This Row],[Tipo]]="Dividendo",Tabela4[[#This Row],[Valor]],Tabela4[[#This Row],[Valor]]*85%)</f>
        <v>8.0749999999999988E-3</v>
      </c>
      <c r="I117" s="4" t="s">
        <v>55</v>
      </c>
      <c r="J117" s="4">
        <v>2007</v>
      </c>
      <c r="K117" s="10">
        <f>SUMPRODUCT(N(Tabela4[Ativo]=Tabela5[[#This Row],[Ativo]]),N(YEAR(Tabela4[Pagamento])=Tabela5[[#This Row],[Ano]]),Tabela4[Líquido])</f>
        <v>0</v>
      </c>
    </row>
    <row r="118" spans="1:11">
      <c r="A118" s="4" t="s">
        <v>44</v>
      </c>
      <c r="B118" s="3" t="s">
        <v>16</v>
      </c>
      <c r="C118" s="18">
        <v>38576</v>
      </c>
      <c r="D118" s="17">
        <v>3.7999999999999999E-2</v>
      </c>
      <c r="E118" s="16">
        <v>38586</v>
      </c>
      <c r="F118" s="16">
        <v>38572</v>
      </c>
      <c r="G118" s="10">
        <f>IF(Tabela4[[#This Row],[Tipo]]="Dividendo",Tabela4[[#This Row],[Valor]],Tabela4[[#This Row],[Valor]]*85%)</f>
        <v>3.2299999999999995E-2</v>
      </c>
      <c r="I118" s="4" t="s">
        <v>55</v>
      </c>
      <c r="J118" s="4">
        <v>2006</v>
      </c>
      <c r="K118" s="10">
        <f>SUMPRODUCT(N(Tabela4[Ativo]=Tabela5[[#This Row],[Ativo]]),N(YEAR(Tabela4[Pagamento])=Tabela5[[#This Row],[Ano]]),Tabela4[Líquido])</f>
        <v>0</v>
      </c>
    </row>
    <row r="119" spans="1:11">
      <c r="A119" s="4" t="s">
        <v>44</v>
      </c>
      <c r="B119" s="3" t="s">
        <v>16</v>
      </c>
      <c r="C119" s="18">
        <v>38526</v>
      </c>
      <c r="D119" s="17">
        <v>9.4999999999999998E-3</v>
      </c>
      <c r="E119" s="16">
        <v>38534</v>
      </c>
      <c r="F119" s="16">
        <v>38481</v>
      </c>
      <c r="G119" s="10">
        <f>IF(Tabela4[[#This Row],[Tipo]]="Dividendo",Tabela4[[#This Row],[Valor]],Tabela4[[#This Row],[Valor]]*85%)</f>
        <v>8.0749999999999988E-3</v>
      </c>
      <c r="I119" s="4" t="s">
        <v>55</v>
      </c>
      <c r="J119" s="4">
        <v>2005</v>
      </c>
      <c r="K119" s="10">
        <f>SUMPRODUCT(N(Tabela4[Ativo]=Tabela5[[#This Row],[Ativo]]),N(YEAR(Tabela4[Pagamento])=Tabela5[[#This Row],[Ano]]),Tabela4[Líquido])</f>
        <v>0</v>
      </c>
    </row>
    <row r="120" spans="1:11">
      <c r="A120" s="4" t="s">
        <v>44</v>
      </c>
      <c r="B120" s="3" t="s">
        <v>16</v>
      </c>
      <c r="C120" s="18">
        <v>38418</v>
      </c>
      <c r="D120" s="17">
        <v>3.1800000000000002E-2</v>
      </c>
      <c r="E120" s="16">
        <v>38443</v>
      </c>
      <c r="F120" s="16">
        <v>38418</v>
      </c>
      <c r="G120" s="10">
        <f>IF(Tabela4[[#This Row],[Tipo]]="Dividendo",Tabela4[[#This Row],[Valor]],Tabela4[[#This Row],[Valor]]*85%)</f>
        <v>2.7030000000000002E-2</v>
      </c>
      <c r="I120" s="4" t="s">
        <v>55</v>
      </c>
      <c r="J120" s="4">
        <v>2004</v>
      </c>
      <c r="K120" s="10">
        <f>SUMPRODUCT(N(Tabela4[Ativo]=Tabela5[[#This Row],[Ativo]]),N(YEAR(Tabela4[Pagamento])=Tabela5[[#This Row],[Ano]]),Tabela4[Líquido])</f>
        <v>0</v>
      </c>
    </row>
    <row r="121" spans="1:11">
      <c r="A121" s="4" t="s">
        <v>44</v>
      </c>
      <c r="B121" s="3" t="s">
        <v>16</v>
      </c>
      <c r="C121" s="18">
        <v>38328</v>
      </c>
      <c r="D121" s="17">
        <v>0.14499999999999999</v>
      </c>
      <c r="E121" s="16">
        <v>38355</v>
      </c>
      <c r="F121" s="16">
        <v>38327</v>
      </c>
      <c r="G121" s="10">
        <f>IF(Tabela4[[#This Row],[Tipo]]="Dividendo",Tabela4[[#This Row],[Valor]],Tabela4[[#This Row],[Valor]]*85%)</f>
        <v>0.12324999999999998</v>
      </c>
      <c r="I121" s="4" t="s">
        <v>55</v>
      </c>
      <c r="J121" s="4">
        <v>2003</v>
      </c>
      <c r="K121" s="10">
        <f>SUMPRODUCT(N(Tabela4[Ativo]=Tabela5[[#This Row],[Ativo]]),N(YEAR(Tabela4[Pagamento])=Tabela5[[#This Row],[Ano]]),Tabela4[Líquido])</f>
        <v>0</v>
      </c>
    </row>
    <row r="122" spans="1:11">
      <c r="A122" s="4" t="s">
        <v>44</v>
      </c>
      <c r="B122" s="3" t="s">
        <v>16</v>
      </c>
      <c r="C122" s="18">
        <v>38251</v>
      </c>
      <c r="D122" s="17">
        <v>7.3000000000000001E-3</v>
      </c>
      <c r="E122" s="16">
        <v>38261</v>
      </c>
      <c r="F122" s="16">
        <v>38250</v>
      </c>
      <c r="G122" s="10">
        <f>IF(Tabela4[[#This Row],[Tipo]]="Dividendo",Tabela4[[#This Row],[Valor]],Tabela4[[#This Row],[Valor]]*85%)</f>
        <v>6.2049999999999996E-3</v>
      </c>
      <c r="I122" s="4" t="s">
        <v>55</v>
      </c>
      <c r="J122" s="4">
        <v>2002</v>
      </c>
      <c r="K122" s="10">
        <f>SUMPRODUCT(N(Tabela4[Ativo]=Tabela5[[#This Row],[Ativo]]),N(YEAR(Tabela4[Pagamento])=Tabela5[[#This Row],[Ano]]),Tabela4[Líquido])</f>
        <v>0</v>
      </c>
    </row>
    <row r="123" spans="1:11">
      <c r="A123" s="4" t="s">
        <v>44</v>
      </c>
      <c r="B123" s="3" t="s">
        <v>16</v>
      </c>
      <c r="C123" s="18">
        <v>38212</v>
      </c>
      <c r="D123" s="17">
        <v>2.46E-2</v>
      </c>
      <c r="E123" s="16">
        <v>38222</v>
      </c>
      <c r="F123" s="16">
        <v>38208</v>
      </c>
      <c r="G123" s="10">
        <f>IF(Tabela4[[#This Row],[Tipo]]="Dividendo",Tabela4[[#This Row],[Valor]],Tabela4[[#This Row],[Valor]]*85%)</f>
        <v>2.0909999999999998E-2</v>
      </c>
      <c r="I123" s="4" t="s">
        <v>55</v>
      </c>
      <c r="J123" s="4">
        <v>2001</v>
      </c>
      <c r="K123" s="10">
        <f>SUMPRODUCT(N(Tabela4[Ativo]=Tabela5[[#This Row],[Ativo]]),N(YEAR(Tabela4[Pagamento])=Tabela5[[#This Row],[Ano]]),Tabela4[Líquido])</f>
        <v>0</v>
      </c>
    </row>
    <row r="124" spans="1:11">
      <c r="A124" s="4" t="s">
        <v>44</v>
      </c>
      <c r="B124" s="3" t="s">
        <v>16</v>
      </c>
      <c r="C124" s="18">
        <v>38159</v>
      </c>
      <c r="D124" s="17">
        <v>7.3000000000000001E-3</v>
      </c>
      <c r="E124" s="16">
        <v>38169</v>
      </c>
      <c r="F124" s="16">
        <v>38117</v>
      </c>
      <c r="G124" s="10">
        <f>IF(Tabela4[[#This Row],[Tipo]]="Dividendo",Tabela4[[#This Row],[Valor]],Tabela4[[#This Row],[Valor]]*85%)</f>
        <v>6.2049999999999996E-3</v>
      </c>
      <c r="I124" s="4" t="s">
        <v>55</v>
      </c>
      <c r="J124" s="4">
        <v>2000</v>
      </c>
      <c r="K124" s="10">
        <f>SUMPRODUCT(N(Tabela4[Ativo]=Tabela5[[#This Row],[Ativo]]),N(YEAR(Tabela4[Pagamento])=Tabela5[[#This Row],[Ano]]),Tabela4[Líquido])</f>
        <v>0</v>
      </c>
    </row>
    <row r="125" spans="1:11">
      <c r="A125" s="4" t="s">
        <v>44</v>
      </c>
      <c r="B125" s="3" t="s">
        <v>16</v>
      </c>
      <c r="C125" s="18">
        <v>38055</v>
      </c>
      <c r="D125" s="17">
        <v>5.5999999999999999E-3</v>
      </c>
      <c r="E125" s="16">
        <v>38078</v>
      </c>
      <c r="F125" s="16">
        <v>38054</v>
      </c>
      <c r="G125" s="10">
        <f>IF(Tabela4[[#This Row],[Tipo]]="Dividendo",Tabela4[[#This Row],[Valor]],Tabela4[[#This Row],[Valor]]*85%)</f>
        <v>4.7599999999999995E-3</v>
      </c>
      <c r="I125" s="4" t="s">
        <v>55</v>
      </c>
      <c r="J125" s="4">
        <v>1999</v>
      </c>
      <c r="K125" s="10">
        <f>SUMPRODUCT(N(Tabela4[Ativo]=Tabela5[[#This Row],[Ativo]]),N(YEAR(Tabela4[Pagamento])=Tabela5[[#This Row],[Ano]]),Tabela4[Líquido])</f>
        <v>0</v>
      </c>
    </row>
    <row r="126" spans="1:11">
      <c r="A126" s="4" t="s">
        <v>44</v>
      </c>
      <c r="B126" s="3" t="s">
        <v>16</v>
      </c>
      <c r="C126" s="18">
        <v>38034</v>
      </c>
      <c r="D126" s="17">
        <v>1.46E-2</v>
      </c>
      <c r="E126" s="16">
        <v>38051</v>
      </c>
      <c r="F126" s="16">
        <v>38033</v>
      </c>
      <c r="G126" s="10">
        <f>IF(Tabela4[[#This Row],[Tipo]]="Dividendo",Tabela4[[#This Row],[Valor]],Tabela4[[#This Row],[Valor]]*85%)</f>
        <v>1.2409999999999999E-2</v>
      </c>
      <c r="I126" s="4" t="s">
        <v>55</v>
      </c>
      <c r="J126" s="4">
        <v>1998</v>
      </c>
      <c r="K126" s="10">
        <f>SUMPRODUCT(N(Tabela4[Ativo]=Tabela5[[#This Row],[Ativo]]),N(YEAR(Tabela4[Pagamento])=Tabela5[[#This Row],[Ano]]),Tabela4[Líquido])</f>
        <v>1.7999999999999999E-2</v>
      </c>
    </row>
    <row r="127" spans="1:11">
      <c r="A127" s="4" t="s">
        <v>44</v>
      </c>
      <c r="B127" s="3" t="s">
        <v>16</v>
      </c>
      <c r="C127" s="18">
        <v>37971</v>
      </c>
      <c r="D127" s="17">
        <v>0.1391</v>
      </c>
      <c r="E127" s="16">
        <v>37988</v>
      </c>
      <c r="F127" s="16">
        <v>37970</v>
      </c>
      <c r="G127" s="10">
        <f>IF(Tabela4[[#This Row],[Tipo]]="Dividendo",Tabela4[[#This Row],[Valor]],Tabela4[[#This Row],[Valor]]*85%)</f>
        <v>0.11823499999999999</v>
      </c>
      <c r="I127" s="4" t="s">
        <v>58</v>
      </c>
      <c r="J127" s="4">
        <v>2013</v>
      </c>
      <c r="K127" s="14">
        <f>SUMPRODUCT(N(Tabela4[Ativo]=Tabela5[[#This Row],[Ativo]]),N(YEAR(Tabela4[Pagamento])=Tabela5[[#This Row],[Ano]]),Tabela4[Líquido])</f>
        <v>0.30809999999999998</v>
      </c>
    </row>
    <row r="128" spans="1:11">
      <c r="A128" s="4" t="s">
        <v>44</v>
      </c>
      <c r="B128" s="3" t="s">
        <v>16</v>
      </c>
      <c r="C128" s="18">
        <v>37882</v>
      </c>
      <c r="D128" s="17">
        <v>5.5999999999999999E-3</v>
      </c>
      <c r="E128" s="16">
        <v>37895</v>
      </c>
      <c r="F128" s="16">
        <v>37881</v>
      </c>
      <c r="G128" s="10">
        <f>IF(Tabela4[[#This Row],[Tipo]]="Dividendo",Tabela4[[#This Row],[Valor]],Tabela4[[#This Row],[Valor]]*85%)</f>
        <v>4.7599999999999995E-3</v>
      </c>
      <c r="I128" s="4" t="s">
        <v>58</v>
      </c>
      <c r="J128" s="4">
        <v>2012</v>
      </c>
      <c r="K128" s="14">
        <f>SUMPRODUCT(N(Tabela4[Ativo]=Tabela5[[#This Row],[Ativo]]),N(YEAR(Tabela4[Pagamento])=Tabela5[[#This Row],[Ano]]),Tabela4[Líquido])</f>
        <v>0.32</v>
      </c>
    </row>
    <row r="129" spans="1:11">
      <c r="A129" s="4" t="s">
        <v>44</v>
      </c>
      <c r="B129" s="3" t="s">
        <v>16</v>
      </c>
      <c r="C129" s="18">
        <v>37848</v>
      </c>
      <c r="D129" s="17">
        <v>2.0500000000000001E-2</v>
      </c>
      <c r="E129" s="16">
        <v>37858</v>
      </c>
      <c r="F129" s="16">
        <v>37844</v>
      </c>
      <c r="G129" s="10">
        <f>IF(Tabela4[[#This Row],[Tipo]]="Dividendo",Tabela4[[#This Row],[Valor]],Tabela4[[#This Row],[Valor]]*85%)</f>
        <v>1.7425E-2</v>
      </c>
      <c r="I129" s="4" t="s">
        <v>58</v>
      </c>
      <c r="J129" s="4">
        <v>2011</v>
      </c>
      <c r="K129" s="10">
        <f>SUMPRODUCT(N(Tabela4[Ativo]=Tabela5[[#This Row],[Ativo]]),N(YEAR(Tabela4[Pagamento])=Tabela5[[#This Row],[Ano]]),Tabela4[Líquido])</f>
        <v>0.18099999999999999</v>
      </c>
    </row>
    <row r="130" spans="1:11">
      <c r="A130" s="4" t="s">
        <v>44</v>
      </c>
      <c r="B130" s="3" t="s">
        <v>16</v>
      </c>
      <c r="C130" s="18">
        <v>37790</v>
      </c>
      <c r="D130" s="17">
        <v>5.5999999999999999E-3</v>
      </c>
      <c r="E130" s="16">
        <v>37803</v>
      </c>
      <c r="F130" s="16">
        <v>37697</v>
      </c>
      <c r="G130" s="10">
        <f>IF(Tabela4[[#This Row],[Tipo]]="Dividendo",Tabela4[[#This Row],[Valor]],Tabela4[[#This Row],[Valor]]*85%)</f>
        <v>4.7599999999999995E-3</v>
      </c>
      <c r="I130" s="4" t="s">
        <v>58</v>
      </c>
      <c r="J130" s="4">
        <v>2010</v>
      </c>
      <c r="K130" s="10">
        <f>SUMPRODUCT(N(Tabela4[Ativo]=Tabela5[[#This Row],[Ativo]]),N(YEAR(Tabela4[Pagamento])=Tabela5[[#This Row],[Ano]]),Tabela4[Líquido])</f>
        <v>0</v>
      </c>
    </row>
    <row r="131" spans="1:11">
      <c r="A131" s="4" t="s">
        <v>44</v>
      </c>
      <c r="B131" s="3" t="s">
        <v>16</v>
      </c>
      <c r="C131" s="18">
        <v>37698</v>
      </c>
      <c r="D131" s="17">
        <v>5.2999999999999999E-2</v>
      </c>
      <c r="E131" s="16">
        <v>37712</v>
      </c>
      <c r="F131" s="16">
        <v>37697</v>
      </c>
      <c r="G131" s="10">
        <f>IF(Tabela4[[#This Row],[Tipo]]="Dividendo",Tabela4[[#This Row],[Valor]],Tabela4[[#This Row],[Valor]]*85%)</f>
        <v>4.505E-2</v>
      </c>
      <c r="I131" s="4" t="s">
        <v>58</v>
      </c>
      <c r="J131" s="4">
        <v>2009</v>
      </c>
      <c r="K131" s="10">
        <f>SUMPRODUCT(N(Tabela4[Ativo]=Tabela5[[#This Row],[Ativo]]),N(YEAR(Tabela4[Pagamento])=Tabela5[[#This Row],[Ano]]),Tabela4[Líquido])</f>
        <v>2.35E-2</v>
      </c>
    </row>
    <row r="132" spans="1:11">
      <c r="A132" s="4" t="s">
        <v>44</v>
      </c>
      <c r="B132" s="3" t="s">
        <v>16</v>
      </c>
      <c r="C132" s="18">
        <v>37606</v>
      </c>
      <c r="D132" s="17">
        <v>5.16E-2</v>
      </c>
      <c r="F132" s="16">
        <v>37603</v>
      </c>
      <c r="G132" s="10">
        <f>IF(Tabela4[[#This Row],[Tipo]]="Dividendo",Tabela4[[#This Row],[Valor]],Tabela4[[#This Row],[Valor]]*85%)</f>
        <v>4.3859999999999996E-2</v>
      </c>
      <c r="I132" s="4" t="s">
        <v>61</v>
      </c>
      <c r="J132" s="4">
        <v>2013</v>
      </c>
      <c r="K132" s="14">
        <f>SUMPRODUCT(N(Tabela4[Ativo]=Tabela5[[#This Row],[Ativo]]),N(YEAR(Tabela4[Pagamento])=Tabela5[[#This Row],[Ano]]),Tabela4[Líquido])</f>
        <v>8.2500000000000004E-2</v>
      </c>
    </row>
    <row r="133" spans="1:11">
      <c r="A133" s="4" t="s">
        <v>44</v>
      </c>
      <c r="B133" s="3" t="s">
        <v>16</v>
      </c>
      <c r="C133" s="18">
        <v>37516</v>
      </c>
      <c r="D133" s="17">
        <v>4.0000000000000001E-3</v>
      </c>
      <c r="E133" s="16">
        <v>37530</v>
      </c>
      <c r="F133" s="16">
        <v>37515</v>
      </c>
      <c r="G133" s="10">
        <f>IF(Tabela4[[#This Row],[Tipo]]="Dividendo",Tabela4[[#This Row],[Valor]],Tabela4[[#This Row],[Valor]]*85%)</f>
        <v>3.3999999999999998E-3</v>
      </c>
      <c r="I133" s="4" t="s">
        <v>61</v>
      </c>
      <c r="J133" s="4">
        <v>2012</v>
      </c>
      <c r="K133" s="14">
        <f>SUMPRODUCT(N(Tabela4[Ativo]=Tabela5[[#This Row],[Ativo]]),N(YEAR(Tabela4[Pagamento])=Tabela5[[#This Row],[Ano]]),Tabela4[Líquido])</f>
        <v>8.5500000000000007E-2</v>
      </c>
    </row>
    <row r="134" spans="1:11">
      <c r="A134" s="4" t="s">
        <v>44</v>
      </c>
      <c r="B134" s="3" t="s">
        <v>16</v>
      </c>
      <c r="C134" s="18">
        <v>37481</v>
      </c>
      <c r="D134" s="17">
        <v>1.9E-2</v>
      </c>
      <c r="E134" s="16">
        <v>37501</v>
      </c>
      <c r="F134" s="16">
        <v>37480</v>
      </c>
      <c r="G134" s="10">
        <f>IF(Tabela4[[#This Row],[Tipo]]="Dividendo",Tabela4[[#This Row],[Valor]],Tabela4[[#This Row],[Valor]]*85%)</f>
        <v>1.6149999999999998E-2</v>
      </c>
      <c r="I134" s="4" t="s">
        <v>61</v>
      </c>
      <c r="J134" s="4">
        <v>2011</v>
      </c>
      <c r="K134" s="10">
        <f>SUMPRODUCT(N(Tabela4[Ativo]=Tabela5[[#This Row],[Ativo]]),N(YEAR(Tabela4[Pagamento])=Tabela5[[#This Row],[Ano]]),Tabela4[Líquido])</f>
        <v>8.2900000000000001E-2</v>
      </c>
    </row>
    <row r="135" spans="1:11">
      <c r="A135" s="4" t="s">
        <v>44</v>
      </c>
      <c r="B135" s="3" t="s">
        <v>16</v>
      </c>
      <c r="C135" s="18">
        <v>37421</v>
      </c>
      <c r="D135" s="17">
        <v>4.0000000000000001E-3</v>
      </c>
      <c r="E135" s="16">
        <v>37438</v>
      </c>
      <c r="F135" s="16">
        <v>37333</v>
      </c>
      <c r="G135" s="10">
        <f>IF(Tabela4[[#This Row],[Tipo]]="Dividendo",Tabela4[[#This Row],[Valor]],Tabela4[[#This Row],[Valor]]*85%)</f>
        <v>3.3999999999999998E-3</v>
      </c>
      <c r="I135" s="4" t="s">
        <v>61</v>
      </c>
      <c r="J135" s="4">
        <v>2010</v>
      </c>
      <c r="K135" s="10">
        <f>SUMPRODUCT(N(Tabela4[Ativo]=Tabela5[[#This Row],[Ativo]]),N(YEAR(Tabela4[Pagamento])=Tabela5[[#This Row],[Ano]]),Tabela4[Líquido])</f>
        <v>2.0999999999999999E-3</v>
      </c>
    </row>
    <row r="136" spans="1:11">
      <c r="A136" s="4" t="s">
        <v>44</v>
      </c>
      <c r="B136" s="3" t="s">
        <v>16</v>
      </c>
      <c r="C136" s="18">
        <v>37375</v>
      </c>
      <c r="D136" s="17">
        <v>5.7000000000000002E-2</v>
      </c>
      <c r="E136" s="16">
        <v>37412</v>
      </c>
      <c r="F136" s="16">
        <v>37333</v>
      </c>
      <c r="G136" s="10">
        <f>IF(Tabela4[[#This Row],[Tipo]]="Dividendo",Tabela4[[#This Row],[Valor]],Tabela4[[#This Row],[Valor]]*85%)</f>
        <v>4.845E-2</v>
      </c>
      <c r="I136" s="4" t="s">
        <v>61</v>
      </c>
      <c r="J136" s="4">
        <v>2009</v>
      </c>
      <c r="K136" s="10">
        <f>SUMPRODUCT(N(Tabela4[Ativo]=Tabela5[[#This Row],[Ativo]]),N(YEAR(Tabela4[Pagamento])=Tabela5[[#This Row],[Ano]]),Tabela4[Líquido])</f>
        <v>1.4500000000000001E-2</v>
      </c>
    </row>
    <row r="137" spans="1:11">
      <c r="A137" s="4" t="s">
        <v>44</v>
      </c>
      <c r="B137" s="3" t="s">
        <v>16</v>
      </c>
      <c r="C137" s="18">
        <v>37334</v>
      </c>
      <c r="D137" s="17">
        <v>2.8E-3</v>
      </c>
      <c r="E137" s="16">
        <v>37347</v>
      </c>
      <c r="F137" s="16">
        <v>37333</v>
      </c>
      <c r="G137" s="10">
        <f>IF(Tabela4[[#This Row],[Tipo]]="Dividendo",Tabela4[[#This Row],[Valor]],Tabela4[[#This Row],[Valor]]*85%)</f>
        <v>2.3799999999999997E-3</v>
      </c>
      <c r="I137" s="4" t="s">
        <v>61</v>
      </c>
      <c r="J137" s="4">
        <v>2008</v>
      </c>
      <c r="K137" s="10">
        <f>SUMPRODUCT(N(Tabela4[Ativo]=Tabela5[[#This Row],[Ativo]]),N(YEAR(Tabela4[Pagamento])=Tabela5[[#This Row],[Ano]]),Tabela4[Líquido])</f>
        <v>1.7899999999999999E-2</v>
      </c>
    </row>
    <row r="138" spans="1:11">
      <c r="A138" s="4" t="s">
        <v>44</v>
      </c>
      <c r="B138" s="3" t="s">
        <v>16</v>
      </c>
      <c r="C138" s="18">
        <v>37253</v>
      </c>
      <c r="D138" s="17">
        <v>4.1200000000000001E-2</v>
      </c>
      <c r="E138" s="16">
        <v>37334</v>
      </c>
      <c r="F138" s="16">
        <v>37251</v>
      </c>
      <c r="G138" s="10">
        <f>IF(Tabela4[[#This Row],[Tipo]]="Dividendo",Tabela4[[#This Row],[Valor]],Tabela4[[#This Row],[Valor]]*85%)</f>
        <v>3.5020000000000003E-2</v>
      </c>
      <c r="I138" s="4" t="s">
        <v>61</v>
      </c>
      <c r="J138" s="4">
        <v>2007</v>
      </c>
      <c r="K138" s="10">
        <f>SUMPRODUCT(N(Tabela4[Ativo]=Tabela5[[#This Row],[Ativo]]),N(YEAR(Tabela4[Pagamento])=Tabela5[[#This Row],[Ano]]),Tabela4[Líquido])</f>
        <v>5.4199999999999995E-3</v>
      </c>
    </row>
    <row r="139" spans="1:11">
      <c r="A139" s="4" t="s">
        <v>44</v>
      </c>
      <c r="B139" s="3" t="s">
        <v>16</v>
      </c>
      <c r="C139" s="18">
        <v>37239</v>
      </c>
      <c r="D139" s="17">
        <v>2.8E-3</v>
      </c>
      <c r="E139" s="16">
        <v>37258</v>
      </c>
      <c r="F139" s="16">
        <v>37238</v>
      </c>
      <c r="G139" s="10">
        <f>IF(Tabela4[[#This Row],[Tipo]]="Dividendo",Tabela4[[#This Row],[Valor]],Tabela4[[#This Row],[Valor]]*85%)</f>
        <v>2.3799999999999997E-3</v>
      </c>
      <c r="I139" s="4" t="s">
        <v>61</v>
      </c>
      <c r="J139" s="4">
        <v>2006</v>
      </c>
      <c r="K139" s="10">
        <f>SUMPRODUCT(N(Tabela4[Ativo]=Tabela5[[#This Row],[Ativo]]),N(YEAR(Tabela4[Pagamento])=Tabela5[[#This Row],[Ano]]),Tabela4[Líquido])</f>
        <v>0.16743000000000002</v>
      </c>
    </row>
    <row r="140" spans="1:11">
      <c r="A140" s="4" t="s">
        <v>44</v>
      </c>
      <c r="B140" s="3" t="s">
        <v>16</v>
      </c>
      <c r="C140" s="18">
        <v>37152</v>
      </c>
      <c r="D140" s="17">
        <v>2.8E-3</v>
      </c>
      <c r="E140" s="16">
        <v>37165</v>
      </c>
      <c r="F140" s="16">
        <v>37151</v>
      </c>
      <c r="G140" s="10">
        <f>IF(Tabela4[[#This Row],[Tipo]]="Dividendo",Tabela4[[#This Row],[Valor]],Tabela4[[#This Row],[Valor]]*85%)</f>
        <v>2.3799999999999997E-3</v>
      </c>
      <c r="I140" s="4" t="s">
        <v>61</v>
      </c>
      <c r="J140" s="4">
        <v>2005</v>
      </c>
      <c r="K140" s="10">
        <f>SUMPRODUCT(N(Tabela4[Ativo]=Tabela5[[#This Row],[Ativo]]),N(YEAR(Tabela4[Pagamento])=Tabela5[[#This Row],[Ano]]),Tabela4[Líquido])</f>
        <v>0.71188999999999991</v>
      </c>
    </row>
    <row r="141" spans="1:11">
      <c r="A141" s="4" t="s">
        <v>44</v>
      </c>
      <c r="B141" s="3" t="s">
        <v>16</v>
      </c>
      <c r="C141" s="18">
        <v>37117</v>
      </c>
      <c r="D141" s="17">
        <v>1.9E-2</v>
      </c>
      <c r="E141" s="16">
        <v>37137</v>
      </c>
      <c r="F141" s="16">
        <v>37116</v>
      </c>
      <c r="G141" s="10">
        <f>IF(Tabela4[[#This Row],[Tipo]]="Dividendo",Tabela4[[#This Row],[Valor]],Tabela4[[#This Row],[Valor]]*85%)</f>
        <v>1.6149999999999998E-2</v>
      </c>
      <c r="I141" s="4" t="s">
        <v>61</v>
      </c>
      <c r="J141" s="4">
        <v>2004</v>
      </c>
      <c r="K141" s="10">
        <f>SUMPRODUCT(N(Tabela4[Ativo]=Tabela5[[#This Row],[Ativo]]),N(YEAR(Tabela4[Pagamento])=Tabela5[[#This Row],[Ano]]),Tabela4[Líquido])</f>
        <v>0</v>
      </c>
    </row>
    <row r="142" spans="1:11">
      <c r="A142" s="4" t="s">
        <v>44</v>
      </c>
      <c r="B142" s="3" t="s">
        <v>16</v>
      </c>
      <c r="C142" s="18">
        <v>37061</v>
      </c>
      <c r="D142" s="17">
        <v>2.8E-3</v>
      </c>
      <c r="E142" s="16">
        <v>37074</v>
      </c>
      <c r="F142" s="16">
        <v>37060</v>
      </c>
      <c r="G142" s="10">
        <f>IF(Tabela4[[#This Row],[Tipo]]="Dividendo",Tabela4[[#This Row],[Valor]],Tabela4[[#This Row],[Valor]]*85%)</f>
        <v>2.3799999999999997E-3</v>
      </c>
      <c r="I142" s="4" t="s">
        <v>61</v>
      </c>
      <c r="J142" s="4">
        <v>2003</v>
      </c>
      <c r="K142" s="10">
        <f>SUMPRODUCT(N(Tabela4[Ativo]=Tabela5[[#This Row],[Ativo]]),N(YEAR(Tabela4[Pagamento])=Tabela5[[#This Row],[Ano]]),Tabela4[Líquido])</f>
        <v>0</v>
      </c>
    </row>
    <row r="143" spans="1:11">
      <c r="A143" s="4" t="s">
        <v>44</v>
      </c>
      <c r="B143" s="3" t="s">
        <v>16</v>
      </c>
      <c r="C143" s="18">
        <v>36959</v>
      </c>
      <c r="D143" s="17">
        <v>3.2599999999999997E-2</v>
      </c>
      <c r="E143" s="16">
        <v>36983</v>
      </c>
      <c r="F143" s="16">
        <v>36958</v>
      </c>
      <c r="G143" s="10">
        <f>IF(Tabela4[[#This Row],[Tipo]]="Dividendo",Tabela4[[#This Row],[Valor]],Tabela4[[#This Row],[Valor]]*85%)</f>
        <v>2.7709999999999995E-2</v>
      </c>
      <c r="I143" s="4" t="s">
        <v>61</v>
      </c>
      <c r="J143" s="4">
        <v>2002</v>
      </c>
      <c r="K143" s="10">
        <f>SUMPRODUCT(N(Tabela4[Ativo]=Tabela5[[#This Row],[Ativo]]),N(YEAR(Tabela4[Pagamento])=Tabela5[[#This Row],[Ano]]),Tabela4[Líquido])</f>
        <v>1.4200000000000001E-2</v>
      </c>
    </row>
    <row r="144" spans="1:11">
      <c r="A144" s="4" t="s">
        <v>44</v>
      </c>
      <c r="B144" s="3" t="s">
        <v>16</v>
      </c>
      <c r="C144" s="18">
        <v>36882</v>
      </c>
      <c r="D144" s="17">
        <v>5.3699999999999998E-2</v>
      </c>
      <c r="E144" s="16">
        <v>36950</v>
      </c>
      <c r="F144" s="16">
        <v>36882</v>
      </c>
      <c r="G144" s="10">
        <f>IF(Tabela4[[#This Row],[Tipo]]="Dividendo",Tabela4[[#This Row],[Valor]],Tabela4[[#This Row],[Valor]]*85%)</f>
        <v>4.5644999999999998E-2</v>
      </c>
      <c r="I144" s="4" t="s">
        <v>64</v>
      </c>
      <c r="J144" s="4">
        <v>2013</v>
      </c>
      <c r="K144" s="14">
        <f>SUMPRODUCT(N(Tabela4[Ativo]=Tabela5[[#This Row],[Ativo]]),N(YEAR(Tabela4[Pagamento])=Tabela5[[#This Row],[Ano]]),Tabela4[Líquido])</f>
        <v>0.52159999999999995</v>
      </c>
    </row>
    <row r="145" spans="1:11">
      <c r="A145" s="4" t="s">
        <v>44</v>
      </c>
      <c r="B145" s="3" t="s">
        <v>16</v>
      </c>
      <c r="C145" s="18">
        <v>36879</v>
      </c>
      <c r="D145" s="17">
        <v>2.8E-3</v>
      </c>
      <c r="E145" s="16">
        <v>36893</v>
      </c>
      <c r="F145" s="16">
        <v>36878</v>
      </c>
      <c r="G145" s="10">
        <f>IF(Tabela4[[#This Row],[Tipo]]="Dividendo",Tabela4[[#This Row],[Valor]],Tabela4[[#This Row],[Valor]]*85%)</f>
        <v>2.3799999999999997E-3</v>
      </c>
      <c r="I145" s="4" t="s">
        <v>64</v>
      </c>
      <c r="J145" s="4">
        <v>2012</v>
      </c>
      <c r="K145" s="14">
        <f>SUMPRODUCT(N(Tabela4[Ativo]=Tabela5[[#This Row],[Ativo]]),N(YEAR(Tabela4[Pagamento])=Tabela5[[#This Row],[Ano]]),Tabela4[Líquido])</f>
        <v>1.0896999999999999</v>
      </c>
    </row>
    <row r="146" spans="1:11">
      <c r="A146" s="4" t="s">
        <v>44</v>
      </c>
      <c r="B146" s="3" t="s">
        <v>16</v>
      </c>
      <c r="C146" s="18">
        <v>36787</v>
      </c>
      <c r="D146" s="17">
        <v>2.8E-3</v>
      </c>
      <c r="E146" s="16">
        <v>36801</v>
      </c>
      <c r="F146" s="16">
        <v>36784</v>
      </c>
      <c r="G146" s="10">
        <f>IF(Tabela4[[#This Row],[Tipo]]="Dividendo",Tabela4[[#This Row],[Valor]],Tabela4[[#This Row],[Valor]]*85%)</f>
        <v>2.3799999999999997E-3</v>
      </c>
      <c r="I146" s="4" t="s">
        <v>64</v>
      </c>
      <c r="J146" s="4">
        <v>2011</v>
      </c>
      <c r="K146" s="10">
        <f>SUMPRODUCT(N(Tabela4[Ativo]=Tabela5[[#This Row],[Ativo]]),N(YEAR(Tabela4[Pagamento])=Tabela5[[#This Row],[Ano]]),Tabela4[Líquido])</f>
        <v>0.79710000000000003</v>
      </c>
    </row>
    <row r="147" spans="1:11">
      <c r="A147" s="4" t="s">
        <v>44</v>
      </c>
      <c r="B147" s="3" t="s">
        <v>16</v>
      </c>
      <c r="C147" s="18">
        <v>36753</v>
      </c>
      <c r="D147" s="17">
        <v>1.7299999999999999E-2</v>
      </c>
      <c r="E147" s="16">
        <v>36770</v>
      </c>
      <c r="F147" s="16">
        <v>36752</v>
      </c>
      <c r="G147" s="10">
        <f>IF(Tabela4[[#This Row],[Tipo]]="Dividendo",Tabela4[[#This Row],[Valor]],Tabela4[[#This Row],[Valor]]*85%)</f>
        <v>1.4704999999999999E-2</v>
      </c>
      <c r="I147" s="4" t="s">
        <v>64</v>
      </c>
      <c r="J147" s="4">
        <v>2010</v>
      </c>
      <c r="K147" s="10">
        <f>SUMPRODUCT(N(Tabela4[Ativo]=Tabela5[[#This Row],[Ativo]]),N(YEAR(Tabela4[Pagamento])=Tabela5[[#This Row],[Ano]]),Tabela4[Líquido])</f>
        <v>0.34439999999999998</v>
      </c>
    </row>
    <row r="148" spans="1:11">
      <c r="A148" s="4" t="s">
        <v>44</v>
      </c>
      <c r="B148" s="3" t="s">
        <v>16</v>
      </c>
      <c r="C148" s="18">
        <v>36693</v>
      </c>
      <c r="D148" s="17">
        <v>2.8E-3</v>
      </c>
      <c r="E148" s="16">
        <v>36710</v>
      </c>
      <c r="F148" s="16">
        <v>36692</v>
      </c>
      <c r="G148" s="10">
        <f>IF(Tabela4[[#This Row],[Tipo]]="Dividendo",Tabela4[[#This Row],[Valor]],Tabela4[[#This Row],[Valor]]*85%)</f>
        <v>2.3799999999999997E-3</v>
      </c>
      <c r="I148" s="4" t="s">
        <v>64</v>
      </c>
      <c r="J148" s="4">
        <v>2009</v>
      </c>
      <c r="K148" s="10">
        <f>SUMPRODUCT(N(Tabela4[Ativo]=Tabela5[[#This Row],[Ativo]]),N(YEAR(Tabela4[Pagamento])=Tabela5[[#This Row],[Ano]]),Tabela4[Líquido])</f>
        <v>0.2185</v>
      </c>
    </row>
    <row r="149" spans="1:11">
      <c r="A149" s="4" t="s">
        <v>44</v>
      </c>
      <c r="B149" s="3" t="s">
        <v>16</v>
      </c>
      <c r="C149" s="18">
        <v>36606</v>
      </c>
      <c r="D149" s="17">
        <v>2.8E-3</v>
      </c>
      <c r="E149" s="16">
        <v>36619</v>
      </c>
      <c r="F149" s="16">
        <v>36605</v>
      </c>
      <c r="G149" s="10">
        <f>IF(Tabela4[[#This Row],[Tipo]]="Dividendo",Tabela4[[#This Row],[Valor]],Tabela4[[#This Row],[Valor]]*85%)</f>
        <v>2.3799999999999997E-3</v>
      </c>
      <c r="I149" s="4" t="s">
        <v>64</v>
      </c>
      <c r="J149" s="4">
        <v>2008</v>
      </c>
      <c r="K149" s="10">
        <f>SUMPRODUCT(N(Tabela4[Ativo]=Tabela5[[#This Row],[Ativo]]),N(YEAR(Tabela4[Pagamento])=Tabela5[[#This Row],[Ano]]),Tabela4[Líquido])</f>
        <v>0.03</v>
      </c>
    </row>
    <row r="150" spans="1:11">
      <c r="A150" s="4" t="s">
        <v>44</v>
      </c>
      <c r="B150" s="3" t="s">
        <v>16</v>
      </c>
      <c r="C150" s="18">
        <v>36521</v>
      </c>
      <c r="D150" s="17">
        <v>5.8200000000000002E-2</v>
      </c>
      <c r="E150" s="16">
        <v>36584</v>
      </c>
      <c r="F150" s="16">
        <v>36518</v>
      </c>
      <c r="G150" s="10">
        <f>IF(Tabela4[[#This Row],[Tipo]]="Dividendo",Tabela4[[#This Row],[Valor]],Tabela4[[#This Row],[Valor]]*85%)</f>
        <v>4.947E-2</v>
      </c>
      <c r="I150" s="4" t="s">
        <v>66</v>
      </c>
      <c r="J150" s="4">
        <v>2013</v>
      </c>
      <c r="K150" s="14">
        <f>SUMPRODUCT(N(Tabela4[Ativo]=Tabela5[[#This Row],[Ativo]]),N(YEAR(Tabela4[Pagamento])=Tabela5[[#This Row],[Ano]]),Tabela4[Líquido])</f>
        <v>0.2616</v>
      </c>
    </row>
    <row r="151" spans="1:11">
      <c r="A151" s="4" t="s">
        <v>44</v>
      </c>
      <c r="B151" s="3" t="s">
        <v>16</v>
      </c>
      <c r="C151" s="18">
        <v>36511</v>
      </c>
      <c r="D151" s="17">
        <v>2.8E-3</v>
      </c>
      <c r="E151" s="16">
        <v>36528</v>
      </c>
      <c r="F151" s="16">
        <v>36510</v>
      </c>
      <c r="G151" s="10">
        <f>IF(Tabela4[[#This Row],[Tipo]]="Dividendo",Tabela4[[#This Row],[Valor]],Tabela4[[#This Row],[Valor]]*85%)</f>
        <v>2.3799999999999997E-3</v>
      </c>
      <c r="I151" s="4" t="s">
        <v>66</v>
      </c>
      <c r="J151" s="4">
        <v>2012</v>
      </c>
      <c r="K151" s="14">
        <f>SUMPRODUCT(N(Tabela4[Ativo]=Tabela5[[#This Row],[Ativo]]),N(YEAR(Tabela4[Pagamento])=Tabela5[[#This Row],[Ano]]),Tabela4[Líquido])</f>
        <v>0.23019999999999999</v>
      </c>
    </row>
    <row r="152" spans="1:11">
      <c r="A152" s="4" t="s">
        <v>44</v>
      </c>
      <c r="B152" s="3" t="s">
        <v>16</v>
      </c>
      <c r="C152" s="18">
        <v>36420</v>
      </c>
      <c r="D152" s="17">
        <v>2.8E-3</v>
      </c>
      <c r="E152" s="16">
        <v>36434</v>
      </c>
      <c r="F152" s="16">
        <v>36419</v>
      </c>
      <c r="G152" s="10">
        <f>IF(Tabela4[[#This Row],[Tipo]]="Dividendo",Tabela4[[#This Row],[Valor]],Tabela4[[#This Row],[Valor]]*85%)</f>
        <v>2.3799999999999997E-3</v>
      </c>
      <c r="I152" s="4" t="s">
        <v>66</v>
      </c>
      <c r="J152" s="4">
        <v>2011</v>
      </c>
      <c r="K152" s="10">
        <f>SUMPRODUCT(N(Tabela4[Ativo]=Tabela5[[#This Row],[Ativo]]),N(YEAR(Tabela4[Pagamento])=Tabela5[[#This Row],[Ano]]),Tabela4[Líquido])</f>
        <v>0.25700000000000001</v>
      </c>
    </row>
    <row r="153" spans="1:11">
      <c r="A153" s="4" t="s">
        <v>44</v>
      </c>
      <c r="B153" s="3" t="s">
        <v>16</v>
      </c>
      <c r="C153" s="18">
        <v>36385</v>
      </c>
      <c r="D153" s="17">
        <v>1.6E-2</v>
      </c>
      <c r="E153" s="16">
        <v>36434</v>
      </c>
      <c r="F153" s="16">
        <v>36384</v>
      </c>
      <c r="G153" s="10">
        <f>IF(Tabela4[[#This Row],[Tipo]]="Dividendo",Tabela4[[#This Row],[Valor]],Tabela4[[#This Row],[Valor]]*85%)</f>
        <v>1.3599999999999999E-2</v>
      </c>
      <c r="I153" s="4" t="s">
        <v>66</v>
      </c>
      <c r="J153" s="4">
        <v>2010</v>
      </c>
      <c r="K153" s="10">
        <f>SUMPRODUCT(N(Tabela4[Ativo]=Tabela5[[#This Row],[Ativo]]),N(YEAR(Tabela4[Pagamento])=Tabela5[[#This Row],[Ano]]),Tabela4[Líquido])</f>
        <v>0.1661</v>
      </c>
    </row>
    <row r="154" spans="1:11">
      <c r="A154" s="4" t="s">
        <v>44</v>
      </c>
      <c r="B154" s="3" t="s">
        <v>16</v>
      </c>
      <c r="C154" s="18">
        <v>36333</v>
      </c>
      <c r="D154" s="17">
        <v>2.8E-3</v>
      </c>
      <c r="F154" s="16">
        <v>36332</v>
      </c>
      <c r="G154" s="10">
        <f>IF(Tabela4[[#This Row],[Tipo]]="Dividendo",Tabela4[[#This Row],[Valor]],Tabela4[[#This Row],[Valor]]*85%)</f>
        <v>2.3799999999999997E-3</v>
      </c>
      <c r="I154" s="4" t="s">
        <v>66</v>
      </c>
      <c r="J154" s="4">
        <v>2009</v>
      </c>
      <c r="K154" s="10">
        <f>SUMPRODUCT(N(Tabela4[Ativo]=Tabela5[[#This Row],[Ativo]]),N(YEAR(Tabela4[Pagamento])=Tabela5[[#This Row],[Ano]]),Tabela4[Líquido])</f>
        <v>7.9799999999999996E-2</v>
      </c>
    </row>
    <row r="155" spans="1:11">
      <c r="A155" s="4" t="s">
        <v>44</v>
      </c>
      <c r="B155" s="3" t="s">
        <v>16</v>
      </c>
      <c r="C155" s="18">
        <v>36235</v>
      </c>
      <c r="D155" s="17">
        <v>2.8E-3</v>
      </c>
      <c r="F155" s="16">
        <v>36234</v>
      </c>
      <c r="G155" s="10">
        <f>IF(Tabela4[[#This Row],[Tipo]]="Dividendo",Tabela4[[#This Row],[Valor]],Tabela4[[#This Row],[Valor]]*85%)</f>
        <v>2.3799999999999997E-3</v>
      </c>
      <c r="I155" s="4" t="s">
        <v>66</v>
      </c>
      <c r="J155" s="4">
        <v>2008</v>
      </c>
      <c r="K155" s="10">
        <f>SUMPRODUCT(N(Tabela4[Ativo]=Tabela5[[#This Row],[Ativo]]),N(YEAR(Tabela4[Pagamento])=Tabela5[[#This Row],[Ano]]),Tabela4[Líquido])</f>
        <v>4.9000000000000002E-2</v>
      </c>
    </row>
    <row r="156" spans="1:11">
      <c r="A156" s="4" t="s">
        <v>44</v>
      </c>
      <c r="B156" s="3" t="s">
        <v>16</v>
      </c>
      <c r="C156" s="18">
        <v>36152</v>
      </c>
      <c r="D156" s="17">
        <v>2.8E-3</v>
      </c>
      <c r="F156" s="16">
        <v>36151</v>
      </c>
      <c r="G156" s="10">
        <f>IF(Tabela4[[#This Row],[Tipo]]="Dividendo",Tabela4[[#This Row],[Valor]],Tabela4[[#This Row],[Valor]]*85%)</f>
        <v>2.3799999999999997E-3</v>
      </c>
      <c r="I156" s="4" t="s">
        <v>5</v>
      </c>
      <c r="J156" s="4">
        <v>2013</v>
      </c>
      <c r="K156" s="14">
        <f>SUMPRODUCT(N(Tabela4[Ativo]=Tabela5[[#This Row],[Ativo]]),N(YEAR(Tabela4[Pagamento])=Tabela5[[#This Row],[Ano]]),Tabela4[Líquido])</f>
        <v>0.34722499999999995</v>
      </c>
    </row>
    <row r="157" spans="1:11">
      <c r="A157" s="4" t="s">
        <v>44</v>
      </c>
      <c r="B157" s="3" t="s">
        <v>16</v>
      </c>
      <c r="C157" s="18">
        <v>36070</v>
      </c>
      <c r="D157" s="17">
        <v>4.7300000000000002E-2</v>
      </c>
      <c r="F157" s="16">
        <v>36070</v>
      </c>
      <c r="G157" s="10">
        <f>IF(Tabela4[[#This Row],[Tipo]]="Dividendo",Tabela4[[#This Row],[Valor]],Tabela4[[#This Row],[Valor]]*85%)</f>
        <v>4.0204999999999998E-2</v>
      </c>
      <c r="I157" s="4" t="s">
        <v>5</v>
      </c>
      <c r="J157" s="4">
        <v>2012</v>
      </c>
      <c r="K157" s="14">
        <f>SUMPRODUCT(N(Tabela4[Ativo]=Tabela5[[#This Row],[Ativo]]),N(YEAR(Tabela4[Pagamento])=Tabela5[[#This Row],[Ano]]),Tabela4[Líquido])</f>
        <v>1.0846849999999999</v>
      </c>
    </row>
    <row r="158" spans="1:11">
      <c r="A158" s="4" t="s">
        <v>44</v>
      </c>
      <c r="B158" s="3" t="s">
        <v>17</v>
      </c>
      <c r="C158" s="18">
        <v>36060</v>
      </c>
      <c r="D158" s="17">
        <v>2.3999999999999998E-3</v>
      </c>
      <c r="F158" s="16">
        <v>36059</v>
      </c>
      <c r="G158" s="10">
        <f>IF(Tabela4[[#This Row],[Tipo]]="Dividendo",Tabela4[[#This Row],[Valor]],Tabela4[[#This Row],[Valor]]*85%)</f>
        <v>2.3999999999999998E-3</v>
      </c>
      <c r="I158" s="4" t="s">
        <v>5</v>
      </c>
      <c r="J158" s="4">
        <v>2011</v>
      </c>
      <c r="K158" s="10">
        <f>SUMPRODUCT(N(Tabela4[Ativo]=Tabela5[[#This Row],[Ativo]]),N(YEAR(Tabela4[Pagamento])=Tabela5[[#This Row],[Ano]]),Tabela4[Líquido])</f>
        <v>0.74341000000000002</v>
      </c>
    </row>
    <row r="159" spans="1:11">
      <c r="A159" s="4" t="s">
        <v>44</v>
      </c>
      <c r="B159" s="3" t="s">
        <v>17</v>
      </c>
      <c r="C159" s="18">
        <v>36018</v>
      </c>
      <c r="D159" s="17">
        <v>1.01E-2</v>
      </c>
      <c r="F159" s="16">
        <v>36017</v>
      </c>
      <c r="G159" s="10">
        <f>IF(Tabela4[[#This Row],[Tipo]]="Dividendo",Tabela4[[#This Row],[Valor]],Tabela4[[#This Row],[Valor]]*85%)</f>
        <v>1.01E-2</v>
      </c>
      <c r="I159" s="4" t="s">
        <v>5</v>
      </c>
      <c r="J159" s="4">
        <v>2010</v>
      </c>
      <c r="K159" s="10">
        <f>SUMPRODUCT(N(Tabela4[Ativo]=Tabela5[[#This Row],[Ativo]]),N(YEAR(Tabela4[Pagamento])=Tabela5[[#This Row],[Ano]]),Tabela4[Líquido])</f>
        <v>0.357765</v>
      </c>
    </row>
    <row r="160" spans="1:11">
      <c r="A160" s="4" t="s">
        <v>44</v>
      </c>
      <c r="B160" s="3" t="s">
        <v>17</v>
      </c>
      <c r="C160" s="18">
        <v>35964</v>
      </c>
      <c r="D160" s="17">
        <v>2.3999999999999998E-3</v>
      </c>
      <c r="F160" s="16">
        <v>35963</v>
      </c>
      <c r="G160" s="10">
        <f>IF(Tabela4[[#This Row],[Tipo]]="Dividendo",Tabela4[[#This Row],[Valor]],Tabela4[[#This Row],[Valor]]*85%)</f>
        <v>2.3999999999999998E-3</v>
      </c>
      <c r="I160" s="4" t="s">
        <v>5</v>
      </c>
      <c r="J160" s="4">
        <v>2009</v>
      </c>
      <c r="K160" s="10">
        <f>SUMPRODUCT(N(Tabela4[Ativo]=Tabela5[[#This Row],[Ativo]]),N(YEAR(Tabela4[Pagamento])=Tabela5[[#This Row],[Ano]]),Tabela4[Líquido])</f>
        <v>1.3109549999999999</v>
      </c>
    </row>
    <row r="161" spans="1:11">
      <c r="A161" s="4" t="s">
        <v>44</v>
      </c>
      <c r="B161" s="3" t="s">
        <v>17</v>
      </c>
      <c r="C161" s="18">
        <v>35857</v>
      </c>
      <c r="D161" s="17">
        <v>2.3900000000000001E-2</v>
      </c>
      <c r="F161" s="16">
        <v>35856</v>
      </c>
      <c r="G161" s="10">
        <f>IF(Tabela4[[#This Row],[Tipo]]="Dividendo",Tabela4[[#This Row],[Valor]],Tabela4[[#This Row],[Valor]]*85%)</f>
        <v>2.3900000000000001E-2</v>
      </c>
      <c r="I161" s="4" t="s">
        <v>5</v>
      </c>
      <c r="J161" s="4">
        <v>2008</v>
      </c>
      <c r="K161" s="10">
        <f>SUMPRODUCT(N(Tabela4[Ativo]=Tabela5[[#This Row],[Ativo]]),N(YEAR(Tabela4[Pagamento])=Tabela5[[#This Row],[Ano]]),Tabela4[Líquido])</f>
        <v>0.35368500000000003</v>
      </c>
    </row>
    <row r="162" spans="1:11">
      <c r="A162" s="4" t="s">
        <v>44</v>
      </c>
      <c r="B162" s="3" t="s">
        <v>17</v>
      </c>
      <c r="C162" s="18">
        <v>35781</v>
      </c>
      <c r="D162" s="17">
        <v>2.3999999999999998E-3</v>
      </c>
      <c r="F162" s="16">
        <v>35781</v>
      </c>
      <c r="G162" s="10">
        <f>IF(Tabela4[[#This Row],[Tipo]]="Dividendo",Tabela4[[#This Row],[Valor]],Tabela4[[#This Row],[Valor]]*85%)</f>
        <v>2.3999999999999998E-3</v>
      </c>
      <c r="I162" s="4" t="s">
        <v>5</v>
      </c>
      <c r="J162" s="4">
        <v>2007</v>
      </c>
      <c r="K162" s="10">
        <f>SUMPRODUCT(N(Tabela4[Ativo]=Tabela5[[#This Row],[Ativo]]),N(YEAR(Tabela4[Pagamento])=Tabela5[[#This Row],[Ano]]),Tabela4[Líquido])</f>
        <v>0.23341000000000001</v>
      </c>
    </row>
    <row r="163" spans="1:11">
      <c r="A163" s="4" t="s">
        <v>44</v>
      </c>
      <c r="B163" s="3" t="s">
        <v>17</v>
      </c>
      <c r="C163" s="18">
        <v>35689</v>
      </c>
      <c r="D163" s="17">
        <v>2.3999999999999998E-3</v>
      </c>
      <c r="F163" s="16">
        <v>35688</v>
      </c>
      <c r="G163" s="10">
        <f>IF(Tabela4[[#This Row],[Tipo]]="Dividendo",Tabela4[[#This Row],[Valor]],Tabela4[[#This Row],[Valor]]*85%)</f>
        <v>2.3999999999999998E-3</v>
      </c>
      <c r="I163" s="4" t="s">
        <v>5</v>
      </c>
      <c r="J163" s="4">
        <v>2006</v>
      </c>
      <c r="K163" s="10">
        <f>SUMPRODUCT(N(Tabela4[Ativo]=Tabela5[[#This Row],[Ativo]]),N(YEAR(Tabela4[Pagamento])=Tabela5[[#This Row],[Ano]]),Tabela4[Líquido])</f>
        <v>0.3553</v>
      </c>
    </row>
    <row r="164" spans="1:11">
      <c r="A164" s="4" t="s">
        <v>44</v>
      </c>
      <c r="B164" s="3" t="s">
        <v>17</v>
      </c>
      <c r="C164" s="18">
        <v>35654</v>
      </c>
      <c r="D164" s="17">
        <v>7.7999999999999996E-3</v>
      </c>
      <c r="F164" s="16">
        <v>35653</v>
      </c>
      <c r="G164" s="10">
        <f>IF(Tabela4[[#This Row],[Tipo]]="Dividendo",Tabela4[[#This Row],[Valor]],Tabela4[[#This Row],[Valor]]*85%)</f>
        <v>7.7999999999999996E-3</v>
      </c>
      <c r="I164" s="4" t="s">
        <v>5</v>
      </c>
      <c r="J164" s="4">
        <v>2005</v>
      </c>
      <c r="K164" s="10">
        <f>SUMPRODUCT(N(Tabela4[Ativo]=Tabela5[[#This Row],[Ativo]]),N(YEAR(Tabela4[Pagamento])=Tabela5[[#This Row],[Ano]]),Tabela4[Líquido])</f>
        <v>0.25678499999999999</v>
      </c>
    </row>
    <row r="165" spans="1:11">
      <c r="A165" s="4" t="s">
        <v>44</v>
      </c>
      <c r="B165" s="3" t="s">
        <v>17</v>
      </c>
      <c r="C165" s="18">
        <v>35604</v>
      </c>
      <c r="D165" s="17">
        <v>2.3999999999999998E-3</v>
      </c>
      <c r="F165" s="16">
        <v>35601</v>
      </c>
      <c r="G165" s="10">
        <f>IF(Tabela4[[#This Row],[Tipo]]="Dividendo",Tabela4[[#This Row],[Valor]],Tabela4[[#This Row],[Valor]]*85%)</f>
        <v>2.3999999999999998E-3</v>
      </c>
      <c r="I165" s="4" t="s">
        <v>5</v>
      </c>
      <c r="J165" s="4">
        <v>2004</v>
      </c>
      <c r="K165" s="10">
        <f>SUMPRODUCT(N(Tabela4[Ativo]=Tabela5[[#This Row],[Ativo]]),N(YEAR(Tabela4[Pagamento])=Tabela5[[#This Row],[Ano]]),Tabela4[Líquido])</f>
        <v>0.2923</v>
      </c>
    </row>
    <row r="166" spans="1:11">
      <c r="A166" s="4" t="s">
        <v>44</v>
      </c>
      <c r="B166" s="3" t="s">
        <v>17</v>
      </c>
      <c r="C166" s="18">
        <v>35492</v>
      </c>
      <c r="D166" s="17">
        <v>8.3999999999999995E-3</v>
      </c>
      <c r="F166" s="16">
        <v>35492</v>
      </c>
      <c r="G166" s="10">
        <f>IF(Tabela4[[#This Row],[Tipo]]="Dividendo",Tabela4[[#This Row],[Valor]],Tabela4[[#This Row],[Valor]]*85%)</f>
        <v>8.3999999999999995E-3</v>
      </c>
      <c r="I166" s="4" t="s">
        <v>5</v>
      </c>
      <c r="J166" s="4">
        <v>2003</v>
      </c>
      <c r="K166" s="10">
        <f>SUMPRODUCT(N(Tabela4[Ativo]=Tabela5[[#This Row],[Ativo]]),N(YEAR(Tabela4[Pagamento])=Tabela5[[#This Row],[Ano]]),Tabela4[Líquido])</f>
        <v>0.54620000000000002</v>
      </c>
    </row>
    <row r="167" spans="1:11">
      <c r="A167" s="4" t="s">
        <v>44</v>
      </c>
      <c r="B167" s="3" t="s">
        <v>17</v>
      </c>
      <c r="C167" s="18">
        <v>35416</v>
      </c>
      <c r="D167" s="17">
        <v>2.3999999999999998E-3</v>
      </c>
      <c r="F167" s="16">
        <v>35415</v>
      </c>
      <c r="G167" s="10">
        <f>IF(Tabela4[[#This Row],[Tipo]]="Dividendo",Tabela4[[#This Row],[Valor]],Tabela4[[#This Row],[Valor]]*85%)</f>
        <v>2.3999999999999998E-3</v>
      </c>
      <c r="I167" s="4" t="s">
        <v>5</v>
      </c>
      <c r="J167" s="4">
        <v>2002</v>
      </c>
      <c r="K167" s="10">
        <f>SUMPRODUCT(N(Tabela4[Ativo]=Tabela5[[#This Row],[Ativo]]),N(YEAR(Tabela4[Pagamento])=Tabela5[[#This Row],[Ano]]),Tabela4[Líquido])</f>
        <v>2.2837800000000001</v>
      </c>
    </row>
    <row r="168" spans="1:11">
      <c r="A168" s="4" t="s">
        <v>44</v>
      </c>
      <c r="B168" s="3" t="s">
        <v>17</v>
      </c>
      <c r="C168" s="18">
        <v>35326</v>
      </c>
      <c r="D168" s="17">
        <v>2.3999999999999998E-3</v>
      </c>
      <c r="F168" s="16">
        <v>35325</v>
      </c>
      <c r="G168" s="10">
        <f>IF(Tabela4[[#This Row],[Tipo]]="Dividendo",Tabela4[[#This Row],[Valor]],Tabela4[[#This Row],[Valor]]*85%)</f>
        <v>2.3999999999999998E-3</v>
      </c>
      <c r="I168" s="4" t="s">
        <v>5</v>
      </c>
      <c r="J168" s="4">
        <v>2001</v>
      </c>
      <c r="K168" s="10">
        <f>SUMPRODUCT(N(Tabela4[Ativo]=Tabela5[[#This Row],[Ativo]]),N(YEAR(Tabela4[Pagamento])=Tabela5[[#This Row],[Ano]]),Tabela4[Líquido])</f>
        <v>1.0478799999999999</v>
      </c>
    </row>
    <row r="169" spans="1:11">
      <c r="A169" s="4" t="s">
        <v>44</v>
      </c>
      <c r="B169" s="3" t="s">
        <v>17</v>
      </c>
      <c r="C169" s="18">
        <v>35290</v>
      </c>
      <c r="D169" s="17">
        <v>4.4000000000000003E-3</v>
      </c>
      <c r="F169" s="16">
        <v>35289</v>
      </c>
      <c r="G169" s="10">
        <f>IF(Tabela4[[#This Row],[Tipo]]="Dividendo",Tabela4[[#This Row],[Valor]],Tabela4[[#This Row],[Valor]]*85%)</f>
        <v>4.4000000000000003E-3</v>
      </c>
      <c r="I169" s="4" t="s">
        <v>5</v>
      </c>
      <c r="J169" s="4">
        <v>2000</v>
      </c>
      <c r="K169" s="10">
        <f>SUMPRODUCT(N(Tabela4[Ativo]=Tabela5[[#This Row],[Ativo]]),N(YEAR(Tabela4[Pagamento])=Tabela5[[#This Row],[Ano]]),Tabela4[Líquido])</f>
        <v>0.69113500000000005</v>
      </c>
    </row>
    <row r="170" spans="1:11">
      <c r="A170" s="4" t="s">
        <v>44</v>
      </c>
      <c r="B170" s="3" t="s">
        <v>17</v>
      </c>
      <c r="C170" s="18">
        <v>35234</v>
      </c>
      <c r="D170" s="17">
        <v>2.3999999999999998E-3</v>
      </c>
      <c r="F170" s="16">
        <v>35234</v>
      </c>
      <c r="G170" s="10">
        <f>IF(Tabela4[[#This Row],[Tipo]]="Dividendo",Tabela4[[#This Row],[Valor]],Tabela4[[#This Row],[Valor]]*85%)</f>
        <v>2.3999999999999998E-3</v>
      </c>
      <c r="I170" s="4" t="s">
        <v>5</v>
      </c>
      <c r="J170" s="4">
        <v>1999</v>
      </c>
      <c r="K170" s="10">
        <f>SUMPRODUCT(N(Tabela4[Ativo]=Tabela5[[#This Row],[Ativo]]),N(YEAR(Tabela4[Pagamento])=Tabela5[[#This Row],[Ano]]),Tabela4[Líquido])</f>
        <v>0.43640000000000001</v>
      </c>
    </row>
    <row r="171" spans="1:11">
      <c r="A171" s="4" t="s">
        <v>44</v>
      </c>
      <c r="B171" s="3" t="s">
        <v>17</v>
      </c>
      <c r="C171" s="18">
        <v>35136</v>
      </c>
      <c r="D171" s="17">
        <v>6.8999999999999999E-3</v>
      </c>
      <c r="F171" s="16">
        <v>35135</v>
      </c>
      <c r="G171" s="10">
        <f>IF(Tabela4[[#This Row],[Tipo]]="Dividendo",Tabela4[[#This Row],[Valor]],Tabela4[[#This Row],[Valor]]*85%)</f>
        <v>6.8999999999999999E-3</v>
      </c>
      <c r="I171" s="4" t="s">
        <v>4</v>
      </c>
      <c r="J171" s="4">
        <v>2013</v>
      </c>
      <c r="K171" s="14">
        <f>SUMPRODUCT(N(Tabela4[Ativo]=Tabela5[[#This Row],[Ativo]]),N(YEAR(Tabela4[Pagamento])=Tabela5[[#This Row],[Ano]]),Tabela4[Líquido])</f>
        <v>0.28958</v>
      </c>
    </row>
    <row r="172" spans="1:11">
      <c r="A172" s="4" t="s">
        <v>27</v>
      </c>
      <c r="B172" s="4" t="s">
        <v>17</v>
      </c>
      <c r="C172" s="19">
        <v>41390</v>
      </c>
      <c r="D172" s="20">
        <v>2.7099999999999999E-2</v>
      </c>
      <c r="E172" s="15">
        <v>41421</v>
      </c>
      <c r="F172" s="15">
        <v>41390</v>
      </c>
      <c r="G172" s="14">
        <f>IF(Tabela4[[#This Row],[Tipo]]="Dividendo",Tabela4[[#This Row],[Valor]],Tabela4[[#This Row],[Valor]]*85%)</f>
        <v>2.7099999999999999E-2</v>
      </c>
      <c r="I172" s="4" t="s">
        <v>4</v>
      </c>
      <c r="J172" s="4">
        <v>2012</v>
      </c>
      <c r="K172" s="14">
        <f>SUMPRODUCT(N(Tabela4[Ativo]=Tabela5[[#This Row],[Ativo]]),N(YEAR(Tabela4[Pagamento])=Tabela5[[#This Row],[Ano]]),Tabela4[Líquido])</f>
        <v>3.7766799999999998</v>
      </c>
    </row>
    <row r="173" spans="1:11">
      <c r="A173" s="4" t="s">
        <v>27</v>
      </c>
      <c r="B173" s="3" t="s">
        <v>16</v>
      </c>
      <c r="C173" s="18">
        <v>41232</v>
      </c>
      <c r="D173" s="17">
        <v>3.2300000000000002E-2</v>
      </c>
      <c r="E173" s="16">
        <v>41420</v>
      </c>
      <c r="F173" s="16">
        <v>41232</v>
      </c>
      <c r="G173" s="10">
        <f>IF(Tabela4[[#This Row],[Tipo]]="Dividendo",Tabela4[[#This Row],[Valor]],Tabela4[[#This Row],[Valor]]*85%)</f>
        <v>2.7455E-2</v>
      </c>
      <c r="I173" s="4" t="s">
        <v>4</v>
      </c>
      <c r="J173" s="4">
        <v>2011</v>
      </c>
      <c r="K173" s="10">
        <f>SUMPRODUCT(N(Tabela4[Ativo]=Tabela5[[#This Row],[Ativo]]),N(YEAR(Tabela4[Pagamento])=Tabela5[[#This Row],[Ano]]),Tabela4[Líquido])</f>
        <v>10.41794</v>
      </c>
    </row>
    <row r="174" spans="1:11">
      <c r="A174" s="4" t="s">
        <v>27</v>
      </c>
      <c r="B174" s="3" t="s">
        <v>17</v>
      </c>
      <c r="C174" s="18">
        <v>41137</v>
      </c>
      <c r="D174" s="17">
        <v>7.0000000000000007E-2</v>
      </c>
      <c r="E174" s="16">
        <v>41234</v>
      </c>
      <c r="F174" s="16">
        <v>41137</v>
      </c>
      <c r="G174" s="10">
        <f>IF(Tabela4[[#This Row],[Tipo]]="Dividendo",Tabela4[[#This Row],[Valor]],Tabela4[[#This Row],[Valor]]*85%)</f>
        <v>7.0000000000000007E-2</v>
      </c>
      <c r="I174" s="4" t="s">
        <v>4</v>
      </c>
      <c r="J174" s="4">
        <v>2010</v>
      </c>
      <c r="K174" s="10">
        <f>SUMPRODUCT(N(Tabela4[Ativo]=Tabela5[[#This Row],[Ativo]]),N(YEAR(Tabela4[Pagamento])=Tabela5[[#This Row],[Ano]]),Tabela4[Líquido])</f>
        <v>0</v>
      </c>
    </row>
    <row r="175" spans="1:11">
      <c r="A175" s="4" t="s">
        <v>27</v>
      </c>
      <c r="B175" s="3" t="s">
        <v>16</v>
      </c>
      <c r="C175" s="18">
        <v>40864</v>
      </c>
      <c r="D175" s="17">
        <v>0.1</v>
      </c>
      <c r="E175" s="16">
        <v>41001</v>
      </c>
      <c r="F175" s="16">
        <v>40864</v>
      </c>
      <c r="G175" s="10">
        <f>IF(Tabela4[[#This Row],[Tipo]]="Dividendo",Tabela4[[#This Row],[Valor]],Tabela4[[#This Row],[Valor]]*85%)</f>
        <v>8.5000000000000006E-2</v>
      </c>
      <c r="I175" s="4" t="s">
        <v>4</v>
      </c>
      <c r="J175" s="4">
        <v>2009</v>
      </c>
      <c r="K175" s="10">
        <f>SUMPRODUCT(N(Tabela4[Ativo]=Tabela5[[#This Row],[Ativo]]),N(YEAR(Tabela4[Pagamento])=Tabela5[[#This Row],[Ano]]),Tabela4[Líquido])</f>
        <v>2.3635100000000002</v>
      </c>
    </row>
    <row r="176" spans="1:11">
      <c r="A176" s="4" t="s">
        <v>27</v>
      </c>
      <c r="B176" s="3" t="s">
        <v>16</v>
      </c>
      <c r="C176" s="18">
        <v>40765</v>
      </c>
      <c r="D176" s="17">
        <v>0.03</v>
      </c>
      <c r="E176" s="16">
        <v>40833</v>
      </c>
      <c r="F176" s="16">
        <v>40765</v>
      </c>
      <c r="G176" s="10">
        <f>IF(Tabela4[[#This Row],[Tipo]]="Dividendo",Tabela4[[#This Row],[Valor]],Tabela4[[#This Row],[Valor]]*85%)</f>
        <v>2.5499999999999998E-2</v>
      </c>
      <c r="I176" s="4" t="s">
        <v>4</v>
      </c>
      <c r="J176" s="4">
        <v>2008</v>
      </c>
      <c r="K176" s="10">
        <f>SUMPRODUCT(N(Tabela4[Ativo]=Tabela5[[#This Row],[Ativo]]),N(YEAR(Tabela4[Pagamento])=Tabela5[[#This Row],[Ano]]),Tabela4[Líquido])</f>
        <v>4.64602</v>
      </c>
    </row>
    <row r="177" spans="1:11">
      <c r="A177" s="4" t="s">
        <v>27</v>
      </c>
      <c r="B177" s="3" t="s">
        <v>17</v>
      </c>
      <c r="C177" s="18">
        <v>40662</v>
      </c>
      <c r="D177" s="17">
        <v>2E-3</v>
      </c>
      <c r="E177" s="16">
        <v>40676</v>
      </c>
      <c r="F177" s="16">
        <v>40662</v>
      </c>
      <c r="G177" s="10">
        <f>IF(Tabela4[[#This Row],[Tipo]]="Dividendo",Tabela4[[#This Row],[Valor]],Tabela4[[#This Row],[Valor]]*85%)</f>
        <v>2E-3</v>
      </c>
      <c r="I177" s="4" t="s">
        <v>4</v>
      </c>
      <c r="J177" s="4">
        <v>2007</v>
      </c>
      <c r="K177" s="10">
        <f>SUMPRODUCT(N(Tabela4[Ativo]=Tabela5[[#This Row],[Ativo]]),N(YEAR(Tabela4[Pagamento])=Tabela5[[#This Row],[Ano]]),Tabela4[Líquido])</f>
        <v>15.3325</v>
      </c>
    </row>
    <row r="178" spans="1:11">
      <c r="A178" s="4" t="s">
        <v>27</v>
      </c>
      <c r="B178" s="3" t="s">
        <v>16</v>
      </c>
      <c r="C178" s="18">
        <v>40499</v>
      </c>
      <c r="D178" s="17">
        <v>0.1</v>
      </c>
      <c r="E178" s="16">
        <v>40574</v>
      </c>
      <c r="F178" s="16">
        <v>40499</v>
      </c>
      <c r="G178" s="10">
        <f>IF(Tabela4[[#This Row],[Tipo]]="Dividendo",Tabela4[[#This Row],[Valor]],Tabela4[[#This Row],[Valor]]*85%)</f>
        <v>8.5000000000000006E-2</v>
      </c>
      <c r="I178" s="4" t="s">
        <v>4</v>
      </c>
      <c r="J178" s="4">
        <v>2006</v>
      </c>
      <c r="K178" s="10">
        <f>SUMPRODUCT(N(Tabela4[Ativo]=Tabela5[[#This Row],[Ativo]]),N(YEAR(Tabela4[Pagamento])=Tabela5[[#This Row],[Ano]]),Tabela4[Líquido])</f>
        <v>0</v>
      </c>
    </row>
    <row r="179" spans="1:11">
      <c r="A179" s="4" t="s">
        <v>27</v>
      </c>
      <c r="B179" s="3" t="s">
        <v>16</v>
      </c>
      <c r="C179" s="18">
        <v>40359</v>
      </c>
      <c r="D179" s="17">
        <v>7.0000000000000007E-2</v>
      </c>
      <c r="E179" s="16">
        <v>40378</v>
      </c>
      <c r="F179" s="16">
        <v>40359</v>
      </c>
      <c r="G179" s="10">
        <f>IF(Tabela4[[#This Row],[Tipo]]="Dividendo",Tabela4[[#This Row],[Valor]],Tabela4[[#This Row],[Valor]]*85%)</f>
        <v>5.9500000000000004E-2</v>
      </c>
      <c r="I179" s="4" t="s">
        <v>4</v>
      </c>
      <c r="J179" s="4">
        <v>2005</v>
      </c>
      <c r="K179" s="10">
        <f>SUMPRODUCT(N(Tabela4[Ativo]=Tabela5[[#This Row],[Ativo]]),N(YEAR(Tabela4[Pagamento])=Tabela5[[#This Row],[Ano]]),Tabela4[Líquido])</f>
        <v>0</v>
      </c>
    </row>
    <row r="180" spans="1:11">
      <c r="A180" s="4" t="s">
        <v>27</v>
      </c>
      <c r="B180" s="3" t="s">
        <v>17</v>
      </c>
      <c r="C180" s="18">
        <v>40298</v>
      </c>
      <c r="D180" s="17">
        <v>2E-3</v>
      </c>
      <c r="E180" s="16">
        <v>40305</v>
      </c>
      <c r="F180" s="16">
        <v>40298</v>
      </c>
      <c r="G180" s="10">
        <f>IF(Tabela4[[#This Row],[Tipo]]="Dividendo",Tabela4[[#This Row],[Valor]],Tabela4[[#This Row],[Valor]]*85%)</f>
        <v>2E-3</v>
      </c>
      <c r="I180" s="4" t="s">
        <v>4</v>
      </c>
      <c r="J180" s="4">
        <v>2004</v>
      </c>
      <c r="K180" s="10">
        <f>SUMPRODUCT(N(Tabela4[Ativo]=Tabela5[[#This Row],[Ativo]]),N(YEAR(Tabela4[Pagamento])=Tabela5[[#This Row],[Ano]]),Tabela4[Líquido])</f>
        <v>0</v>
      </c>
    </row>
    <row r="181" spans="1:11">
      <c r="A181" s="4" t="s">
        <v>27</v>
      </c>
      <c r="B181" s="3" t="s">
        <v>16</v>
      </c>
      <c r="C181" s="18">
        <v>40134</v>
      </c>
      <c r="D181" s="17">
        <v>0.14000000000000001</v>
      </c>
      <c r="E181" s="16">
        <v>40207</v>
      </c>
      <c r="F181" s="16">
        <v>40134</v>
      </c>
      <c r="G181" s="10">
        <f>IF(Tabela4[[#This Row],[Tipo]]="Dividendo",Tabela4[[#This Row],[Valor]],Tabela4[[#This Row],[Valor]]*85%)</f>
        <v>0.11900000000000001</v>
      </c>
      <c r="I181" s="4" t="s">
        <v>4</v>
      </c>
      <c r="J181" s="4">
        <v>2003</v>
      </c>
      <c r="K181" s="10">
        <f>SUMPRODUCT(N(Tabela4[Ativo]=Tabela5[[#This Row],[Ativo]]),N(YEAR(Tabela4[Pagamento])=Tabela5[[#This Row],[Ano]]),Tabela4[Líquido])</f>
        <v>3.4051799999999997</v>
      </c>
    </row>
    <row r="182" spans="1:11">
      <c r="A182" s="4" t="s">
        <v>27</v>
      </c>
      <c r="B182" s="3" t="s">
        <v>16</v>
      </c>
      <c r="C182" s="18">
        <v>39778</v>
      </c>
      <c r="D182" s="17">
        <v>0.2</v>
      </c>
      <c r="E182" s="16">
        <v>39888</v>
      </c>
      <c r="F182" s="16">
        <v>39778</v>
      </c>
      <c r="G182" s="10">
        <f>IF(Tabela4[[#This Row],[Tipo]]="Dividendo",Tabela4[[#This Row],[Valor]],Tabela4[[#This Row],[Valor]]*85%)</f>
        <v>0.17</v>
      </c>
      <c r="I182" s="4" t="s">
        <v>4</v>
      </c>
      <c r="J182" s="4">
        <v>2002</v>
      </c>
      <c r="K182" s="10">
        <f>SUMPRODUCT(N(Tabela4[Ativo]=Tabela5[[#This Row],[Ativo]]),N(YEAR(Tabela4[Pagamento])=Tabela5[[#This Row],[Ano]]),Tabela4[Líquido])</f>
        <v>0</v>
      </c>
    </row>
    <row r="183" spans="1:11">
      <c r="A183" s="4" t="s">
        <v>27</v>
      </c>
      <c r="B183" s="3" t="s">
        <v>16</v>
      </c>
      <c r="C183" s="18">
        <v>39413</v>
      </c>
      <c r="D183" s="17">
        <v>0.16</v>
      </c>
      <c r="E183" s="16">
        <v>39478</v>
      </c>
      <c r="F183" s="16">
        <v>39413</v>
      </c>
      <c r="G183" s="10">
        <f>IF(Tabela4[[#This Row],[Tipo]]="Dividendo",Tabela4[[#This Row],[Valor]],Tabela4[[#This Row],[Valor]]*85%)</f>
        <v>0.13600000000000001</v>
      </c>
      <c r="I183" s="4" t="s">
        <v>4</v>
      </c>
      <c r="J183" s="4">
        <v>2001</v>
      </c>
      <c r="K183" s="10">
        <f>SUMPRODUCT(N(Tabela4[Ativo]=Tabela5[[#This Row],[Ativo]]),N(YEAR(Tabela4[Pagamento])=Tabela5[[#This Row],[Ano]]),Tabela4[Líquido])</f>
        <v>1.8866000000000001</v>
      </c>
    </row>
    <row r="184" spans="1:11">
      <c r="A184" s="4" t="s">
        <v>27</v>
      </c>
      <c r="B184" s="3" t="s">
        <v>17</v>
      </c>
      <c r="C184" s="18">
        <v>39188</v>
      </c>
      <c r="D184" s="17">
        <v>5.0000000000000001E-3</v>
      </c>
      <c r="E184" s="16">
        <v>39202</v>
      </c>
      <c r="F184" s="16">
        <v>39188</v>
      </c>
      <c r="G184" s="10">
        <f>IF(Tabela4[[#This Row],[Tipo]]="Dividendo",Tabela4[[#This Row],[Valor]],Tabela4[[#This Row],[Valor]]*85%)</f>
        <v>5.0000000000000001E-3</v>
      </c>
      <c r="I184" s="4" t="s">
        <v>4</v>
      </c>
      <c r="J184" s="4">
        <v>2000</v>
      </c>
      <c r="K184" s="10">
        <f>SUMPRODUCT(N(Tabela4[Ativo]=Tabela5[[#This Row],[Ativo]]),N(YEAR(Tabela4[Pagamento])=Tabela5[[#This Row],[Ano]]),Tabela4[Líquido])</f>
        <v>9.0475600000000007</v>
      </c>
    </row>
    <row r="185" spans="1:11">
      <c r="A185" s="4" t="s">
        <v>27</v>
      </c>
      <c r="B185" s="3" t="s">
        <v>16</v>
      </c>
      <c r="C185" s="18">
        <v>39065</v>
      </c>
      <c r="D185" s="17">
        <v>0.1</v>
      </c>
      <c r="E185" s="16">
        <v>39111</v>
      </c>
      <c r="F185" s="16">
        <v>39065</v>
      </c>
      <c r="G185" s="10">
        <f>IF(Tabela4[[#This Row],[Tipo]]="Dividendo",Tabela4[[#This Row],[Valor]],Tabela4[[#This Row],[Valor]]*85%)</f>
        <v>8.5000000000000006E-2</v>
      </c>
      <c r="I185" s="3" t="s">
        <v>70</v>
      </c>
      <c r="J185" s="3">
        <v>2013</v>
      </c>
      <c r="K185" s="10">
        <f>SUMPRODUCT(N(Tabela4[Ativo]=Tabela5[[#This Row],[Ativo]]),N(YEAR(Tabela4[Pagamento])=Tabela5[[#This Row],[Ano]]),Tabela4[Líquido])</f>
        <v>0.51007000000000002</v>
      </c>
    </row>
    <row r="186" spans="1:11">
      <c r="A186" s="4" t="s">
        <v>27</v>
      </c>
      <c r="B186" s="3" t="s">
        <v>17</v>
      </c>
      <c r="C186" s="18">
        <v>38743</v>
      </c>
      <c r="D186" s="17">
        <v>7.4099999999999999E-2</v>
      </c>
      <c r="E186" s="16">
        <v>38751</v>
      </c>
      <c r="F186" s="16">
        <v>38743</v>
      </c>
      <c r="G186" s="10">
        <f>IF(Tabela4[[#This Row],[Tipo]]="Dividendo",Tabela4[[#This Row],[Valor]],Tabela4[[#This Row],[Valor]]*85%)</f>
        <v>7.4099999999999999E-2</v>
      </c>
      <c r="I186" s="39" t="s">
        <v>75</v>
      </c>
      <c r="J186" s="39">
        <v>2013</v>
      </c>
      <c r="K186" s="43">
        <f>SUMPRODUCT(N(Tabela4[Ativo]=Tabela5[[#This Row],[Ativo]]),N(YEAR(Tabela4[Pagamento])=Tabela5[[#This Row],[Ano]]),Tabela4[Líquido])</f>
        <v>0.33623500000000001</v>
      </c>
    </row>
    <row r="187" spans="1:11">
      <c r="A187" s="4" t="s">
        <v>27</v>
      </c>
      <c r="B187" s="3" t="s">
        <v>16</v>
      </c>
      <c r="C187" s="18">
        <v>38308</v>
      </c>
      <c r="D187" s="17">
        <v>0.08</v>
      </c>
      <c r="E187" s="16">
        <v>38380</v>
      </c>
      <c r="F187" s="16">
        <v>38308</v>
      </c>
      <c r="G187" s="10">
        <f>IF(Tabela4[[#This Row],[Tipo]]="Dividendo",Tabela4[[#This Row],[Valor]],Tabela4[[#This Row],[Valor]]*85%)</f>
        <v>6.8000000000000005E-2</v>
      </c>
      <c r="I187" s="39" t="s">
        <v>75</v>
      </c>
      <c r="J187" s="39">
        <v>2012</v>
      </c>
      <c r="K187" s="43">
        <f>SUMPRODUCT(N(Tabela4[Ativo]=Tabela5[[#This Row],[Ativo]]),N(YEAR(Tabela4[Pagamento])=Tabela5[[#This Row],[Ano]]),Tabela4[Líquido])</f>
        <v>0.70397500000000002</v>
      </c>
    </row>
    <row r="188" spans="1:11">
      <c r="A188" s="4" t="s">
        <v>27</v>
      </c>
      <c r="B188" s="3" t="s">
        <v>16</v>
      </c>
      <c r="C188" s="18">
        <v>37939</v>
      </c>
      <c r="D188" s="17">
        <v>7.51E-2</v>
      </c>
      <c r="E188" s="16">
        <v>38015</v>
      </c>
      <c r="F188" s="16">
        <v>37939</v>
      </c>
      <c r="G188" s="10">
        <f>IF(Tabela4[[#This Row],[Tipo]]="Dividendo",Tabela4[[#This Row],[Valor]],Tabela4[[#This Row],[Valor]]*85%)</f>
        <v>6.3835000000000003E-2</v>
      </c>
      <c r="I188" s="39" t="s">
        <v>75</v>
      </c>
      <c r="J188" s="39">
        <v>2011</v>
      </c>
      <c r="K188" s="38">
        <f>SUMPRODUCT(N(Tabela4[Ativo]=Tabela5[[#This Row],[Ativo]]),N(YEAR(Tabela4[Pagamento])=Tabela5[[#This Row],[Ano]]),Tabela4[Líquido])</f>
        <v>0.46509500000000004</v>
      </c>
    </row>
    <row r="189" spans="1:11">
      <c r="A189" s="4" t="s">
        <v>27</v>
      </c>
      <c r="B189" s="3" t="s">
        <v>17</v>
      </c>
      <c r="C189" s="18">
        <v>37740</v>
      </c>
      <c r="D189" s="17">
        <v>1.29E-2</v>
      </c>
      <c r="E189" s="16">
        <v>37750</v>
      </c>
      <c r="F189" s="16">
        <v>37740</v>
      </c>
      <c r="G189" s="10">
        <f>IF(Tabela4[[#This Row],[Tipo]]="Dividendo",Tabela4[[#This Row],[Valor]],Tabela4[[#This Row],[Valor]]*85%)</f>
        <v>1.29E-2</v>
      </c>
      <c r="I189" s="39" t="s">
        <v>75</v>
      </c>
      <c r="J189" s="39">
        <v>2010</v>
      </c>
      <c r="K189" s="38">
        <f>SUMPRODUCT(N(Tabela4[Ativo]=Tabela5[[#This Row],[Ativo]]),N(YEAR(Tabela4[Pagamento])=Tabela5[[#This Row],[Ano]]),Tabela4[Líquido])</f>
        <v>12.02084</v>
      </c>
    </row>
    <row r="190" spans="1:11">
      <c r="A190" s="4" t="s">
        <v>27</v>
      </c>
      <c r="B190" s="3" t="s">
        <v>16</v>
      </c>
      <c r="C190" s="18">
        <v>37610</v>
      </c>
      <c r="D190" s="17">
        <v>9.4200000000000006E-2</v>
      </c>
      <c r="E190" s="16">
        <v>37651</v>
      </c>
      <c r="F190" s="16">
        <v>37610</v>
      </c>
      <c r="G190" s="10">
        <f>IF(Tabela4[[#This Row],[Tipo]]="Dividendo",Tabela4[[#This Row],[Valor]],Tabela4[[#This Row],[Valor]]*85%)</f>
        <v>8.0070000000000002E-2</v>
      </c>
      <c r="I190" s="39" t="s">
        <v>75</v>
      </c>
      <c r="J190" s="39">
        <v>2009</v>
      </c>
      <c r="K190" s="38">
        <f>SUMPRODUCT(N(Tabela4[Ativo]=Tabela5[[#This Row],[Ativo]]),N(YEAR(Tabela4[Pagamento])=Tabela5[[#This Row],[Ano]]),Tabela4[Líquido])</f>
        <v>0.95250000000000001</v>
      </c>
    </row>
    <row r="191" spans="1:11">
      <c r="A191" s="4" t="s">
        <v>27</v>
      </c>
      <c r="B191" s="3" t="s">
        <v>16</v>
      </c>
      <c r="C191" s="18">
        <v>37412</v>
      </c>
      <c r="D191" s="17">
        <v>6.1600000000000002E-2</v>
      </c>
      <c r="E191" s="16">
        <v>37421</v>
      </c>
      <c r="F191" s="16">
        <v>37412</v>
      </c>
      <c r="G191" s="10">
        <f>IF(Tabela4[[#This Row],[Tipo]]="Dividendo",Tabela4[[#This Row],[Valor]],Tabela4[[#This Row],[Valor]]*85%)</f>
        <v>5.2360000000000004E-2</v>
      </c>
      <c r="I191" s="39" t="s">
        <v>75</v>
      </c>
      <c r="J191" s="39">
        <v>2008</v>
      </c>
      <c r="K191" s="38">
        <f>SUMPRODUCT(N(Tabela4[Ativo]=Tabela5[[#This Row],[Ativo]]),N(YEAR(Tabela4[Pagamento])=Tabela5[[#This Row],[Ano]]),Tabela4[Líquido])</f>
        <v>0.63112499999999994</v>
      </c>
    </row>
    <row r="192" spans="1:11">
      <c r="A192" s="4" t="s">
        <v>27</v>
      </c>
      <c r="B192" s="3" t="s">
        <v>16</v>
      </c>
      <c r="C192" s="18">
        <v>37238</v>
      </c>
      <c r="D192" s="17">
        <v>9.5200000000000007E-2</v>
      </c>
      <c r="E192" s="16">
        <v>37287</v>
      </c>
      <c r="F192" s="16">
        <v>37238</v>
      </c>
      <c r="G192" s="10">
        <f>IF(Tabela4[[#This Row],[Tipo]]="Dividendo",Tabela4[[#This Row],[Valor]],Tabela4[[#This Row],[Valor]]*85%)</f>
        <v>8.0920000000000006E-2</v>
      </c>
      <c r="I192" s="39" t="s">
        <v>75</v>
      </c>
      <c r="J192" s="39">
        <v>2007</v>
      </c>
      <c r="K192" s="38">
        <f>SUMPRODUCT(N(Tabela4[Ativo]=Tabela5[[#This Row],[Ativo]]),N(YEAR(Tabela4[Pagamento])=Tabela5[[#This Row],[Ano]]),Tabela4[Líquido])</f>
        <v>0.68758500000000011</v>
      </c>
    </row>
    <row r="193" spans="1:11">
      <c r="A193" s="4" t="s">
        <v>27</v>
      </c>
      <c r="B193" s="3" t="s">
        <v>16</v>
      </c>
      <c r="C193" s="18">
        <v>36879</v>
      </c>
      <c r="D193" s="17">
        <v>6.1600000000000002E-2</v>
      </c>
      <c r="E193" s="16">
        <v>36922</v>
      </c>
      <c r="F193" s="16">
        <v>36879</v>
      </c>
      <c r="G193" s="10">
        <f>IF(Tabela4[[#This Row],[Tipo]]="Dividendo",Tabela4[[#This Row],[Valor]],Tabela4[[#This Row],[Valor]]*85%)</f>
        <v>5.2360000000000004E-2</v>
      </c>
      <c r="I193" s="39" t="s">
        <v>79</v>
      </c>
      <c r="J193" s="39">
        <v>2013</v>
      </c>
      <c r="K193" s="43">
        <f>SUMPRODUCT(N(Tabela4[Ativo]=Tabela5[[#This Row],[Ativo]]),N(YEAR(Tabela4[Pagamento])=Tabela5[[#This Row],[Ano]]),Tabela4[Líquido])</f>
        <v>0.64650000000000007</v>
      </c>
    </row>
    <row r="194" spans="1:11">
      <c r="A194" s="4" t="s">
        <v>27</v>
      </c>
      <c r="B194" s="3" t="s">
        <v>17</v>
      </c>
      <c r="C194" s="18">
        <v>36644</v>
      </c>
      <c r="D194" s="17">
        <v>2.5000000000000001E-3</v>
      </c>
      <c r="E194" s="16">
        <v>36663</v>
      </c>
      <c r="F194" s="16">
        <v>36644</v>
      </c>
      <c r="G194" s="10">
        <f>IF(Tabela4[[#This Row],[Tipo]]="Dividendo",Tabela4[[#This Row],[Valor]],Tabela4[[#This Row],[Valor]]*85%)</f>
        <v>2.5000000000000001E-3</v>
      </c>
      <c r="I194" s="39" t="s">
        <v>79</v>
      </c>
      <c r="J194" s="39">
        <v>2012</v>
      </c>
      <c r="K194" s="43">
        <f>SUMPRODUCT(N(Tabela4[Ativo]=Tabela5[[#This Row],[Ativo]]),N(YEAR(Tabela4[Pagamento])=Tabela5[[#This Row],[Ano]]),Tabela4[Líquido])</f>
        <v>0.5595</v>
      </c>
    </row>
    <row r="195" spans="1:11">
      <c r="A195" s="4" t="s">
        <v>27</v>
      </c>
      <c r="B195" s="3" t="s">
        <v>16</v>
      </c>
      <c r="C195" s="18">
        <v>36507</v>
      </c>
      <c r="D195" s="17">
        <v>6.1600000000000002E-2</v>
      </c>
      <c r="E195" s="16">
        <v>36544</v>
      </c>
      <c r="F195" s="16">
        <v>36507</v>
      </c>
      <c r="G195" s="10">
        <f>IF(Tabela4[[#This Row],[Tipo]]="Dividendo",Tabela4[[#This Row],[Valor]],Tabela4[[#This Row],[Valor]]*85%)</f>
        <v>5.2360000000000004E-2</v>
      </c>
      <c r="I195" s="39" t="s">
        <v>79</v>
      </c>
      <c r="J195" s="39">
        <v>2011</v>
      </c>
      <c r="K195" s="38">
        <f>SUMPRODUCT(N(Tabela4[Ativo]=Tabela5[[#This Row],[Ativo]]),N(YEAR(Tabela4[Pagamento])=Tabela5[[#This Row],[Ano]]),Tabela4[Líquido])</f>
        <v>0.44850000000000001</v>
      </c>
    </row>
    <row r="196" spans="1:11">
      <c r="A196" s="4" t="s">
        <v>27</v>
      </c>
      <c r="B196" s="3" t="s">
        <v>16</v>
      </c>
      <c r="C196" s="18">
        <v>36150</v>
      </c>
      <c r="D196" s="17">
        <v>6.1600000000000002E-2</v>
      </c>
      <c r="E196" s="16">
        <v>36179</v>
      </c>
      <c r="F196" s="16">
        <v>36150</v>
      </c>
      <c r="G196" s="10">
        <f>IF(Tabela4[[#This Row],[Tipo]]="Dividendo",Tabela4[[#This Row],[Valor]],Tabela4[[#This Row],[Valor]]*85%)</f>
        <v>5.2360000000000004E-2</v>
      </c>
      <c r="I196" s="39" t="s">
        <v>79</v>
      </c>
      <c r="J196" s="39">
        <v>2010</v>
      </c>
      <c r="K196" s="38">
        <f>SUMPRODUCT(N(Tabela4[Ativo]=Tabela5[[#This Row],[Ativo]]),N(YEAR(Tabela4[Pagamento])=Tabela5[[#This Row],[Ano]]),Tabela4[Líquido])</f>
        <v>0.31030000000000002</v>
      </c>
    </row>
    <row r="197" spans="1:11">
      <c r="A197" s="4" t="s">
        <v>27</v>
      </c>
      <c r="B197" s="3" t="s">
        <v>16</v>
      </c>
      <c r="C197" s="18">
        <v>35881</v>
      </c>
      <c r="D197" s="17">
        <v>3.1E-2</v>
      </c>
      <c r="F197" s="16">
        <v>35881</v>
      </c>
      <c r="G197" s="10">
        <f>IF(Tabela4[[#This Row],[Tipo]]="Dividendo",Tabela4[[#This Row],[Valor]],Tabela4[[#This Row],[Valor]]*85%)</f>
        <v>2.6349999999999998E-2</v>
      </c>
      <c r="I197" s="39" t="s">
        <v>79</v>
      </c>
      <c r="J197" s="39">
        <v>2009</v>
      </c>
      <c r="K197" s="38">
        <f>SUMPRODUCT(N(Tabela4[Ativo]=Tabela5[[#This Row],[Ativo]]),N(YEAR(Tabela4[Pagamento])=Tabela5[[#This Row],[Ano]]),Tabela4[Líquido])</f>
        <v>0.2505</v>
      </c>
    </row>
    <row r="198" spans="1:11">
      <c r="A198" s="4" t="s">
        <v>27</v>
      </c>
      <c r="B198" s="3" t="s">
        <v>17</v>
      </c>
      <c r="C198" s="18">
        <v>35550</v>
      </c>
      <c r="D198" s="17">
        <v>5.2400000000000002E-2</v>
      </c>
      <c r="F198" s="16">
        <v>35550</v>
      </c>
      <c r="G198" s="10">
        <f>IF(Tabela4[[#This Row],[Tipo]]="Dividendo",Tabela4[[#This Row],[Valor]],Tabela4[[#This Row],[Valor]]*85%)</f>
        <v>5.2400000000000002E-2</v>
      </c>
      <c r="I198" s="39" t="s">
        <v>79</v>
      </c>
      <c r="J198" s="39">
        <v>2008</v>
      </c>
      <c r="K198" s="38">
        <f>SUMPRODUCT(N(Tabela4[Ativo]=Tabela5[[#This Row],[Ativo]]),N(YEAR(Tabela4[Pagamento])=Tabela5[[#This Row],[Ano]]),Tabela4[Líquido])</f>
        <v>1.4800000000000001E-2</v>
      </c>
    </row>
    <row r="199" spans="1:11">
      <c r="A199" s="4" t="s">
        <v>31</v>
      </c>
      <c r="B199" s="4" t="s">
        <v>17</v>
      </c>
      <c r="C199" s="19">
        <v>41393</v>
      </c>
      <c r="D199" s="20">
        <v>0.80520000000000003</v>
      </c>
      <c r="E199" s="15">
        <v>41472</v>
      </c>
      <c r="F199" s="15">
        <v>41393</v>
      </c>
      <c r="G199" s="14">
        <f>IF(Tabela4[[#This Row],[Tipo]]="Dividendo",Tabela4[[#This Row],[Valor]],Tabela4[[#This Row],[Valor]]*85%)</f>
        <v>0.80520000000000003</v>
      </c>
      <c r="I199" s="39" t="s">
        <v>82</v>
      </c>
      <c r="J199" s="39">
        <v>2013</v>
      </c>
      <c r="K199" s="43">
        <f>SUMPRODUCT(N(Tabela4[Ativo]=Tabela5[[#This Row],[Ativo]]),N(YEAR(Tabela4[Pagamento])=Tabela5[[#This Row],[Ano]]),Tabela4[Líquido])</f>
        <v>9.5200000000000007E-2</v>
      </c>
    </row>
    <row r="200" spans="1:11">
      <c r="A200" s="4" t="s">
        <v>31</v>
      </c>
      <c r="B200" s="3" t="s">
        <v>17</v>
      </c>
      <c r="C200" s="18">
        <v>41011</v>
      </c>
      <c r="D200" s="17">
        <v>1.5573999999999999</v>
      </c>
      <c r="E200" s="16">
        <v>41029</v>
      </c>
      <c r="F200" s="16">
        <v>41010</v>
      </c>
      <c r="G200" s="10">
        <f>IF(Tabela4[[#This Row],[Tipo]]="Dividendo",Tabela4[[#This Row],[Valor]],Tabela4[[#This Row],[Valor]]*85%)</f>
        <v>1.5573999999999999</v>
      </c>
      <c r="I200" s="39" t="s">
        <v>82</v>
      </c>
      <c r="J200" s="39">
        <v>2012</v>
      </c>
      <c r="K200" s="43">
        <f>SUMPRODUCT(N(Tabela4[Ativo]=Tabela5[[#This Row],[Ativo]]),N(YEAR(Tabela4[Pagamento])=Tabela5[[#This Row],[Ano]]),Tabela4[Líquido])</f>
        <v>0.21148</v>
      </c>
    </row>
    <row r="201" spans="1:11">
      <c r="A201" s="4" t="s">
        <v>31</v>
      </c>
      <c r="B201" s="3" t="s">
        <v>17</v>
      </c>
      <c r="C201" s="18">
        <v>40735</v>
      </c>
      <c r="D201" s="17">
        <v>1.5636000000000001</v>
      </c>
      <c r="E201" s="16">
        <v>40744</v>
      </c>
      <c r="F201" s="16">
        <v>40658</v>
      </c>
      <c r="G201" s="10">
        <f>IF(Tabela4[[#This Row],[Tipo]]="Dividendo",Tabela4[[#This Row],[Valor]],Tabela4[[#This Row],[Valor]]*85%)</f>
        <v>1.5636000000000001</v>
      </c>
      <c r="I201" s="39" t="s">
        <v>82</v>
      </c>
      <c r="J201" s="39">
        <v>2011</v>
      </c>
      <c r="K201" s="38">
        <f>SUMPRODUCT(N(Tabela4[Ativo]=Tabela5[[#This Row],[Ativo]]),N(YEAR(Tabela4[Pagamento])=Tabela5[[#This Row],[Ano]]),Tabela4[Líquido])</f>
        <v>0.34008500000000003</v>
      </c>
    </row>
    <row r="202" spans="1:11">
      <c r="A202" s="4" t="s">
        <v>31</v>
      </c>
      <c r="B202" s="3" t="s">
        <v>17</v>
      </c>
      <c r="C202" s="18">
        <v>40346</v>
      </c>
      <c r="D202" s="17">
        <v>1.5082</v>
      </c>
      <c r="E202" s="16">
        <v>40357</v>
      </c>
      <c r="F202" s="16">
        <v>40296</v>
      </c>
      <c r="G202" s="10">
        <f>IF(Tabela4[[#This Row],[Tipo]]="Dividendo",Tabela4[[#This Row],[Valor]],Tabela4[[#This Row],[Valor]]*85%)</f>
        <v>1.5082</v>
      </c>
      <c r="I202" s="39" t="s">
        <v>82</v>
      </c>
      <c r="J202" s="39">
        <v>2010</v>
      </c>
      <c r="K202" s="38">
        <f>SUMPRODUCT(N(Tabela4[Ativo]=Tabela5[[#This Row],[Ativo]]),N(YEAR(Tabela4[Pagamento])=Tabela5[[#This Row],[Ano]]),Tabela4[Líquido])</f>
        <v>0.69576000000000005</v>
      </c>
    </row>
    <row r="203" spans="1:11">
      <c r="A203" s="4" t="s">
        <v>31</v>
      </c>
      <c r="B203" s="3" t="s">
        <v>17</v>
      </c>
      <c r="C203" s="18">
        <v>39910</v>
      </c>
      <c r="D203" s="17">
        <v>3.4161000000000001</v>
      </c>
      <c r="E203" s="16">
        <v>39930</v>
      </c>
      <c r="F203" s="16">
        <v>39910</v>
      </c>
      <c r="G203" s="10">
        <f>IF(Tabela4[[#This Row],[Tipo]]="Dividendo",Tabela4[[#This Row],[Valor]],Tabela4[[#This Row],[Valor]]*85%)</f>
        <v>3.4161000000000001</v>
      </c>
      <c r="I203" s="39" t="s">
        <v>82</v>
      </c>
      <c r="J203" s="39">
        <v>2009</v>
      </c>
      <c r="K203" s="38">
        <f>SUMPRODUCT(N(Tabela4[Ativo]=Tabela5[[#This Row],[Ativo]]),N(YEAR(Tabela4[Pagamento])=Tabela5[[#This Row],[Ano]]),Tabela4[Líquido])</f>
        <v>0.10098</v>
      </c>
    </row>
    <row r="204" spans="1:11">
      <c r="A204" s="4" t="s">
        <v>31</v>
      </c>
      <c r="B204" s="3" t="s">
        <v>17</v>
      </c>
      <c r="C204" s="18">
        <v>39542</v>
      </c>
      <c r="D204" s="17">
        <v>0.77600000000000002</v>
      </c>
      <c r="E204" s="16">
        <v>39568</v>
      </c>
      <c r="F204" s="16">
        <v>39542</v>
      </c>
      <c r="G204" s="10">
        <f>IF(Tabela4[[#This Row],[Tipo]]="Dividendo",Tabela4[[#This Row],[Valor]],Tabela4[[#This Row],[Valor]]*85%)</f>
        <v>0.77600000000000002</v>
      </c>
      <c r="I204" s="39" t="s">
        <v>82</v>
      </c>
      <c r="J204" s="39">
        <v>2008</v>
      </c>
      <c r="K204" s="38">
        <f>SUMPRODUCT(N(Tabela4[Ativo]=Tabela5[[#This Row],[Ativo]]),N(YEAR(Tabela4[Pagamento])=Tabela5[[#This Row],[Ano]]),Tabela4[Líquido])</f>
        <v>0.21165</v>
      </c>
    </row>
    <row r="205" spans="1:11">
      <c r="A205" s="4" t="s">
        <v>31</v>
      </c>
      <c r="B205" s="3" t="s">
        <v>17</v>
      </c>
      <c r="C205" s="18">
        <v>39188</v>
      </c>
      <c r="D205" s="17">
        <v>5.2299999999999999E-2</v>
      </c>
      <c r="E205" s="16">
        <v>39199</v>
      </c>
      <c r="F205" s="16">
        <v>39188</v>
      </c>
      <c r="G205" s="10">
        <f>IF(Tabela4[[#This Row],[Tipo]]="Dividendo",Tabela4[[#This Row],[Valor]],Tabela4[[#This Row],[Valor]]*85%)</f>
        <v>5.2299999999999999E-2</v>
      </c>
      <c r="I205" s="39" t="s">
        <v>82</v>
      </c>
      <c r="J205" s="39">
        <v>2007</v>
      </c>
      <c r="K205" s="38">
        <f>SUMPRODUCT(N(Tabela4[Ativo]=Tabela5[[#This Row],[Ativo]]),N(YEAR(Tabela4[Pagamento])=Tabela5[[#This Row],[Ano]]),Tabela4[Líquido])</f>
        <v>0.415825</v>
      </c>
    </row>
    <row r="206" spans="1:11">
      <c r="A206" s="4" t="s">
        <v>31</v>
      </c>
      <c r="B206" s="3" t="s">
        <v>17</v>
      </c>
      <c r="C206" s="18">
        <v>38825</v>
      </c>
      <c r="D206" s="17">
        <v>3.5299999999999998E-2</v>
      </c>
      <c r="E206" s="16">
        <v>38873</v>
      </c>
      <c r="F206" s="16">
        <v>38825</v>
      </c>
      <c r="G206" s="10">
        <f>IF(Tabela4[[#This Row],[Tipo]]="Dividendo",Tabela4[[#This Row],[Valor]],Tabela4[[#This Row],[Valor]]*85%)</f>
        <v>3.5299999999999998E-2</v>
      </c>
      <c r="I206" s="39" t="s">
        <v>82</v>
      </c>
      <c r="J206" s="39">
        <v>2006</v>
      </c>
      <c r="K206" s="38">
        <f>SUMPRODUCT(N(Tabela4[Ativo]=Tabela5[[#This Row],[Ativo]]),N(YEAR(Tabela4[Pagamento])=Tabela5[[#This Row],[Ano]]),Tabela4[Líquido])</f>
        <v>0.590835</v>
      </c>
    </row>
    <row r="207" spans="1:11">
      <c r="A207" s="4" t="s">
        <v>31</v>
      </c>
      <c r="B207" s="3" t="s">
        <v>17</v>
      </c>
      <c r="C207" s="18">
        <v>38642</v>
      </c>
      <c r="D207" s="17">
        <v>5.4999999999999997E-3</v>
      </c>
      <c r="E207" s="16">
        <v>38652</v>
      </c>
      <c r="F207" s="16">
        <v>38471</v>
      </c>
      <c r="G207" s="10">
        <f>IF(Tabela4[[#This Row],[Tipo]]="Dividendo",Tabela4[[#This Row],[Valor]],Tabela4[[#This Row],[Valor]]*85%)</f>
        <v>5.4999999999999997E-3</v>
      </c>
      <c r="I207" s="39" t="s">
        <v>82</v>
      </c>
      <c r="J207" s="39">
        <v>2005</v>
      </c>
      <c r="K207" s="38">
        <f>SUMPRODUCT(N(Tabela4[Ativo]=Tabela5[[#This Row],[Ativo]]),N(YEAR(Tabela4[Pagamento])=Tabela5[[#This Row],[Ano]]),Tabela4[Líquido])</f>
        <v>0.29420999999999997</v>
      </c>
    </row>
    <row r="208" spans="1:11">
      <c r="A208" s="4" t="s">
        <v>34</v>
      </c>
      <c r="B208" s="4" t="s">
        <v>16</v>
      </c>
      <c r="C208" s="19">
        <v>41540</v>
      </c>
      <c r="D208" s="20">
        <v>1.7500000000000002E-2</v>
      </c>
      <c r="E208" s="15">
        <v>41638</v>
      </c>
      <c r="F208" s="15">
        <v>41326</v>
      </c>
      <c r="G208" s="14">
        <f>IF(Tabela4[[#This Row],[Tipo]]="Dividendo",Tabela4[[#This Row],[Valor]],Tabela4[[#This Row],[Valor]]*85%)</f>
        <v>1.4875000000000001E-2</v>
      </c>
      <c r="I208" s="39" t="s">
        <v>82</v>
      </c>
      <c r="J208" s="39">
        <v>2004</v>
      </c>
      <c r="K208" s="38">
        <f>SUMPRODUCT(N(Tabela4[Ativo]=Tabela5[[#This Row],[Ativo]]),N(YEAR(Tabela4[Pagamento])=Tabela5[[#This Row],[Ano]]),Tabela4[Líquido])</f>
        <v>13.055805000000001</v>
      </c>
    </row>
    <row r="209" spans="1:11">
      <c r="A209" s="4" t="s">
        <v>34</v>
      </c>
      <c r="B209" s="3" t="s">
        <v>16</v>
      </c>
      <c r="C209" s="18">
        <v>41446</v>
      </c>
      <c r="D209" s="17">
        <v>3.5000000000000003E-2</v>
      </c>
      <c r="E209" s="16">
        <v>41547</v>
      </c>
      <c r="F209" s="16">
        <v>41326</v>
      </c>
      <c r="G209" s="10">
        <f>IF(Tabela4[[#This Row],[Tipo]]="Dividendo",Tabela4[[#This Row],[Valor]],Tabela4[[#This Row],[Valor]]*85%)</f>
        <v>2.9750000000000002E-2</v>
      </c>
      <c r="I209" s="39" t="s">
        <v>82</v>
      </c>
      <c r="J209" s="39">
        <v>2003</v>
      </c>
      <c r="K209" s="38">
        <f>SUMPRODUCT(N(Tabela4[Ativo]=Tabela5[[#This Row],[Ativo]]),N(YEAR(Tabela4[Pagamento])=Tabela5[[#This Row],[Ano]]),Tabela4[Líquido])</f>
        <v>25.770000000000003</v>
      </c>
    </row>
    <row r="210" spans="1:11">
      <c r="A210" s="4" t="s">
        <v>34</v>
      </c>
      <c r="B210" s="3" t="s">
        <v>16</v>
      </c>
      <c r="C210" s="18">
        <v>41354</v>
      </c>
      <c r="D210" s="17">
        <v>3.5000000000000003E-2</v>
      </c>
      <c r="E210" s="16">
        <v>41453</v>
      </c>
      <c r="F210" s="16">
        <v>41326</v>
      </c>
      <c r="G210" s="10">
        <f>IF(Tabela4[[#This Row],[Tipo]]="Dividendo",Tabela4[[#This Row],[Valor]],Tabela4[[#This Row],[Valor]]*85%)</f>
        <v>2.9750000000000002E-2</v>
      </c>
      <c r="I210" s="39" t="s">
        <v>82</v>
      </c>
      <c r="J210" s="39">
        <v>2002</v>
      </c>
      <c r="K210" s="38">
        <f>SUMPRODUCT(N(Tabela4[Ativo]=Tabela5[[#This Row],[Ativo]]),N(YEAR(Tabela4[Pagamento])=Tabela5[[#This Row],[Ano]]),Tabela4[Líquido])</f>
        <v>3.51</v>
      </c>
    </row>
    <row r="211" spans="1:11">
      <c r="A211" s="4" t="s">
        <v>34</v>
      </c>
      <c r="B211" s="3" t="s">
        <v>16</v>
      </c>
      <c r="C211" s="18">
        <v>41262</v>
      </c>
      <c r="D211" s="17">
        <v>3.5999999999999997E-2</v>
      </c>
      <c r="E211" s="16">
        <v>41361</v>
      </c>
      <c r="F211" s="16">
        <v>41262</v>
      </c>
      <c r="G211" s="10">
        <f>IF(Tabela4[[#This Row],[Tipo]]="Dividendo",Tabela4[[#This Row],[Valor]],Tabela4[[#This Row],[Valor]]*85%)</f>
        <v>3.0599999999999995E-2</v>
      </c>
      <c r="I211" s="39" t="s">
        <v>82</v>
      </c>
      <c r="J211" s="39">
        <v>2001</v>
      </c>
      <c r="K211" s="38">
        <f>SUMPRODUCT(N(Tabela4[Ativo]=Tabela5[[#This Row],[Ativo]]),N(YEAR(Tabela4[Pagamento])=Tabela5[[#This Row],[Ano]]),Tabela4[Líquido])</f>
        <v>1.94</v>
      </c>
    </row>
    <row r="212" spans="1:11">
      <c r="A212" s="4" t="s">
        <v>34</v>
      </c>
      <c r="B212" s="3" t="s">
        <v>17</v>
      </c>
      <c r="C212" s="18">
        <v>41262</v>
      </c>
      <c r="D212" s="17">
        <v>0.17899999999999999</v>
      </c>
      <c r="E212" s="16">
        <v>41361</v>
      </c>
      <c r="F212" s="16">
        <v>41262</v>
      </c>
      <c r="G212" s="10">
        <f>IF(Tabela4[[#This Row],[Tipo]]="Dividendo",Tabela4[[#This Row],[Valor]],Tabela4[[#This Row],[Valor]]*85%)</f>
        <v>0.17899999999999999</v>
      </c>
      <c r="I212" s="39" t="s">
        <v>82</v>
      </c>
      <c r="J212" s="39">
        <v>2000</v>
      </c>
      <c r="K212" s="38">
        <f>SUMPRODUCT(N(Tabela4[Ativo]=Tabela5[[#This Row],[Ativo]]),N(YEAR(Tabela4[Pagamento])=Tabela5[[#This Row],[Ano]]),Tabela4[Líquido])</f>
        <v>6.5</v>
      </c>
    </row>
    <row r="213" spans="1:11">
      <c r="A213" s="4" t="s">
        <v>34</v>
      </c>
      <c r="B213" s="3" t="s">
        <v>16</v>
      </c>
      <c r="C213" s="18">
        <v>41173</v>
      </c>
      <c r="D213" s="17">
        <v>3.5000000000000003E-2</v>
      </c>
      <c r="E213" s="16">
        <v>41271</v>
      </c>
      <c r="F213" s="16">
        <v>40963</v>
      </c>
      <c r="G213" s="10">
        <f>IF(Tabela4[[#This Row],[Tipo]]="Dividendo",Tabela4[[#This Row],[Valor]],Tabela4[[#This Row],[Valor]]*85%)</f>
        <v>2.9750000000000002E-2</v>
      </c>
      <c r="I213" s="39" t="s">
        <v>85</v>
      </c>
      <c r="J213" s="39">
        <v>2013</v>
      </c>
      <c r="K213" s="43">
        <f>SUMPRODUCT(N(Tabela4[Ativo]=Tabela5[[#This Row],[Ativo]]),N(YEAR(Tabela4[Pagamento])=Tabela5[[#This Row],[Ano]]),Tabela4[Líquido])</f>
        <v>0</v>
      </c>
    </row>
    <row r="214" spans="1:11">
      <c r="A214" s="4" t="s">
        <v>34</v>
      </c>
      <c r="B214" s="3" t="s">
        <v>16</v>
      </c>
      <c r="C214" s="18">
        <v>41081</v>
      </c>
      <c r="D214" s="17">
        <v>3.5000000000000003E-2</v>
      </c>
      <c r="E214" s="16">
        <v>41180</v>
      </c>
      <c r="F214" s="16">
        <v>40963</v>
      </c>
      <c r="G214" s="10">
        <f>IF(Tabela4[[#This Row],[Tipo]]="Dividendo",Tabela4[[#This Row],[Valor]],Tabela4[[#This Row],[Valor]]*85%)</f>
        <v>2.9750000000000002E-2</v>
      </c>
      <c r="I214" s="39" t="s">
        <v>85</v>
      </c>
      <c r="J214" s="39">
        <v>2012</v>
      </c>
      <c r="K214" s="43">
        <f>SUMPRODUCT(N(Tabela4[Ativo]=Tabela5[[#This Row],[Ativo]]),N(YEAR(Tabela4[Pagamento])=Tabela5[[#This Row],[Ano]]),Tabela4[Líquido])</f>
        <v>0.4627</v>
      </c>
    </row>
    <row r="215" spans="1:11">
      <c r="A215" s="4" t="s">
        <v>34</v>
      </c>
      <c r="B215" s="3" t="s">
        <v>16</v>
      </c>
      <c r="C215" s="18">
        <v>40989</v>
      </c>
      <c r="D215" s="17">
        <v>3.5000000000000003E-2</v>
      </c>
      <c r="E215" s="16">
        <v>41089</v>
      </c>
      <c r="F215" s="16">
        <v>40963</v>
      </c>
      <c r="G215" s="10">
        <f>IF(Tabela4[[#This Row],[Tipo]]="Dividendo",Tabela4[[#This Row],[Valor]],Tabela4[[#This Row],[Valor]]*85%)</f>
        <v>2.9750000000000002E-2</v>
      </c>
      <c r="I215" s="39" t="s">
        <v>85</v>
      </c>
      <c r="J215" s="39">
        <v>2011</v>
      </c>
      <c r="K215" s="38">
        <f>SUMPRODUCT(N(Tabela4[Ativo]=Tabela5[[#This Row],[Ativo]]),N(YEAR(Tabela4[Pagamento])=Tabela5[[#This Row],[Ano]]),Tabela4[Líquido])</f>
        <v>0.76399499999999998</v>
      </c>
    </row>
    <row r="216" spans="1:11">
      <c r="A216" s="4" t="s">
        <v>34</v>
      </c>
      <c r="B216" s="3" t="s">
        <v>16</v>
      </c>
      <c r="C216" s="18">
        <v>40886</v>
      </c>
      <c r="D216" s="17">
        <v>3.5000000000000003E-2</v>
      </c>
      <c r="E216" s="16">
        <v>40998</v>
      </c>
      <c r="F216" s="16">
        <v>40886</v>
      </c>
      <c r="G216" s="10">
        <f>IF(Tabela4[[#This Row],[Tipo]]="Dividendo",Tabela4[[#This Row],[Valor]],Tabela4[[#This Row],[Valor]]*85%)</f>
        <v>2.9750000000000002E-2</v>
      </c>
      <c r="I216" s="39" t="s">
        <v>85</v>
      </c>
      <c r="J216" s="39">
        <v>2010</v>
      </c>
      <c r="K216" s="38">
        <f>SUMPRODUCT(N(Tabela4[Ativo]=Tabela5[[#This Row],[Ativo]]),N(YEAR(Tabela4[Pagamento])=Tabela5[[#This Row],[Ano]]),Tabela4[Líquido])</f>
        <v>0.8643550000000001</v>
      </c>
    </row>
    <row r="217" spans="1:11">
      <c r="A217" s="4" t="s">
        <v>34</v>
      </c>
      <c r="B217" s="3" t="s">
        <v>17</v>
      </c>
      <c r="C217" s="18">
        <v>40886</v>
      </c>
      <c r="D217" s="17">
        <v>0.25</v>
      </c>
      <c r="E217" s="16">
        <v>40998</v>
      </c>
      <c r="F217" s="16">
        <v>40886</v>
      </c>
      <c r="G217" s="10">
        <f>IF(Tabela4[[#This Row],[Tipo]]="Dividendo",Tabela4[[#This Row],[Valor]],Tabela4[[#This Row],[Valor]]*85%)</f>
        <v>0.25</v>
      </c>
      <c r="I217" s="39" t="s">
        <v>85</v>
      </c>
      <c r="J217" s="39">
        <v>2009</v>
      </c>
      <c r="K217" s="38">
        <f>SUMPRODUCT(N(Tabela4[Ativo]=Tabela5[[#This Row],[Ativo]]),N(YEAR(Tabela4[Pagamento])=Tabela5[[#This Row],[Ano]]),Tabela4[Líquido])</f>
        <v>0.93540000000000001</v>
      </c>
    </row>
    <row r="218" spans="1:11">
      <c r="A218" s="4" t="s">
        <v>34</v>
      </c>
      <c r="B218" s="3" t="s">
        <v>16</v>
      </c>
      <c r="C218" s="18">
        <v>40807</v>
      </c>
      <c r="D218" s="17">
        <v>2.9000000000000001E-2</v>
      </c>
      <c r="E218" s="16">
        <v>40907</v>
      </c>
      <c r="F218" s="16">
        <v>40763</v>
      </c>
      <c r="G218" s="10">
        <f>IF(Tabela4[[#This Row],[Tipo]]="Dividendo",Tabela4[[#This Row],[Valor]],Tabela4[[#This Row],[Valor]]*85%)</f>
        <v>2.4650000000000002E-2</v>
      </c>
      <c r="I218" s="39" t="s">
        <v>85</v>
      </c>
      <c r="J218" s="39">
        <v>2008</v>
      </c>
      <c r="K218" s="38">
        <f>SUMPRODUCT(N(Tabela4[Ativo]=Tabela5[[#This Row],[Ativo]]),N(YEAR(Tabela4[Pagamento])=Tabela5[[#This Row],[Ano]]),Tabela4[Líquido])</f>
        <v>1.28816</v>
      </c>
    </row>
    <row r="219" spans="1:11">
      <c r="A219" s="4" t="s">
        <v>34</v>
      </c>
      <c r="B219" s="3" t="s">
        <v>16</v>
      </c>
      <c r="C219" s="18">
        <v>40715</v>
      </c>
      <c r="D219" s="17">
        <v>2.9000000000000001E-2</v>
      </c>
      <c r="E219" s="16">
        <v>40816</v>
      </c>
      <c r="F219" s="16">
        <v>40672</v>
      </c>
      <c r="G219" s="10">
        <f>IF(Tabela4[[#This Row],[Tipo]]="Dividendo",Tabela4[[#This Row],[Valor]],Tabela4[[#This Row],[Valor]]*85%)</f>
        <v>2.4650000000000002E-2</v>
      </c>
      <c r="I219" s="39" t="s">
        <v>85</v>
      </c>
      <c r="J219" s="39">
        <v>2007</v>
      </c>
      <c r="K219" s="38">
        <f>SUMPRODUCT(N(Tabela4[Ativo]=Tabela5[[#This Row],[Ativo]]),N(YEAR(Tabela4[Pagamento])=Tabela5[[#This Row],[Ano]]),Tabela4[Líquido])</f>
        <v>1.5931</v>
      </c>
    </row>
    <row r="220" spans="1:11">
      <c r="A220" s="4" t="s">
        <v>34</v>
      </c>
      <c r="B220" s="3" t="s">
        <v>16</v>
      </c>
      <c r="C220" s="18">
        <v>40623</v>
      </c>
      <c r="D220" s="17">
        <v>2.9000000000000001E-2</v>
      </c>
      <c r="E220" s="16">
        <v>40724</v>
      </c>
      <c r="F220" s="16">
        <v>40597</v>
      </c>
      <c r="G220" s="10">
        <f>IF(Tabela4[[#This Row],[Tipo]]="Dividendo",Tabela4[[#This Row],[Valor]],Tabela4[[#This Row],[Valor]]*85%)</f>
        <v>2.4650000000000002E-2</v>
      </c>
      <c r="I220" s="39" t="s">
        <v>85</v>
      </c>
      <c r="J220" s="39">
        <v>2006</v>
      </c>
      <c r="K220" s="38">
        <f>SUMPRODUCT(N(Tabela4[Ativo]=Tabela5[[#This Row],[Ativo]]),N(YEAR(Tabela4[Pagamento])=Tabela5[[#This Row],[Ano]]),Tabela4[Líquido])</f>
        <v>2.7104400000000002</v>
      </c>
    </row>
    <row r="221" spans="1:11">
      <c r="A221" s="4" t="s">
        <v>34</v>
      </c>
      <c r="B221" s="3" t="s">
        <v>16</v>
      </c>
      <c r="C221" s="18">
        <v>40521</v>
      </c>
      <c r="D221" s="17">
        <v>2.5999999999999999E-2</v>
      </c>
      <c r="E221" s="16">
        <v>40632</v>
      </c>
      <c r="F221" s="16">
        <v>40521</v>
      </c>
      <c r="G221" s="10">
        <f>IF(Tabela4[[#This Row],[Tipo]]="Dividendo",Tabela4[[#This Row],[Valor]],Tabela4[[#This Row],[Valor]]*85%)</f>
        <v>2.2099999999999998E-2</v>
      </c>
      <c r="I221" s="39" t="s">
        <v>85</v>
      </c>
      <c r="J221" s="39">
        <v>2005</v>
      </c>
      <c r="K221" s="38">
        <f>SUMPRODUCT(N(Tabela4[Ativo]=Tabela5[[#This Row],[Ativo]]),N(YEAR(Tabela4[Pagamento])=Tabela5[[#This Row],[Ano]]),Tabela4[Líquido])</f>
        <v>4.0630850000000001</v>
      </c>
    </row>
    <row r="222" spans="1:11">
      <c r="A222" s="4" t="s">
        <v>34</v>
      </c>
      <c r="B222" s="3" t="s">
        <v>17</v>
      </c>
      <c r="C222" s="18">
        <v>40521</v>
      </c>
      <c r="D222" s="17">
        <v>0.2344</v>
      </c>
      <c r="E222" s="16">
        <v>40632</v>
      </c>
      <c r="F222" s="16">
        <v>40521</v>
      </c>
      <c r="G222" s="10">
        <f>IF(Tabela4[[#This Row],[Tipo]]="Dividendo",Tabela4[[#This Row],[Valor]],Tabela4[[#This Row],[Valor]]*85%)</f>
        <v>0.2344</v>
      </c>
      <c r="I222" s="39" t="s">
        <v>85</v>
      </c>
      <c r="J222" s="39">
        <v>2004</v>
      </c>
      <c r="K222" s="38">
        <f>SUMPRODUCT(N(Tabela4[Ativo]=Tabela5[[#This Row],[Ativo]]),N(YEAR(Tabela4[Pagamento])=Tabela5[[#This Row],[Ano]]),Tabela4[Líquido])</f>
        <v>4.6014999999999997</v>
      </c>
    </row>
    <row r="223" spans="1:11">
      <c r="A223" s="4" t="s">
        <v>34</v>
      </c>
      <c r="B223" s="3" t="s">
        <v>16</v>
      </c>
      <c r="C223" s="18">
        <v>40442</v>
      </c>
      <c r="D223" s="17">
        <v>2.5000000000000001E-2</v>
      </c>
      <c r="E223" s="16">
        <v>40542</v>
      </c>
      <c r="F223" s="16">
        <v>40437</v>
      </c>
      <c r="G223" s="10">
        <f>IF(Tabela4[[#This Row],[Tipo]]="Dividendo",Tabela4[[#This Row],[Valor]],Tabela4[[#This Row],[Valor]]*85%)</f>
        <v>2.1250000000000002E-2</v>
      </c>
      <c r="I223" s="39" t="s">
        <v>85</v>
      </c>
      <c r="J223" s="39">
        <v>2003</v>
      </c>
      <c r="K223" s="38">
        <f>SUMPRODUCT(N(Tabela4[Ativo]=Tabela5[[#This Row],[Ativo]]),N(YEAR(Tabela4[Pagamento])=Tabela5[[#This Row],[Ano]]),Tabela4[Líquido])</f>
        <v>2.31325</v>
      </c>
    </row>
    <row r="224" spans="1:11">
      <c r="A224" s="4" t="s">
        <v>34</v>
      </c>
      <c r="B224" s="3" t="s">
        <v>16</v>
      </c>
      <c r="C224" s="18">
        <v>40350</v>
      </c>
      <c r="D224" s="17">
        <v>0.05</v>
      </c>
      <c r="E224" s="16">
        <v>40451</v>
      </c>
      <c r="F224" s="16">
        <v>40346</v>
      </c>
      <c r="G224" s="10">
        <f>IF(Tabela4[[#This Row],[Tipo]]="Dividendo",Tabela4[[#This Row],[Valor]],Tabela4[[#This Row],[Valor]]*85%)</f>
        <v>4.2500000000000003E-2</v>
      </c>
      <c r="I224" s="39" t="s">
        <v>85</v>
      </c>
      <c r="J224" s="39">
        <v>2002</v>
      </c>
      <c r="K224" s="38">
        <f>SUMPRODUCT(N(Tabela4[Ativo]=Tabela5[[#This Row],[Ativo]]),N(YEAR(Tabela4[Pagamento])=Tabela5[[#This Row],[Ano]]),Tabela4[Líquido])</f>
        <v>2.1397500000000003</v>
      </c>
    </row>
    <row r="225" spans="1:11">
      <c r="A225" s="4" t="s">
        <v>34</v>
      </c>
      <c r="B225" s="3" t="s">
        <v>16</v>
      </c>
      <c r="C225" s="18">
        <v>40259</v>
      </c>
      <c r="D225" s="17">
        <v>0.05</v>
      </c>
      <c r="E225" s="16">
        <v>40359</v>
      </c>
      <c r="F225" s="16">
        <v>40256</v>
      </c>
      <c r="G225" s="10">
        <f>IF(Tabela4[[#This Row],[Tipo]]="Dividendo",Tabela4[[#This Row],[Valor]],Tabela4[[#This Row],[Valor]]*85%)</f>
        <v>4.2500000000000003E-2</v>
      </c>
      <c r="I225" s="39" t="s">
        <v>85</v>
      </c>
      <c r="J225" s="39">
        <v>2001</v>
      </c>
      <c r="K225" s="38">
        <f>SUMPRODUCT(N(Tabela4[Ativo]=Tabela5[[#This Row],[Ativo]]),N(YEAR(Tabela4[Pagamento])=Tabela5[[#This Row],[Ano]]),Tabela4[Líquido])</f>
        <v>2.9512499999999999</v>
      </c>
    </row>
    <row r="226" spans="1:11">
      <c r="A226" s="4" t="s">
        <v>34</v>
      </c>
      <c r="B226" s="3" t="s">
        <v>17</v>
      </c>
      <c r="C226" s="18">
        <v>40158</v>
      </c>
      <c r="D226" s="17">
        <v>0.13300000000000001</v>
      </c>
      <c r="E226" s="16">
        <v>40268</v>
      </c>
      <c r="F226" s="16">
        <v>40158</v>
      </c>
      <c r="G226" s="10">
        <f>IF(Tabela4[[#This Row],[Tipo]]="Dividendo",Tabela4[[#This Row],[Valor]],Tabela4[[#This Row],[Valor]]*85%)</f>
        <v>0.13300000000000001</v>
      </c>
      <c r="I226" s="39" t="s">
        <v>85</v>
      </c>
      <c r="J226" s="39">
        <v>2000</v>
      </c>
      <c r="K226" s="38">
        <f>SUMPRODUCT(N(Tabela4[Ativo]=Tabela5[[#This Row],[Ativo]]),N(YEAR(Tabela4[Pagamento])=Tabela5[[#This Row],[Ano]]),Tabela4[Líquido])</f>
        <v>7.4962499999999999</v>
      </c>
    </row>
    <row r="227" spans="1:11">
      <c r="A227" s="4" t="s">
        <v>34</v>
      </c>
      <c r="B227" s="3" t="s">
        <v>16</v>
      </c>
      <c r="C227" s="18">
        <v>40158</v>
      </c>
      <c r="D227" s="17">
        <v>0.128</v>
      </c>
      <c r="E227" s="16">
        <v>40177</v>
      </c>
      <c r="F227" s="16">
        <v>40158</v>
      </c>
      <c r="G227" s="10">
        <f>IF(Tabela4[[#This Row],[Tipo]]="Dividendo",Tabela4[[#This Row],[Valor]],Tabela4[[#This Row],[Valor]]*85%)</f>
        <v>0.10879999999999999</v>
      </c>
      <c r="I227" s="39" t="s">
        <v>86</v>
      </c>
      <c r="J227" s="39">
        <v>2013</v>
      </c>
      <c r="K227" s="43">
        <f>SUMPRODUCT(N(Tabela4[Ativo]=Tabela5[[#This Row],[Ativo]]),N(YEAR(Tabela4[Pagamento])=Tabela5[[#This Row],[Ano]]),Tabela4[Líquido])</f>
        <v>0</v>
      </c>
    </row>
    <row r="228" spans="1:11">
      <c r="A228" s="4" t="s">
        <v>34</v>
      </c>
      <c r="B228" s="3" t="s">
        <v>16</v>
      </c>
      <c r="C228" s="18">
        <v>40057</v>
      </c>
      <c r="D228" s="17">
        <v>0.06</v>
      </c>
      <c r="E228" s="16">
        <v>40086</v>
      </c>
      <c r="F228" s="16">
        <v>40057</v>
      </c>
      <c r="G228" s="10">
        <f>IF(Tabela4[[#This Row],[Tipo]]="Dividendo",Tabela4[[#This Row],[Valor]],Tabela4[[#This Row],[Valor]]*85%)</f>
        <v>5.0999999999999997E-2</v>
      </c>
      <c r="I228" s="39" t="s">
        <v>86</v>
      </c>
      <c r="J228" s="39">
        <v>2012</v>
      </c>
      <c r="K228" s="43">
        <f>SUMPRODUCT(N(Tabela4[Ativo]=Tabela5[[#This Row],[Ativo]]),N(YEAR(Tabela4[Pagamento])=Tabela5[[#This Row],[Ano]]),Tabela4[Líquido])</f>
        <v>0.4627</v>
      </c>
    </row>
    <row r="229" spans="1:11">
      <c r="A229" s="4" t="s">
        <v>34</v>
      </c>
      <c r="B229" s="3" t="s">
        <v>16</v>
      </c>
      <c r="C229" s="18">
        <v>39794</v>
      </c>
      <c r="D229" s="17">
        <v>0.16719999999999999</v>
      </c>
      <c r="E229" s="16">
        <v>39899</v>
      </c>
      <c r="F229" s="16">
        <v>39797</v>
      </c>
      <c r="G229" s="10">
        <f>IF(Tabela4[[#This Row],[Tipo]]="Dividendo",Tabela4[[#This Row],[Valor]],Tabela4[[#This Row],[Valor]]*85%)</f>
        <v>0.14212</v>
      </c>
      <c r="I229" s="39" t="s">
        <v>86</v>
      </c>
      <c r="J229" s="39">
        <v>2011</v>
      </c>
      <c r="K229" s="38">
        <f>SUMPRODUCT(N(Tabela4[Ativo]=Tabela5[[#This Row],[Ativo]]),N(YEAR(Tabela4[Pagamento])=Tabela5[[#This Row],[Ano]]),Tabela4[Líquido])</f>
        <v>0.76399499999999998</v>
      </c>
    </row>
    <row r="230" spans="1:11">
      <c r="A230" s="4" t="s">
        <v>34</v>
      </c>
      <c r="B230" s="3" t="s">
        <v>17</v>
      </c>
      <c r="C230" s="18">
        <v>39794</v>
      </c>
      <c r="D230" s="17">
        <v>6.6500000000000004E-2</v>
      </c>
      <c r="E230" s="16">
        <v>39899</v>
      </c>
      <c r="F230" s="16">
        <v>39797</v>
      </c>
      <c r="G230" s="10">
        <f>IF(Tabela4[[#This Row],[Tipo]]="Dividendo",Tabela4[[#This Row],[Valor]],Tabela4[[#This Row],[Valor]]*85%)</f>
        <v>6.6500000000000004E-2</v>
      </c>
      <c r="I230" s="39" t="s">
        <v>86</v>
      </c>
      <c r="J230" s="39">
        <v>2010</v>
      </c>
      <c r="K230" s="38">
        <f>SUMPRODUCT(N(Tabela4[Ativo]=Tabela5[[#This Row],[Ativo]]),N(YEAR(Tabela4[Pagamento])=Tabela5[[#This Row],[Ano]]),Tabela4[Líquido])</f>
        <v>0.8643550000000001</v>
      </c>
    </row>
    <row r="231" spans="1:11">
      <c r="A231" s="4" t="s">
        <v>34</v>
      </c>
      <c r="B231" s="3" t="s">
        <v>16</v>
      </c>
      <c r="C231" s="18">
        <v>39430</v>
      </c>
      <c r="D231" s="17">
        <v>0.15429999999999999</v>
      </c>
      <c r="E231" s="16">
        <v>39535</v>
      </c>
      <c r="F231" s="16">
        <v>39430</v>
      </c>
      <c r="G231" s="10">
        <f>IF(Tabela4[[#This Row],[Tipo]]="Dividendo",Tabela4[[#This Row],[Valor]],Tabela4[[#This Row],[Valor]]*85%)</f>
        <v>0.13115499999999999</v>
      </c>
      <c r="I231" s="39" t="s">
        <v>86</v>
      </c>
      <c r="J231" s="39">
        <v>2009</v>
      </c>
      <c r="K231" s="38">
        <f>SUMPRODUCT(N(Tabela4[Ativo]=Tabela5[[#This Row],[Ativo]]),N(YEAR(Tabela4[Pagamento])=Tabela5[[#This Row],[Ano]]),Tabela4[Líquido])</f>
        <v>0.93540000000000001</v>
      </c>
    </row>
    <row r="232" spans="1:11">
      <c r="A232" s="4" t="s">
        <v>34</v>
      </c>
      <c r="B232" s="3" t="s">
        <v>17</v>
      </c>
      <c r="C232" s="18">
        <v>39430</v>
      </c>
      <c r="D232" s="17">
        <v>0.18099999999999999</v>
      </c>
      <c r="E232" s="16">
        <v>39535</v>
      </c>
      <c r="F232" s="16">
        <v>39430</v>
      </c>
      <c r="G232" s="10">
        <f>IF(Tabela4[[#This Row],[Tipo]]="Dividendo",Tabela4[[#This Row],[Valor]],Tabela4[[#This Row],[Valor]]*85%)</f>
        <v>0.18099999999999999</v>
      </c>
      <c r="I232" s="39" t="s">
        <v>86</v>
      </c>
      <c r="J232" s="39">
        <v>2008</v>
      </c>
      <c r="K232" s="38">
        <f>SUMPRODUCT(N(Tabela4[Ativo]=Tabela5[[#This Row],[Ativo]]),N(YEAR(Tabela4[Pagamento])=Tabela5[[#This Row],[Ano]]),Tabela4[Líquido])</f>
        <v>1.28816</v>
      </c>
    </row>
    <row r="233" spans="1:11">
      <c r="A233" s="4" t="s">
        <v>34</v>
      </c>
      <c r="B233" s="3" t="s">
        <v>16</v>
      </c>
      <c r="C233" s="18">
        <v>39066</v>
      </c>
      <c r="D233" s="17">
        <v>0.16539999999999999</v>
      </c>
      <c r="E233" s="16">
        <v>39171</v>
      </c>
      <c r="F233" s="16">
        <v>39066</v>
      </c>
      <c r="G233" s="10">
        <f>IF(Tabela4[[#This Row],[Tipo]]="Dividendo",Tabela4[[#This Row],[Valor]],Tabela4[[#This Row],[Valor]]*85%)</f>
        <v>0.14058999999999999</v>
      </c>
      <c r="I233" s="39" t="s">
        <v>86</v>
      </c>
      <c r="J233" s="39">
        <v>2007</v>
      </c>
      <c r="K233" s="38">
        <f>SUMPRODUCT(N(Tabela4[Ativo]=Tabela5[[#This Row],[Ativo]]),N(YEAR(Tabela4[Pagamento])=Tabela5[[#This Row],[Ano]]),Tabela4[Líquido])</f>
        <v>1.5931</v>
      </c>
    </row>
    <row r="234" spans="1:11">
      <c r="A234" s="4" t="s">
        <v>34</v>
      </c>
      <c r="B234" s="3" t="s">
        <v>17</v>
      </c>
      <c r="C234" s="18">
        <v>39066</v>
      </c>
      <c r="D234" s="17">
        <v>0.06</v>
      </c>
      <c r="E234" s="16">
        <v>39171</v>
      </c>
      <c r="F234" s="16">
        <v>39066</v>
      </c>
      <c r="G234" s="10">
        <f>IF(Tabela4[[#This Row],[Tipo]]="Dividendo",Tabela4[[#This Row],[Valor]],Tabela4[[#This Row],[Valor]]*85%)</f>
        <v>0.06</v>
      </c>
      <c r="I234" s="39" t="s">
        <v>86</v>
      </c>
      <c r="J234" s="39">
        <v>2006</v>
      </c>
      <c r="K234" s="38">
        <f>SUMPRODUCT(N(Tabela4[Ativo]=Tabela5[[#This Row],[Ativo]]),N(YEAR(Tabela4[Pagamento])=Tabela5[[#This Row],[Ano]]),Tabela4[Líquido])</f>
        <v>2.7104400000000002</v>
      </c>
    </row>
    <row r="235" spans="1:11">
      <c r="A235" s="4" t="s">
        <v>34</v>
      </c>
      <c r="B235" s="3" t="s">
        <v>16</v>
      </c>
      <c r="C235" s="18">
        <v>38702</v>
      </c>
      <c r="D235" s="17">
        <v>0.38</v>
      </c>
      <c r="E235" s="16">
        <v>38803</v>
      </c>
      <c r="F235" s="16">
        <v>38702</v>
      </c>
      <c r="G235" s="10">
        <f>IF(Tabela4[[#This Row],[Tipo]]="Dividendo",Tabela4[[#This Row],[Valor]],Tabela4[[#This Row],[Valor]]*85%)</f>
        <v>0.32300000000000001</v>
      </c>
      <c r="I235" s="39" t="s">
        <v>86</v>
      </c>
      <c r="J235" s="39">
        <v>2005</v>
      </c>
      <c r="K235" s="38">
        <f>SUMPRODUCT(N(Tabela4[Ativo]=Tabela5[[#This Row],[Ativo]]),N(YEAR(Tabela4[Pagamento])=Tabela5[[#This Row],[Ano]]),Tabela4[Líquido])</f>
        <v>4.0630850000000001</v>
      </c>
    </row>
    <row r="236" spans="1:11">
      <c r="A236" s="4" t="s">
        <v>34</v>
      </c>
      <c r="B236" s="3" t="s">
        <v>16</v>
      </c>
      <c r="C236" s="18">
        <v>38338</v>
      </c>
      <c r="D236" s="17">
        <v>0.34</v>
      </c>
      <c r="E236" s="16">
        <v>38439</v>
      </c>
      <c r="F236" s="16">
        <v>38338</v>
      </c>
      <c r="G236" s="10">
        <f>IF(Tabela4[[#This Row],[Tipo]]="Dividendo",Tabela4[[#This Row],[Valor]],Tabela4[[#This Row],[Valor]]*85%)</f>
        <v>0.28900000000000003</v>
      </c>
      <c r="I236" s="39" t="s">
        <v>86</v>
      </c>
      <c r="J236" s="39">
        <v>2004</v>
      </c>
      <c r="K236" s="38">
        <f>SUMPRODUCT(N(Tabela4[Ativo]=Tabela5[[#This Row],[Ativo]]),N(YEAR(Tabela4[Pagamento])=Tabela5[[#This Row],[Ano]]),Tabela4[Líquido])</f>
        <v>4.6014999999999997</v>
      </c>
    </row>
    <row r="237" spans="1:11">
      <c r="A237" s="4" t="s">
        <v>34</v>
      </c>
      <c r="B237" s="3" t="s">
        <v>16</v>
      </c>
      <c r="C237" s="18">
        <v>37974</v>
      </c>
      <c r="D237" s="17">
        <v>0.27600000000000002</v>
      </c>
      <c r="E237" s="16">
        <v>38075</v>
      </c>
      <c r="F237" s="16">
        <v>37974</v>
      </c>
      <c r="G237" s="10">
        <f>IF(Tabela4[[#This Row],[Tipo]]="Dividendo",Tabela4[[#This Row],[Valor]],Tabela4[[#This Row],[Valor]]*85%)</f>
        <v>0.2346</v>
      </c>
      <c r="I237" s="39" t="s">
        <v>86</v>
      </c>
      <c r="J237" s="39">
        <v>2003</v>
      </c>
      <c r="K237" s="38">
        <f>SUMPRODUCT(N(Tabela4[Ativo]=Tabela5[[#This Row],[Ativo]]),N(YEAR(Tabela4[Pagamento])=Tabela5[[#This Row],[Ano]]),Tabela4[Líquido])</f>
        <v>2.31325</v>
      </c>
    </row>
    <row r="238" spans="1:11">
      <c r="A238" s="4" t="s">
        <v>34</v>
      </c>
      <c r="B238" s="3" t="s">
        <v>16</v>
      </c>
      <c r="C238" s="18">
        <v>37711</v>
      </c>
      <c r="D238" s="17">
        <v>0.08</v>
      </c>
      <c r="E238" s="16">
        <v>37741</v>
      </c>
      <c r="F238" s="16">
        <v>37711</v>
      </c>
      <c r="G238" s="10">
        <f>IF(Tabela4[[#This Row],[Tipo]]="Dividendo",Tabela4[[#This Row],[Valor]],Tabela4[[#This Row],[Valor]]*85%)</f>
        <v>6.8000000000000005E-2</v>
      </c>
      <c r="I238" s="39" t="s">
        <v>86</v>
      </c>
      <c r="J238" s="39">
        <v>2002</v>
      </c>
      <c r="K238" s="38">
        <f>SUMPRODUCT(N(Tabela4[Ativo]=Tabela5[[#This Row],[Ativo]]),N(YEAR(Tabela4[Pagamento])=Tabela5[[#This Row],[Ano]]),Tabela4[Líquido])</f>
        <v>2.1397500000000003</v>
      </c>
    </row>
    <row r="239" spans="1:11">
      <c r="A239" s="4" t="s">
        <v>34</v>
      </c>
      <c r="B239" s="3" t="s">
        <v>16</v>
      </c>
      <c r="C239" s="18">
        <v>37610</v>
      </c>
      <c r="D239" s="17">
        <v>0.19</v>
      </c>
      <c r="E239" s="16">
        <v>37704</v>
      </c>
      <c r="F239" s="16">
        <v>37610</v>
      </c>
      <c r="G239" s="10">
        <f>IF(Tabela4[[#This Row],[Tipo]]="Dividendo",Tabela4[[#This Row],[Valor]],Tabela4[[#This Row],[Valor]]*85%)</f>
        <v>0.1615</v>
      </c>
      <c r="I239" s="39" t="s">
        <v>86</v>
      </c>
      <c r="J239" s="39">
        <v>2001</v>
      </c>
      <c r="K239" s="38">
        <f>SUMPRODUCT(N(Tabela4[Ativo]=Tabela5[[#This Row],[Ativo]]),N(YEAR(Tabela4[Pagamento])=Tabela5[[#This Row],[Ano]]),Tabela4[Líquido])</f>
        <v>2.9512499999999999</v>
      </c>
    </row>
    <row r="240" spans="1:11">
      <c r="A240" s="4" t="s">
        <v>34</v>
      </c>
      <c r="B240" s="3" t="s">
        <v>16</v>
      </c>
      <c r="C240" s="18">
        <v>37258</v>
      </c>
      <c r="D240" s="17">
        <v>0.26069999999999999</v>
      </c>
      <c r="F240" s="16">
        <v>37256</v>
      </c>
      <c r="G240" s="10">
        <f>IF(Tabela4[[#This Row],[Tipo]]="Dividendo",Tabela4[[#This Row],[Valor]],Tabela4[[#This Row],[Valor]]*85%)</f>
        <v>0.22159499999999999</v>
      </c>
      <c r="I240" s="39" t="s">
        <v>86</v>
      </c>
      <c r="J240" s="39">
        <v>2000</v>
      </c>
      <c r="K240" s="38">
        <f>SUMPRODUCT(N(Tabela4[Ativo]=Tabela5[[#This Row],[Ativo]]),N(YEAR(Tabela4[Pagamento])=Tabela5[[#This Row],[Ano]]),Tabela4[Líquido])</f>
        <v>7.4962499999999999</v>
      </c>
    </row>
    <row r="241" spans="1:11">
      <c r="A241" s="4" t="s">
        <v>34</v>
      </c>
      <c r="B241" s="3" t="s">
        <v>16</v>
      </c>
      <c r="C241" s="18">
        <v>36881</v>
      </c>
      <c r="D241" s="17">
        <v>9.5600000000000004E-2</v>
      </c>
      <c r="E241" s="16">
        <v>36976</v>
      </c>
      <c r="F241" s="16">
        <v>36881</v>
      </c>
      <c r="G241" s="10">
        <f>IF(Tabela4[[#This Row],[Tipo]]="Dividendo",Tabela4[[#This Row],[Valor]],Tabela4[[#This Row],[Valor]]*85%)</f>
        <v>8.1259999999999999E-2</v>
      </c>
      <c r="I241" s="39" t="s">
        <v>89</v>
      </c>
      <c r="J241" s="39">
        <v>2013</v>
      </c>
      <c r="K241" s="43">
        <f>SUMPRODUCT(N(Tabela4[Ativo]=Tabela5[[#This Row],[Ativo]]),N(YEAR(Tabela4[Pagamento])=Tabela5[[#This Row],[Ano]]),Tabela4[Líquido])</f>
        <v>0.316</v>
      </c>
    </row>
    <row r="242" spans="1:11">
      <c r="A242" s="4" t="s">
        <v>34</v>
      </c>
      <c r="B242" s="3" t="s">
        <v>16</v>
      </c>
      <c r="C242" s="18">
        <v>36521</v>
      </c>
      <c r="D242" s="17">
        <v>4.9500000000000002E-2</v>
      </c>
      <c r="E242" s="16">
        <v>36614</v>
      </c>
      <c r="F242" s="16">
        <v>36521</v>
      </c>
      <c r="G242" s="10">
        <f>IF(Tabela4[[#This Row],[Tipo]]="Dividendo",Tabela4[[#This Row],[Valor]],Tabela4[[#This Row],[Valor]]*85%)</f>
        <v>4.2075000000000001E-2</v>
      </c>
      <c r="I242" s="39" t="s">
        <v>89</v>
      </c>
      <c r="J242" s="39">
        <v>2012</v>
      </c>
      <c r="K242" s="43">
        <f>SUMPRODUCT(N(Tabela4[Ativo]=Tabela5[[#This Row],[Ativo]]),N(YEAR(Tabela4[Pagamento])=Tabela5[[#This Row],[Ano]]),Tabela4[Líquido])</f>
        <v>8.4000000000000005E-2</v>
      </c>
    </row>
    <row r="243" spans="1:11">
      <c r="A243" s="4" t="s">
        <v>34</v>
      </c>
      <c r="B243" s="3" t="s">
        <v>16</v>
      </c>
      <c r="C243" s="18">
        <v>36129</v>
      </c>
      <c r="D243" s="17">
        <v>0.12</v>
      </c>
      <c r="E243" s="16">
        <v>36217</v>
      </c>
      <c r="F243" s="16">
        <v>36129</v>
      </c>
      <c r="G243" s="10">
        <f>IF(Tabela4[[#This Row],[Tipo]]="Dividendo",Tabela4[[#This Row],[Valor]],Tabela4[[#This Row],[Valor]]*85%)</f>
        <v>0.10199999999999999</v>
      </c>
      <c r="I243" s="39" t="s">
        <v>89</v>
      </c>
      <c r="J243" s="39">
        <v>2011</v>
      </c>
      <c r="K243" s="38">
        <f>SUMPRODUCT(N(Tabela4[Ativo]=Tabela5[[#This Row],[Ativo]]),N(YEAR(Tabela4[Pagamento])=Tabela5[[#This Row],[Ano]]),Tabela4[Líquido])</f>
        <v>0.35499999999999998</v>
      </c>
    </row>
    <row r="244" spans="1:11">
      <c r="A244" s="4" t="s">
        <v>34</v>
      </c>
      <c r="B244" s="3" t="s">
        <v>16</v>
      </c>
      <c r="C244" s="18">
        <v>36094</v>
      </c>
      <c r="D244" s="17">
        <v>5.5E-2</v>
      </c>
      <c r="F244" s="16">
        <v>36094</v>
      </c>
      <c r="G244" s="10">
        <f>IF(Tabela4[[#This Row],[Tipo]]="Dividendo",Tabela4[[#This Row],[Valor]],Tabela4[[#This Row],[Valor]]*85%)</f>
        <v>4.675E-2</v>
      </c>
      <c r="I244" s="39" t="s">
        <v>89</v>
      </c>
      <c r="J244" s="39">
        <v>2010</v>
      </c>
      <c r="K244" s="38">
        <f>SUMPRODUCT(N(Tabela4[Ativo]=Tabela5[[#This Row],[Ativo]]),N(YEAR(Tabela4[Pagamento])=Tabela5[[#This Row],[Ano]]),Tabela4[Líquido])</f>
        <v>0.4</v>
      </c>
    </row>
    <row r="245" spans="1:11">
      <c r="A245" s="4" t="s">
        <v>34</v>
      </c>
      <c r="B245" s="3" t="s">
        <v>16</v>
      </c>
      <c r="C245" s="18">
        <v>36004</v>
      </c>
      <c r="D245" s="17">
        <v>8.7999999999999995E-2</v>
      </c>
      <c r="F245" s="16">
        <v>36003</v>
      </c>
      <c r="G245" s="10">
        <f>IF(Tabela4[[#This Row],[Tipo]]="Dividendo",Tabela4[[#This Row],[Valor]],Tabela4[[#This Row],[Valor]]*85%)</f>
        <v>7.4799999999999991E-2</v>
      </c>
      <c r="I245" s="39" t="s">
        <v>89</v>
      </c>
      <c r="J245" s="39">
        <v>2009</v>
      </c>
      <c r="K245" s="38">
        <f>SUMPRODUCT(N(Tabela4[Ativo]=Tabela5[[#This Row],[Ativo]]),N(YEAR(Tabela4[Pagamento])=Tabela5[[#This Row],[Ano]]),Tabela4[Líquido])</f>
        <v>0.188</v>
      </c>
    </row>
    <row r="246" spans="1:11">
      <c r="A246" s="4" t="s">
        <v>34</v>
      </c>
      <c r="B246" s="3" t="s">
        <v>16</v>
      </c>
      <c r="C246" s="18">
        <v>35775</v>
      </c>
      <c r="D246" s="17">
        <v>8</v>
      </c>
      <c r="F246" s="16">
        <v>35775</v>
      </c>
      <c r="G246" s="10">
        <f>IF(Tabela4[[#This Row],[Tipo]]="Dividendo",Tabela4[[#This Row],[Valor]],Tabela4[[#This Row],[Valor]]*85%)</f>
        <v>6.8</v>
      </c>
      <c r="I246" s="39" t="s">
        <v>89</v>
      </c>
      <c r="J246" s="39">
        <v>2008</v>
      </c>
      <c r="K246" s="38">
        <f>SUMPRODUCT(N(Tabela4[Ativo]=Tabela5[[#This Row],[Ativo]]),N(YEAR(Tabela4[Pagamento])=Tabela5[[#This Row],[Ano]]),Tabela4[Líquido])</f>
        <v>0.1275</v>
      </c>
    </row>
    <row r="247" spans="1:11">
      <c r="A247" s="4" t="s">
        <v>34</v>
      </c>
      <c r="B247" s="3" t="s">
        <v>16</v>
      </c>
      <c r="C247" s="18">
        <v>35730</v>
      </c>
      <c r="D247" s="17">
        <v>13.75</v>
      </c>
      <c r="F247" s="16">
        <v>35730</v>
      </c>
      <c r="G247" s="10">
        <f>IF(Tabela4[[#This Row],[Tipo]]="Dividendo",Tabela4[[#This Row],[Valor]],Tabela4[[#This Row],[Valor]]*85%)</f>
        <v>11.6875</v>
      </c>
      <c r="I247" s="39" t="s">
        <v>92</v>
      </c>
      <c r="J247" s="39">
        <v>2013</v>
      </c>
      <c r="K247" s="43">
        <f>SUMPRODUCT(N(Tabela4[Ativo]=Tabela5[[#This Row],[Ativo]]),N(YEAR(Tabela4[Pagamento])=Tabela5[[#This Row],[Ano]]),Tabela4[Líquido])</f>
        <v>0.80549000000000004</v>
      </c>
    </row>
    <row r="248" spans="1:11">
      <c r="A248" s="4" t="s">
        <v>34</v>
      </c>
      <c r="B248" s="3" t="s">
        <v>17</v>
      </c>
      <c r="C248" s="18">
        <v>35466</v>
      </c>
      <c r="D248" s="17">
        <v>8.5</v>
      </c>
      <c r="F248" s="16">
        <v>35466</v>
      </c>
      <c r="G248" s="10">
        <f>IF(Tabela4[[#This Row],[Tipo]]="Dividendo",Tabela4[[#This Row],[Valor]],Tabela4[[#This Row],[Valor]]*85%)</f>
        <v>8.5</v>
      </c>
      <c r="I248" s="39" t="s">
        <v>92</v>
      </c>
      <c r="J248" s="39">
        <v>2012</v>
      </c>
      <c r="K248" s="43">
        <f>SUMPRODUCT(N(Tabela4[Ativo]=Tabela5[[#This Row],[Ativo]]),N(YEAR(Tabela4[Pagamento])=Tabela5[[#This Row],[Ano]]),Tabela4[Líquido])</f>
        <v>0.59107500000000002</v>
      </c>
    </row>
    <row r="249" spans="1:11">
      <c r="A249" s="4" t="s">
        <v>36</v>
      </c>
      <c r="B249" s="4" t="s">
        <v>16</v>
      </c>
      <c r="C249" s="19">
        <v>41495</v>
      </c>
      <c r="D249" s="20">
        <v>9.3899999999999997E-2</v>
      </c>
      <c r="E249" s="4"/>
      <c r="F249" s="15">
        <v>41492</v>
      </c>
      <c r="G249" s="14">
        <f>IF(Tabela4[[#This Row],[Tipo]]="Dividendo",Tabela4[[#This Row],[Valor]],Tabela4[[#This Row],[Valor]]*85%)</f>
        <v>7.9814999999999997E-2</v>
      </c>
      <c r="I249" s="39" t="s">
        <v>92</v>
      </c>
      <c r="J249" s="39">
        <v>2011</v>
      </c>
      <c r="K249" s="38">
        <f>SUMPRODUCT(N(Tabela4[Ativo]=Tabela5[[#This Row],[Ativo]]),N(YEAR(Tabela4[Pagamento])=Tabela5[[#This Row],[Ano]]),Tabela4[Líquido])</f>
        <v>2.640155</v>
      </c>
    </row>
    <row r="250" spans="1:11">
      <c r="A250" s="4" t="s">
        <v>36</v>
      </c>
      <c r="B250" s="3" t="s">
        <v>17</v>
      </c>
      <c r="C250" s="18">
        <v>41495</v>
      </c>
      <c r="D250" s="17">
        <v>2.23E-2</v>
      </c>
      <c r="F250" s="16">
        <v>41492</v>
      </c>
      <c r="G250" s="10">
        <f>IF(Tabela4[[#This Row],[Tipo]]="Dividendo",Tabela4[[#This Row],[Valor]],Tabela4[[#This Row],[Valor]]*85%)</f>
        <v>2.23E-2</v>
      </c>
      <c r="I250" s="39" t="s">
        <v>92</v>
      </c>
      <c r="J250" s="39">
        <v>2010</v>
      </c>
      <c r="K250" s="38">
        <f>SUMPRODUCT(N(Tabela4[Ativo]=Tabela5[[#This Row],[Ativo]]),N(YEAR(Tabela4[Pagamento])=Tabela5[[#This Row],[Ano]]),Tabela4[Líquido])</f>
        <v>2.2060550000000001</v>
      </c>
    </row>
    <row r="251" spans="1:11">
      <c r="A251" s="4" t="s">
        <v>36</v>
      </c>
      <c r="B251" s="3" t="s">
        <v>17</v>
      </c>
      <c r="C251" s="18">
        <v>41327</v>
      </c>
      <c r="D251" s="17">
        <v>7.0800000000000002E-2</v>
      </c>
      <c r="F251" s="16">
        <v>41324</v>
      </c>
      <c r="G251" s="10">
        <f>IF(Tabela4[[#This Row],[Tipo]]="Dividendo",Tabela4[[#This Row],[Valor]],Tabela4[[#This Row],[Valor]]*85%)</f>
        <v>7.0800000000000002E-2</v>
      </c>
      <c r="I251" s="39" t="s">
        <v>92</v>
      </c>
      <c r="J251" s="39">
        <v>2009</v>
      </c>
      <c r="K251" s="38">
        <f>SUMPRODUCT(N(Tabela4[Ativo]=Tabela5[[#This Row],[Ativo]]),N(YEAR(Tabela4[Pagamento])=Tabela5[[#This Row],[Ano]]),Tabela4[Líquido])</f>
        <v>1.0621</v>
      </c>
    </row>
    <row r="252" spans="1:11">
      <c r="A252" s="4" t="s">
        <v>36</v>
      </c>
      <c r="B252" s="3" t="s">
        <v>16</v>
      </c>
      <c r="C252" s="18">
        <v>41269</v>
      </c>
      <c r="D252" s="17">
        <v>8.1199999999999994E-2</v>
      </c>
      <c r="F252" s="16">
        <v>41262</v>
      </c>
      <c r="G252" s="10">
        <f>IF(Tabela4[[#This Row],[Tipo]]="Dividendo",Tabela4[[#This Row],[Valor]],Tabela4[[#This Row],[Valor]]*85%)</f>
        <v>6.9019999999999998E-2</v>
      </c>
      <c r="I252" s="39" t="s">
        <v>92</v>
      </c>
      <c r="J252" s="39">
        <v>2008</v>
      </c>
      <c r="K252" s="38">
        <f>SUMPRODUCT(N(Tabela4[Ativo]=Tabela5[[#This Row],[Ativo]]),N(YEAR(Tabela4[Pagamento])=Tabela5[[#This Row],[Ano]]),Tabela4[Líquido])</f>
        <v>1.1084000000000001</v>
      </c>
    </row>
    <row r="253" spans="1:11">
      <c r="A253" s="4" t="s">
        <v>36</v>
      </c>
      <c r="B253" s="3" t="s">
        <v>16</v>
      </c>
      <c r="C253" s="18">
        <v>41135</v>
      </c>
      <c r="D253" s="17">
        <v>8.3099999999999993E-2</v>
      </c>
      <c r="F253" s="16">
        <v>41130</v>
      </c>
      <c r="G253" s="10">
        <f>IF(Tabela4[[#This Row],[Tipo]]="Dividendo",Tabela4[[#This Row],[Valor]],Tabela4[[#This Row],[Valor]]*85%)</f>
        <v>7.0634999999999989E-2</v>
      </c>
      <c r="I253" s="39" t="s">
        <v>92</v>
      </c>
      <c r="J253" s="39">
        <v>2007</v>
      </c>
      <c r="K253" s="38">
        <f>SUMPRODUCT(N(Tabela4[Ativo]=Tabela5[[#This Row],[Ativo]]),N(YEAR(Tabela4[Pagamento])=Tabela5[[#This Row],[Ano]]),Tabela4[Líquido])</f>
        <v>0.84540000000000004</v>
      </c>
    </row>
    <row r="254" spans="1:11">
      <c r="A254" s="4" t="s">
        <v>36</v>
      </c>
      <c r="B254" s="3" t="s">
        <v>17</v>
      </c>
      <c r="C254" s="18">
        <v>41016</v>
      </c>
      <c r="D254" s="17">
        <v>0.21</v>
      </c>
      <c r="E254" s="16">
        <v>41064</v>
      </c>
      <c r="F254" s="16">
        <v>41016</v>
      </c>
      <c r="G254" s="10">
        <f>IF(Tabela4[[#This Row],[Tipo]]="Dividendo",Tabela4[[#This Row],[Valor]],Tabela4[[#This Row],[Valor]]*85%)</f>
        <v>0.21</v>
      </c>
      <c r="I254" s="39" t="s">
        <v>95</v>
      </c>
      <c r="J254" s="39">
        <v>2013</v>
      </c>
      <c r="K254" s="43">
        <f>SUMPRODUCT(N(Tabela4[Ativo]=Tabela5[[#This Row],[Ativo]]),N(YEAR(Tabela4[Pagamento])=Tabela5[[#This Row],[Ano]]),Tabela4[Líquido])</f>
        <v>0.30908000000000002</v>
      </c>
    </row>
    <row r="255" spans="1:11">
      <c r="A255" s="4" t="s">
        <v>36</v>
      </c>
      <c r="B255" s="3" t="s">
        <v>17</v>
      </c>
      <c r="C255" s="18">
        <v>40662</v>
      </c>
      <c r="D255" s="17">
        <v>0.24010000000000001</v>
      </c>
      <c r="E255" s="16">
        <v>40694</v>
      </c>
      <c r="F255" s="16">
        <v>40662</v>
      </c>
      <c r="G255" s="10">
        <f>IF(Tabela4[[#This Row],[Tipo]]="Dividendo",Tabela4[[#This Row],[Valor]],Tabela4[[#This Row],[Valor]]*85%)</f>
        <v>0.24010000000000001</v>
      </c>
      <c r="I255" s="39" t="s">
        <v>99</v>
      </c>
      <c r="J255" s="39">
        <v>2013</v>
      </c>
      <c r="K255" s="43">
        <f>SUMPRODUCT(N(Tabela4[Ativo]=Tabela5[[#This Row],[Ativo]]),N(YEAR(Tabela4[Pagamento])=Tabela5[[#This Row],[Ano]]),Tabela4[Líquido])</f>
        <v>0.11247</v>
      </c>
    </row>
    <row r="256" spans="1:11">
      <c r="A256" s="4" t="s">
        <v>36</v>
      </c>
      <c r="B256" s="3" t="s">
        <v>17</v>
      </c>
      <c r="C256" s="18">
        <v>40298</v>
      </c>
      <c r="D256" s="17">
        <v>0.1105</v>
      </c>
      <c r="E256" s="16">
        <v>40310</v>
      </c>
      <c r="F256" s="16">
        <v>40298</v>
      </c>
      <c r="G256" s="10">
        <f>IF(Tabela4[[#This Row],[Tipo]]="Dividendo",Tabela4[[#This Row],[Valor]],Tabela4[[#This Row],[Valor]]*85%)</f>
        <v>0.1105</v>
      </c>
      <c r="I256" s="39" t="s">
        <v>99</v>
      </c>
      <c r="J256" s="39">
        <v>2012</v>
      </c>
      <c r="K256" s="43">
        <f>SUMPRODUCT(N(Tabela4[Ativo]=Tabela5[[#This Row],[Ativo]]),N(YEAR(Tabela4[Pagamento])=Tabela5[[#This Row],[Ano]]),Tabela4[Líquido])</f>
        <v>0.32277</v>
      </c>
    </row>
    <row r="257" spans="1:11">
      <c r="A257" s="4" t="s">
        <v>36</v>
      </c>
      <c r="B257" s="3" t="s">
        <v>17</v>
      </c>
      <c r="C257" s="18">
        <v>39933</v>
      </c>
      <c r="D257" s="17">
        <v>6.9699999999999998E-2</v>
      </c>
      <c r="E257" s="16">
        <v>39989</v>
      </c>
      <c r="F257" s="16">
        <v>39933</v>
      </c>
      <c r="G257" s="10">
        <f>IF(Tabela4[[#This Row],[Tipo]]="Dividendo",Tabela4[[#This Row],[Valor]],Tabela4[[#This Row],[Valor]]*85%)</f>
        <v>6.9699999999999998E-2</v>
      </c>
      <c r="I257" s="39" t="s">
        <v>99</v>
      </c>
      <c r="J257" s="39">
        <v>2011</v>
      </c>
      <c r="K257" s="38">
        <f>SUMPRODUCT(N(Tabela4[Ativo]=Tabela5[[#This Row],[Ativo]]),N(YEAR(Tabela4[Pagamento])=Tabela5[[#This Row],[Ano]]),Tabela4[Líquido])</f>
        <v>0.20297999999999999</v>
      </c>
    </row>
    <row r="258" spans="1:11">
      <c r="A258" s="4" t="s">
        <v>36</v>
      </c>
      <c r="B258" s="3" t="s">
        <v>17</v>
      </c>
      <c r="C258" s="18">
        <v>39547</v>
      </c>
      <c r="D258" s="17">
        <v>0.19839999999999999</v>
      </c>
      <c r="E258" s="16">
        <v>39562</v>
      </c>
      <c r="F258" s="16">
        <v>39547</v>
      </c>
      <c r="G258" s="10">
        <f>IF(Tabela4[[#This Row],[Tipo]]="Dividendo",Tabela4[[#This Row],[Valor]],Tabela4[[#This Row],[Valor]]*85%)</f>
        <v>0.19839999999999999</v>
      </c>
      <c r="I258" s="39" t="s">
        <v>99</v>
      </c>
      <c r="J258" s="39">
        <v>2010</v>
      </c>
      <c r="K258" s="38">
        <f>SUMPRODUCT(N(Tabela4[Ativo]=Tabela5[[#This Row],[Ativo]]),N(YEAR(Tabela4[Pagamento])=Tabela5[[#This Row],[Ano]]),Tabela4[Líquido])</f>
        <v>0.25159000000000004</v>
      </c>
    </row>
    <row r="259" spans="1:11">
      <c r="A259" s="4" t="s">
        <v>36</v>
      </c>
      <c r="B259" s="3" t="s">
        <v>17</v>
      </c>
      <c r="C259" s="18">
        <v>39198</v>
      </c>
      <c r="D259" s="17">
        <v>3.9100000000000003E-2</v>
      </c>
      <c r="E259" s="16">
        <v>39224</v>
      </c>
      <c r="F259" s="16">
        <v>39198</v>
      </c>
      <c r="G259" s="10">
        <f>IF(Tabela4[[#This Row],[Tipo]]="Dividendo",Tabela4[[#This Row],[Valor]],Tabela4[[#This Row],[Valor]]*85%)</f>
        <v>3.9100000000000003E-2</v>
      </c>
      <c r="I259" s="39" t="s">
        <v>99</v>
      </c>
      <c r="J259" s="39">
        <v>2009</v>
      </c>
      <c r="K259" s="38">
        <f>SUMPRODUCT(N(Tabela4[Ativo]=Tabela5[[#This Row],[Ativo]]),N(YEAR(Tabela4[Pagamento])=Tabela5[[#This Row],[Ano]]),Tabela4[Líquido])</f>
        <v>0.29920000000000002</v>
      </c>
    </row>
    <row r="260" spans="1:11">
      <c r="A260" s="4" t="s">
        <v>48</v>
      </c>
      <c r="B260" s="4" t="s">
        <v>17</v>
      </c>
      <c r="C260" s="19">
        <v>41037</v>
      </c>
      <c r="D260" s="20">
        <v>0.1484</v>
      </c>
      <c r="E260" s="15">
        <v>41095</v>
      </c>
      <c r="F260" s="15">
        <v>41037</v>
      </c>
      <c r="G260" s="14">
        <f>IF(Tabela4[[#This Row],[Tipo]]="Dividendo",Tabela4[[#This Row],[Valor]],Tabela4[[#This Row],[Valor]]*85%)</f>
        <v>0.1484</v>
      </c>
      <c r="I260" s="39" t="s">
        <v>99</v>
      </c>
      <c r="J260" s="39">
        <v>2008</v>
      </c>
      <c r="K260" s="38">
        <f>SUMPRODUCT(N(Tabela4[Ativo]=Tabela5[[#This Row],[Ativo]]),N(YEAR(Tabela4[Pagamento])=Tabela5[[#This Row],[Ano]]),Tabela4[Líquido])</f>
        <v>0.42236999999999991</v>
      </c>
    </row>
    <row r="261" spans="1:11">
      <c r="A261" s="4" t="s">
        <v>48</v>
      </c>
      <c r="B261" s="3" t="s">
        <v>17</v>
      </c>
      <c r="C261" s="18">
        <v>40659</v>
      </c>
      <c r="D261" s="17">
        <v>0.16919999999999999</v>
      </c>
      <c r="E261" s="16">
        <v>40725</v>
      </c>
      <c r="F261" s="16">
        <v>40659</v>
      </c>
      <c r="G261" s="10">
        <f>IF(Tabela4[[#This Row],[Tipo]]="Dividendo",Tabela4[[#This Row],[Valor]],Tabela4[[#This Row],[Valor]]*85%)</f>
        <v>0.16919999999999999</v>
      </c>
      <c r="I261" s="39" t="s">
        <v>99</v>
      </c>
      <c r="J261" s="39">
        <v>2007</v>
      </c>
      <c r="K261" s="38">
        <f>SUMPRODUCT(N(Tabela4[Ativo]=Tabela5[[#This Row],[Ativo]]),N(YEAR(Tabela4[Pagamento])=Tabela5[[#This Row],[Ano]]),Tabela4[Líquido])</f>
        <v>0.24404000000000003</v>
      </c>
    </row>
    <row r="262" spans="1:11">
      <c r="A262" s="4" t="s">
        <v>48</v>
      </c>
      <c r="B262" s="3" t="s">
        <v>17</v>
      </c>
      <c r="C262" s="18">
        <v>40297</v>
      </c>
      <c r="D262" s="17">
        <v>0.20599999999999999</v>
      </c>
      <c r="E262" s="16">
        <v>40359</v>
      </c>
      <c r="F262" s="16">
        <v>40297</v>
      </c>
      <c r="G262" s="10">
        <f>IF(Tabela4[[#This Row],[Tipo]]="Dividendo",Tabela4[[#This Row],[Valor]],Tabela4[[#This Row],[Valor]]*85%)</f>
        <v>0.20599999999999999</v>
      </c>
      <c r="I262" s="39" t="s">
        <v>99</v>
      </c>
      <c r="J262" s="39">
        <v>2006</v>
      </c>
      <c r="K262" s="38">
        <f>SUMPRODUCT(N(Tabela4[Ativo]=Tabela5[[#This Row],[Ativo]]),N(YEAR(Tabela4[Pagamento])=Tabela5[[#This Row],[Ano]]),Tabela4[Líquido])</f>
        <v>0.23701</v>
      </c>
    </row>
    <row r="263" spans="1:11">
      <c r="A263" s="4" t="s">
        <v>48</v>
      </c>
      <c r="B263" s="3" t="s">
        <v>17</v>
      </c>
      <c r="C263" s="18">
        <v>39933</v>
      </c>
      <c r="D263" s="17">
        <v>0.2</v>
      </c>
      <c r="E263" s="16">
        <v>39994</v>
      </c>
      <c r="F263" s="16">
        <v>39933</v>
      </c>
      <c r="G263" s="10">
        <f>IF(Tabela4[[#This Row],[Tipo]]="Dividendo",Tabela4[[#This Row],[Valor]],Tabela4[[#This Row],[Valor]]*85%)</f>
        <v>0.2</v>
      </c>
      <c r="I263" s="39" t="s">
        <v>99</v>
      </c>
      <c r="J263" s="39">
        <v>2005</v>
      </c>
      <c r="K263" s="38">
        <f>SUMPRODUCT(N(Tabela4[Ativo]=Tabela5[[#This Row],[Ativo]]),N(YEAR(Tabela4[Pagamento])=Tabela5[[#This Row],[Ano]]),Tabela4[Líquido])</f>
        <v>0.26842500000000002</v>
      </c>
    </row>
    <row r="264" spans="1:11">
      <c r="A264" s="4" t="s">
        <v>48</v>
      </c>
      <c r="B264" s="3" t="s">
        <v>16</v>
      </c>
      <c r="C264" s="18">
        <v>39805</v>
      </c>
      <c r="D264" s="17">
        <v>0.1113</v>
      </c>
      <c r="E264" s="16">
        <v>39994</v>
      </c>
      <c r="F264" s="16">
        <v>39805</v>
      </c>
      <c r="G264" s="10">
        <f>IF(Tabela4[[#This Row],[Tipo]]="Dividendo",Tabela4[[#This Row],[Valor]],Tabela4[[#This Row],[Valor]]*85%)</f>
        <v>9.4604999999999995E-2</v>
      </c>
      <c r="I264" s="39" t="s">
        <v>99</v>
      </c>
      <c r="J264" s="39">
        <v>2004</v>
      </c>
      <c r="K264" s="38">
        <f>SUMPRODUCT(N(Tabela4[Ativo]=Tabela5[[#This Row],[Ativo]]),N(YEAR(Tabela4[Pagamento])=Tabela5[[#This Row],[Ano]]),Tabela4[Líquido])</f>
        <v>0.170625</v>
      </c>
    </row>
    <row r="265" spans="1:11">
      <c r="A265" s="4" t="s">
        <v>48</v>
      </c>
      <c r="B265" s="3" t="s">
        <v>17</v>
      </c>
      <c r="C265" s="18">
        <v>39567</v>
      </c>
      <c r="D265" s="17">
        <v>0.1158</v>
      </c>
      <c r="E265" s="16">
        <v>39576</v>
      </c>
      <c r="F265" s="16">
        <v>39567</v>
      </c>
      <c r="G265" s="10">
        <f>IF(Tabela4[[#This Row],[Tipo]]="Dividendo",Tabela4[[#This Row],[Valor]],Tabela4[[#This Row],[Valor]]*85%)</f>
        <v>0.1158</v>
      </c>
      <c r="I265" s="39" t="s">
        <v>99</v>
      </c>
      <c r="J265" s="39">
        <v>2003</v>
      </c>
      <c r="K265" s="38">
        <f>SUMPRODUCT(N(Tabela4[Ativo]=Tabela5[[#This Row],[Ativo]]),N(YEAR(Tabela4[Pagamento])=Tabela5[[#This Row],[Ano]]),Tabela4[Líquido])</f>
        <v>6.1274999999999996E-2</v>
      </c>
    </row>
    <row r="266" spans="1:11">
      <c r="A266" s="4" t="s">
        <v>48</v>
      </c>
      <c r="B266" s="3" t="s">
        <v>17</v>
      </c>
      <c r="C266" s="18">
        <v>39202</v>
      </c>
      <c r="D266" s="17">
        <v>4.4400000000000002E-2</v>
      </c>
      <c r="E266" s="16">
        <v>39217</v>
      </c>
      <c r="F266" s="16">
        <v>39202</v>
      </c>
      <c r="G266" s="10">
        <f>IF(Tabela4[[#This Row],[Tipo]]="Dividendo",Tabela4[[#This Row],[Valor]],Tabela4[[#This Row],[Valor]]*85%)</f>
        <v>4.4400000000000002E-2</v>
      </c>
      <c r="I266" s="39" t="s">
        <v>99</v>
      </c>
      <c r="J266" s="39">
        <v>2002</v>
      </c>
      <c r="K266" s="38">
        <f>SUMPRODUCT(N(Tabela4[Ativo]=Tabela5[[#This Row],[Ativo]]),N(YEAR(Tabela4[Pagamento])=Tabela5[[#This Row],[Ano]]),Tabela4[Líquido])</f>
        <v>0</v>
      </c>
    </row>
    <row r="267" spans="1:11">
      <c r="A267" s="4" t="s">
        <v>49</v>
      </c>
      <c r="B267" s="4" t="s">
        <v>17</v>
      </c>
      <c r="C267" s="19">
        <v>41026</v>
      </c>
      <c r="D267" s="20">
        <v>0.307</v>
      </c>
      <c r="E267" s="15">
        <v>41089</v>
      </c>
      <c r="F267" s="15">
        <v>41026</v>
      </c>
      <c r="G267" s="14">
        <f>IF(Tabela4[[#This Row],[Tipo]]="Dividendo",Tabela4[[#This Row],[Valor]],Tabela4[[#This Row],[Valor]]*85%)</f>
        <v>0.307</v>
      </c>
      <c r="I267" s="39" t="s">
        <v>99</v>
      </c>
      <c r="J267" s="39">
        <v>2001</v>
      </c>
      <c r="K267" s="38">
        <f>SUMPRODUCT(N(Tabela4[Ativo]=Tabela5[[#This Row],[Ativo]]),N(YEAR(Tabela4[Pagamento])=Tabela5[[#This Row],[Ano]]),Tabela4[Líquido])</f>
        <v>3.2199999999999999E-2</v>
      </c>
    </row>
    <row r="268" spans="1:11">
      <c r="A268" s="4" t="s">
        <v>49</v>
      </c>
      <c r="B268" s="3" t="s">
        <v>17</v>
      </c>
      <c r="C268" s="18">
        <v>40662</v>
      </c>
      <c r="D268" s="17">
        <v>0.31230000000000002</v>
      </c>
      <c r="E268" s="16">
        <v>40722</v>
      </c>
      <c r="F268" s="16">
        <v>40662</v>
      </c>
      <c r="G268" s="10">
        <f>IF(Tabela4[[#This Row],[Tipo]]="Dividendo",Tabela4[[#This Row],[Valor]],Tabela4[[#This Row],[Valor]]*85%)</f>
        <v>0.31230000000000002</v>
      </c>
      <c r="I268" s="39" t="s">
        <v>99</v>
      </c>
      <c r="J268" s="39">
        <v>2000</v>
      </c>
      <c r="K268" s="38">
        <f>SUMPRODUCT(N(Tabela4[Ativo]=Tabela5[[#This Row],[Ativo]]),N(YEAR(Tabela4[Pagamento])=Tabela5[[#This Row],[Ano]]),Tabela4[Líquido])</f>
        <v>0</v>
      </c>
    </row>
    <row r="269" spans="1:11">
      <c r="A269" s="4" t="s">
        <v>49</v>
      </c>
      <c r="B269" s="3" t="s">
        <v>17</v>
      </c>
      <c r="C269" s="18">
        <v>40298</v>
      </c>
      <c r="D269" s="17">
        <v>0.1956</v>
      </c>
      <c r="E269" s="16">
        <v>40312</v>
      </c>
      <c r="F269" s="16">
        <v>40298</v>
      </c>
      <c r="G269" s="10">
        <f>IF(Tabela4[[#This Row],[Tipo]]="Dividendo",Tabela4[[#This Row],[Valor]],Tabela4[[#This Row],[Valor]]*85%)</f>
        <v>0.1956</v>
      </c>
      <c r="I269" s="39" t="s">
        <v>99</v>
      </c>
      <c r="J269" s="39">
        <v>1999</v>
      </c>
      <c r="K269" s="38">
        <f>SUMPRODUCT(N(Tabela4[Ativo]=Tabela5[[#This Row],[Ativo]]),N(YEAR(Tabela4[Pagamento])=Tabela5[[#This Row],[Ano]]),Tabela4[Líquido])</f>
        <v>9.7999999999999997E-3</v>
      </c>
    </row>
    <row r="270" spans="1:11">
      <c r="A270" s="4" t="s">
        <v>49</v>
      </c>
      <c r="B270" s="3" t="s">
        <v>17</v>
      </c>
      <c r="C270" s="18">
        <v>39933</v>
      </c>
      <c r="D270" s="17">
        <v>0.14779999999999999</v>
      </c>
      <c r="E270" s="16">
        <v>39948</v>
      </c>
      <c r="F270" s="16">
        <v>39933</v>
      </c>
      <c r="G270" s="10">
        <f>IF(Tabela4[[#This Row],[Tipo]]="Dividendo",Tabela4[[#This Row],[Valor]],Tabela4[[#This Row],[Valor]]*85%)</f>
        <v>0.14779999999999999</v>
      </c>
      <c r="I270" s="39" t="s">
        <v>101</v>
      </c>
      <c r="J270" s="39">
        <v>2013</v>
      </c>
      <c r="K270" s="43">
        <f>SUMPRODUCT(N(Tabela4[Ativo]=Tabela5[[#This Row],[Ativo]]),N(YEAR(Tabela4[Pagamento])=Tabela5[[#This Row],[Ano]]),Tabela4[Líquido])</f>
        <v>0.57301500000000005</v>
      </c>
    </row>
    <row r="271" spans="1:11">
      <c r="A271" s="4" t="s">
        <v>49</v>
      </c>
      <c r="B271" s="3" t="s">
        <v>17</v>
      </c>
      <c r="C271" s="18">
        <v>39525</v>
      </c>
      <c r="D271" s="17">
        <v>0.2</v>
      </c>
      <c r="E271" s="16">
        <v>39534</v>
      </c>
      <c r="F271" s="16">
        <v>39525</v>
      </c>
      <c r="G271" s="10">
        <f>IF(Tabela4[[#This Row],[Tipo]]="Dividendo",Tabela4[[#This Row],[Valor]],Tabela4[[#This Row],[Valor]]*85%)</f>
        <v>0.2</v>
      </c>
      <c r="I271" s="39" t="s">
        <v>101</v>
      </c>
      <c r="J271" s="39">
        <v>2012</v>
      </c>
      <c r="K271" s="43">
        <f>SUMPRODUCT(N(Tabela4[Ativo]=Tabela5[[#This Row],[Ativo]]),N(YEAR(Tabela4[Pagamento])=Tabela5[[#This Row],[Ano]]),Tabela4[Líquido])</f>
        <v>0.58661000000000008</v>
      </c>
    </row>
    <row r="272" spans="1:11">
      <c r="A272" s="4" t="s">
        <v>49</v>
      </c>
      <c r="B272" s="3" t="s">
        <v>17</v>
      </c>
      <c r="C272" s="18">
        <v>39199</v>
      </c>
      <c r="D272" s="17">
        <v>0.13159999999999999</v>
      </c>
      <c r="E272" s="16">
        <v>39217</v>
      </c>
      <c r="F272" s="16">
        <v>39199</v>
      </c>
      <c r="G272" s="10">
        <f>IF(Tabela4[[#This Row],[Tipo]]="Dividendo",Tabela4[[#This Row],[Valor]],Tabela4[[#This Row],[Valor]]*85%)</f>
        <v>0.13159999999999999</v>
      </c>
      <c r="I272" s="39" t="s">
        <v>101</v>
      </c>
      <c r="J272" s="39">
        <v>2011</v>
      </c>
      <c r="K272" s="38">
        <f>SUMPRODUCT(N(Tabela4[Ativo]=Tabela5[[#This Row],[Ativo]]),N(YEAR(Tabela4[Pagamento])=Tabela5[[#This Row],[Ano]]),Tabela4[Líquido])</f>
        <v>0.44168000000000002</v>
      </c>
    </row>
    <row r="273" spans="1:11">
      <c r="A273" s="4" t="s">
        <v>49</v>
      </c>
      <c r="B273" s="3" t="s">
        <v>17</v>
      </c>
      <c r="C273" s="18">
        <v>38835</v>
      </c>
      <c r="D273" s="17">
        <v>6.08E-2</v>
      </c>
      <c r="E273" s="16">
        <v>38882</v>
      </c>
      <c r="F273" s="16">
        <v>38835</v>
      </c>
      <c r="G273" s="10">
        <f>IF(Tabela4[[#This Row],[Tipo]]="Dividendo",Tabela4[[#This Row],[Valor]],Tabela4[[#This Row],[Valor]]*85%)</f>
        <v>6.08E-2</v>
      </c>
      <c r="I273" s="39" t="s">
        <v>101</v>
      </c>
      <c r="J273" s="39">
        <v>2010</v>
      </c>
      <c r="K273" s="38">
        <f>SUMPRODUCT(N(Tabela4[Ativo]=Tabela5[[#This Row],[Ativo]]),N(YEAR(Tabela4[Pagamento])=Tabela5[[#This Row],[Ano]]),Tabela4[Líquido])</f>
        <v>0.46527499999999999</v>
      </c>
    </row>
    <row r="274" spans="1:11">
      <c r="A274" s="4" t="s">
        <v>49</v>
      </c>
      <c r="B274" s="3" t="s">
        <v>17</v>
      </c>
      <c r="C274" s="18">
        <v>38471</v>
      </c>
      <c r="D274" s="17">
        <v>1.9900000000000001E-2</v>
      </c>
      <c r="E274" s="16">
        <v>38531</v>
      </c>
      <c r="F274" s="16">
        <v>38471</v>
      </c>
      <c r="G274" s="10">
        <f>IF(Tabela4[[#This Row],[Tipo]]="Dividendo",Tabela4[[#This Row],[Valor]],Tabela4[[#This Row],[Valor]]*85%)</f>
        <v>1.9900000000000001E-2</v>
      </c>
      <c r="I274" s="39" t="s">
        <v>101</v>
      </c>
      <c r="J274" s="39">
        <v>2009</v>
      </c>
      <c r="K274" s="38">
        <f>SUMPRODUCT(N(Tabela4[Ativo]=Tabela5[[#This Row],[Ativo]]),N(YEAR(Tabela4[Pagamento])=Tabela5[[#This Row],[Ano]]),Tabela4[Líquido])</f>
        <v>0.28832999999999998</v>
      </c>
    </row>
    <row r="275" spans="1:11">
      <c r="A275" s="4" t="s">
        <v>49</v>
      </c>
      <c r="B275" s="3" t="s">
        <v>17</v>
      </c>
      <c r="C275" s="18">
        <v>37733</v>
      </c>
      <c r="D275" s="17">
        <v>8.0999999999999996E-3</v>
      </c>
      <c r="E275" s="16">
        <v>37782</v>
      </c>
      <c r="F275" s="16">
        <v>37733</v>
      </c>
      <c r="G275" s="10">
        <f>IF(Tabela4[[#This Row],[Tipo]]="Dividendo",Tabela4[[#This Row],[Valor]],Tabela4[[#This Row],[Valor]]*85%)</f>
        <v>8.0999999999999996E-3</v>
      </c>
      <c r="I275" s="39" t="s">
        <v>101</v>
      </c>
      <c r="J275" s="39">
        <v>2008</v>
      </c>
      <c r="K275" s="38">
        <f>SUMPRODUCT(N(Tabela4[Ativo]=Tabela5[[#This Row],[Ativo]]),N(YEAR(Tabela4[Pagamento])=Tabela5[[#This Row],[Ano]]),Tabela4[Líquido])</f>
        <v>0.13205</v>
      </c>
    </row>
    <row r="276" spans="1:11">
      <c r="A276" s="4" t="s">
        <v>49</v>
      </c>
      <c r="B276" s="3" t="s">
        <v>17</v>
      </c>
      <c r="C276" s="18">
        <v>37005</v>
      </c>
      <c r="D276" s="17">
        <v>2.5000000000000001E-2</v>
      </c>
      <c r="E276" s="16">
        <v>37165</v>
      </c>
      <c r="F276" s="16">
        <v>37005</v>
      </c>
      <c r="G276" s="10">
        <f>IF(Tabela4[[#This Row],[Tipo]]="Dividendo",Tabela4[[#This Row],[Valor]],Tabela4[[#This Row],[Valor]]*85%)</f>
        <v>2.5000000000000001E-2</v>
      </c>
      <c r="I276" s="39" t="s">
        <v>104</v>
      </c>
      <c r="J276" s="39">
        <v>2013</v>
      </c>
      <c r="K276" s="43">
        <f>SUMPRODUCT(N(Tabela4[Ativo]=Tabela5[[#This Row],[Ativo]]),N(YEAR(Tabela4[Pagamento])=Tabela5[[#This Row],[Ano]]),Tabela4[Líquido])</f>
        <v>0.25210999999999995</v>
      </c>
    </row>
    <row r="277" spans="1:11">
      <c r="A277" s="4" t="s">
        <v>49</v>
      </c>
      <c r="B277" s="3" t="s">
        <v>17</v>
      </c>
      <c r="C277" s="18">
        <v>36636</v>
      </c>
      <c r="D277" s="17">
        <v>2.2499999999999999E-2</v>
      </c>
      <c r="E277" s="16">
        <v>36651</v>
      </c>
      <c r="F277" s="16">
        <v>36636</v>
      </c>
      <c r="G277" s="10">
        <f>IF(Tabela4[[#This Row],[Tipo]]="Dividendo",Tabela4[[#This Row],[Valor]],Tabela4[[#This Row],[Valor]]*85%)</f>
        <v>2.2499999999999999E-2</v>
      </c>
      <c r="I277" s="39" t="s">
        <v>104</v>
      </c>
      <c r="J277" s="39">
        <v>2012</v>
      </c>
      <c r="K277" s="43">
        <f>SUMPRODUCT(N(Tabela4[Ativo]=Tabela5[[#This Row],[Ativo]]),N(YEAR(Tabela4[Pagamento])=Tabela5[[#This Row],[Ano]]),Tabela4[Líquido])</f>
        <v>0.41650000000000004</v>
      </c>
    </row>
    <row r="278" spans="1:11">
      <c r="A278" s="4" t="s">
        <v>49</v>
      </c>
      <c r="B278" s="3" t="s">
        <v>17</v>
      </c>
      <c r="C278" s="18">
        <v>36264</v>
      </c>
      <c r="D278" s="17">
        <v>3.09E-2</v>
      </c>
      <c r="E278" s="16">
        <v>36278</v>
      </c>
      <c r="F278" s="16">
        <v>36264</v>
      </c>
      <c r="G278" s="10">
        <f>IF(Tabela4[[#This Row],[Tipo]]="Dividendo",Tabela4[[#This Row],[Valor]],Tabela4[[#This Row],[Valor]]*85%)</f>
        <v>3.09E-2</v>
      </c>
      <c r="I278" s="39" t="s">
        <v>104</v>
      </c>
      <c r="J278" s="39">
        <v>2011</v>
      </c>
      <c r="K278" s="38">
        <f>SUMPRODUCT(N(Tabela4[Ativo]=Tabela5[[#This Row],[Ativo]]),N(YEAR(Tabela4[Pagamento])=Tabela5[[#This Row],[Ano]]),Tabela4[Líquido])</f>
        <v>0.49299999999999999</v>
      </c>
    </row>
    <row r="279" spans="1:11">
      <c r="A279" s="4" t="s">
        <v>49</v>
      </c>
      <c r="B279" s="3" t="s">
        <v>17</v>
      </c>
      <c r="C279" s="18">
        <v>35914</v>
      </c>
      <c r="D279" s="17">
        <v>3.3300000000000003E-2</v>
      </c>
      <c r="F279" s="16">
        <v>35914</v>
      </c>
      <c r="G279" s="10">
        <f>IF(Tabela4[[#This Row],[Tipo]]="Dividendo",Tabela4[[#This Row],[Valor]],Tabela4[[#This Row],[Valor]]*85%)</f>
        <v>3.3300000000000003E-2</v>
      </c>
      <c r="I279" s="39" t="s">
        <v>104</v>
      </c>
      <c r="J279" s="39">
        <v>2010</v>
      </c>
      <c r="K279" s="38">
        <f>SUMPRODUCT(N(Tabela4[Ativo]=Tabela5[[#This Row],[Ativo]]),N(YEAR(Tabela4[Pagamento])=Tabela5[[#This Row],[Ano]]),Tabela4[Líquido])</f>
        <v>0.45050000000000001</v>
      </c>
    </row>
    <row r="280" spans="1:11">
      <c r="A280" s="4" t="s">
        <v>51</v>
      </c>
      <c r="B280" s="4" t="s">
        <v>17</v>
      </c>
      <c r="C280" s="19">
        <v>40662</v>
      </c>
      <c r="D280" s="20">
        <v>0.2291</v>
      </c>
      <c r="E280" s="15">
        <v>40905</v>
      </c>
      <c r="F280" s="15">
        <v>40662</v>
      </c>
      <c r="G280" s="14">
        <f>IF(Tabela4[[#This Row],[Tipo]]="Dividendo",Tabela4[[#This Row],[Valor]],Tabela4[[#This Row],[Valor]]*85%)</f>
        <v>0.2291</v>
      </c>
      <c r="I280" s="39" t="s">
        <v>104</v>
      </c>
      <c r="J280" s="39">
        <v>2009</v>
      </c>
      <c r="K280" s="38">
        <f>SUMPRODUCT(N(Tabela4[Ativo]=Tabela5[[#This Row],[Ativo]]),N(YEAR(Tabela4[Pagamento])=Tabela5[[#This Row],[Ano]]),Tabela4[Líquido])</f>
        <v>0.4335</v>
      </c>
    </row>
    <row r="281" spans="1:11">
      <c r="A281" s="4" t="s">
        <v>51</v>
      </c>
      <c r="B281" s="3" t="s">
        <v>17</v>
      </c>
      <c r="C281" s="18">
        <v>40295</v>
      </c>
      <c r="D281" s="17">
        <v>0.1211</v>
      </c>
      <c r="E281" s="16">
        <v>40527</v>
      </c>
      <c r="F281" s="16">
        <v>40295</v>
      </c>
      <c r="G281" s="10">
        <f>IF(Tabela4[[#This Row],[Tipo]]="Dividendo",Tabela4[[#This Row],[Valor]],Tabela4[[#This Row],[Valor]]*85%)</f>
        <v>0.1211</v>
      </c>
      <c r="I281" s="39" t="s">
        <v>104</v>
      </c>
      <c r="J281" s="39">
        <v>2008</v>
      </c>
      <c r="K281" s="38">
        <f>SUMPRODUCT(N(Tabela4[Ativo]=Tabela5[[#This Row],[Ativo]]),N(YEAR(Tabela4[Pagamento])=Tabela5[[#This Row],[Ano]]),Tabela4[Líquido])</f>
        <v>0.47599999999999998</v>
      </c>
    </row>
    <row r="282" spans="1:11">
      <c r="A282" s="4" t="s">
        <v>51</v>
      </c>
      <c r="B282" s="3" t="s">
        <v>17</v>
      </c>
      <c r="C282" s="18">
        <v>39933</v>
      </c>
      <c r="D282" s="17">
        <v>0.2009</v>
      </c>
      <c r="E282" s="16">
        <v>40165</v>
      </c>
      <c r="F282" s="16">
        <v>39933</v>
      </c>
      <c r="G282" s="10">
        <f>IF(Tabela4[[#This Row],[Tipo]]="Dividendo",Tabela4[[#This Row],[Valor]],Tabela4[[#This Row],[Valor]]*85%)</f>
        <v>0.2009</v>
      </c>
      <c r="I282" s="39" t="s">
        <v>106</v>
      </c>
      <c r="J282" s="39">
        <v>2013</v>
      </c>
      <c r="K282" s="43">
        <f>SUMPRODUCT(N(Tabela4[Ativo]=Tabela5[[#This Row],[Ativo]]),N(YEAR(Tabela4[Pagamento])=Tabela5[[#This Row],[Ano]]),Tabela4[Líquido])</f>
        <v>0.59394499999999995</v>
      </c>
    </row>
    <row r="283" spans="1:11">
      <c r="A283" s="4" t="s">
        <v>51</v>
      </c>
      <c r="B283" s="3" t="s">
        <v>17</v>
      </c>
      <c r="C283" s="18">
        <v>39542</v>
      </c>
      <c r="D283" s="17">
        <v>0.2084</v>
      </c>
      <c r="E283" s="16">
        <v>39567</v>
      </c>
      <c r="F283" s="16">
        <v>39542</v>
      </c>
      <c r="G283" s="10">
        <f>IF(Tabela4[[#This Row],[Tipo]]="Dividendo",Tabela4[[#This Row],[Valor]],Tabela4[[#This Row],[Valor]]*85%)</f>
        <v>0.2084</v>
      </c>
      <c r="I283" s="39" t="s">
        <v>106</v>
      </c>
      <c r="J283" s="39">
        <v>2012</v>
      </c>
      <c r="K283" s="43">
        <f>SUMPRODUCT(N(Tabela4[Ativo]=Tabela5[[#This Row],[Ativo]]),N(YEAR(Tabela4[Pagamento])=Tabela5[[#This Row],[Ano]]),Tabela4[Líquido])</f>
        <v>0.78708999999999996</v>
      </c>
    </row>
    <row r="284" spans="1:11">
      <c r="A284" s="4" t="s">
        <v>51</v>
      </c>
      <c r="B284" s="3" t="s">
        <v>17</v>
      </c>
      <c r="C284" s="18">
        <v>39127</v>
      </c>
      <c r="D284" s="17">
        <v>0.1</v>
      </c>
      <c r="E284" s="16">
        <v>39184</v>
      </c>
      <c r="F284" s="16">
        <v>39122</v>
      </c>
      <c r="G284" s="10">
        <f>IF(Tabela4[[#This Row],[Tipo]]="Dividendo",Tabela4[[#This Row],[Valor]],Tabela4[[#This Row],[Valor]]*85%)</f>
        <v>0.1</v>
      </c>
      <c r="I284" s="39" t="s">
        <v>106</v>
      </c>
      <c r="J284" s="39">
        <v>2011</v>
      </c>
      <c r="K284" s="38">
        <f>SUMPRODUCT(N(Tabela4[Ativo]=Tabela5[[#This Row],[Ativo]]),N(YEAR(Tabela4[Pagamento])=Tabela5[[#This Row],[Ano]]),Tabela4[Líquido])</f>
        <v>0.68495499999999998</v>
      </c>
    </row>
    <row r="285" spans="1:11">
      <c r="A285" s="4" t="s">
        <v>51</v>
      </c>
      <c r="B285" s="3" t="s">
        <v>16</v>
      </c>
      <c r="C285" s="18">
        <v>37263</v>
      </c>
      <c r="D285" s="17">
        <v>0.26090000000000002</v>
      </c>
      <c r="F285" s="16">
        <v>37242</v>
      </c>
      <c r="G285" s="10">
        <f>IF(Tabela4[[#This Row],[Tipo]]="Dividendo",Tabela4[[#This Row],[Valor]],Tabela4[[#This Row],[Valor]]*85%)</f>
        <v>0.22176500000000002</v>
      </c>
      <c r="I285" s="39" t="s">
        <v>106</v>
      </c>
      <c r="J285" s="39">
        <v>2010</v>
      </c>
      <c r="K285" s="38">
        <f>SUMPRODUCT(N(Tabela4[Ativo]=Tabela5[[#This Row],[Ativo]]),N(YEAR(Tabela4[Pagamento])=Tabela5[[#This Row],[Ano]]),Tabela4[Líquido])</f>
        <v>0.649065</v>
      </c>
    </row>
    <row r="286" spans="1:11">
      <c r="A286" s="4" t="s">
        <v>53</v>
      </c>
      <c r="B286" s="4" t="s">
        <v>17</v>
      </c>
      <c r="C286" s="19">
        <v>41394</v>
      </c>
      <c r="D286" s="20">
        <v>0.11600000000000001</v>
      </c>
      <c r="E286" s="15">
        <v>41409</v>
      </c>
      <c r="F286" s="15">
        <v>41394</v>
      </c>
      <c r="G286" s="14">
        <f>IF(Tabela4[[#This Row],[Tipo]]="Dividendo",Tabela4[[#This Row],[Valor]],Tabela4[[#This Row],[Valor]]*85%)</f>
        <v>0.11600000000000001</v>
      </c>
      <c r="I286" s="39" t="s">
        <v>106</v>
      </c>
      <c r="J286" s="39">
        <v>2009</v>
      </c>
      <c r="K286" s="38">
        <f>SUMPRODUCT(N(Tabela4[Ativo]=Tabela5[[#This Row],[Ativo]]),N(YEAR(Tabela4[Pagamento])=Tabela5[[#This Row],[Ano]]),Tabela4[Líquido])</f>
        <v>0.48688500000000001</v>
      </c>
    </row>
    <row r="287" spans="1:11">
      <c r="A287" s="4" t="s">
        <v>53</v>
      </c>
      <c r="B287" s="3" t="s">
        <v>17</v>
      </c>
      <c r="C287" s="18">
        <v>41376</v>
      </c>
      <c r="D287" s="17">
        <v>6.9599999999999995E-2</v>
      </c>
      <c r="E287" s="16">
        <v>41388</v>
      </c>
      <c r="F287" s="16">
        <v>41376</v>
      </c>
      <c r="G287" s="10">
        <f>IF(Tabela4[[#This Row],[Tipo]]="Dividendo",Tabela4[[#This Row],[Valor]],Tabela4[[#This Row],[Valor]]*85%)</f>
        <v>6.9599999999999995E-2</v>
      </c>
      <c r="I287" s="39" t="s">
        <v>106</v>
      </c>
      <c r="J287" s="39">
        <v>2008</v>
      </c>
      <c r="K287" s="38">
        <f>SUMPRODUCT(N(Tabela4[Ativo]=Tabela5[[#This Row],[Ativo]]),N(YEAR(Tabela4[Pagamento])=Tabela5[[#This Row],[Ano]]),Tabela4[Líquido])</f>
        <v>0.67379999999999995</v>
      </c>
    </row>
    <row r="288" spans="1:11">
      <c r="A288" s="4" t="s">
        <v>53</v>
      </c>
      <c r="B288" s="3" t="s">
        <v>17</v>
      </c>
      <c r="C288" s="18">
        <v>40994</v>
      </c>
      <c r="D288" s="17">
        <v>4.6699999999999998E-2</v>
      </c>
      <c r="E288" s="16">
        <v>41009</v>
      </c>
      <c r="F288" s="16">
        <v>40994</v>
      </c>
      <c r="G288" s="10">
        <f>IF(Tabela4[[#This Row],[Tipo]]="Dividendo",Tabela4[[#This Row],[Valor]],Tabela4[[#This Row],[Valor]]*85%)</f>
        <v>4.6699999999999998E-2</v>
      </c>
      <c r="I288" s="39" t="s">
        <v>108</v>
      </c>
      <c r="J288" s="39">
        <v>2013</v>
      </c>
      <c r="K288" s="43">
        <f>SUMPRODUCT(N(Tabela4[Ativo]=Tabela5[[#This Row],[Ativo]]),N(YEAR(Tabela4[Pagamento])=Tabela5[[#This Row],[Ano]]),Tabela4[Líquido])</f>
        <v>0.47149999999999997</v>
      </c>
    </row>
    <row r="289" spans="1:11">
      <c r="A289" s="4" t="s">
        <v>53</v>
      </c>
      <c r="B289" s="3" t="s">
        <v>17</v>
      </c>
      <c r="C289" s="18">
        <v>40932</v>
      </c>
      <c r="D289" s="17">
        <v>0.14000000000000001</v>
      </c>
      <c r="E289" s="16">
        <v>40949</v>
      </c>
      <c r="F289" s="16">
        <v>40932</v>
      </c>
      <c r="G289" s="10">
        <f>IF(Tabela4[[#This Row],[Tipo]]="Dividendo",Tabela4[[#This Row],[Valor]],Tabela4[[#This Row],[Valor]]*85%)</f>
        <v>0.14000000000000001</v>
      </c>
      <c r="I289" s="39" t="s">
        <v>108</v>
      </c>
      <c r="J289" s="39">
        <v>2012</v>
      </c>
      <c r="K289" s="43">
        <f>SUMPRODUCT(N(Tabela4[Ativo]=Tabela5[[#This Row],[Ativo]]),N(YEAR(Tabela4[Pagamento])=Tabela5[[#This Row],[Ano]]),Tabela4[Líquido])</f>
        <v>0.1507</v>
      </c>
    </row>
    <row r="290" spans="1:11">
      <c r="A290" s="4" t="s">
        <v>53</v>
      </c>
      <c r="B290" s="3" t="s">
        <v>17</v>
      </c>
      <c r="C290" s="18">
        <v>40662</v>
      </c>
      <c r="D290" s="17">
        <v>0.2346</v>
      </c>
      <c r="E290" s="16">
        <v>40707</v>
      </c>
      <c r="F290" s="16">
        <v>40662</v>
      </c>
      <c r="G290" s="10">
        <f>IF(Tabela4[[#This Row],[Tipo]]="Dividendo",Tabela4[[#This Row],[Valor]],Tabela4[[#This Row],[Valor]]*85%)</f>
        <v>0.2346</v>
      </c>
      <c r="I290" s="39" t="s">
        <v>108</v>
      </c>
      <c r="J290" s="39">
        <v>2011</v>
      </c>
      <c r="K290" s="43">
        <f>SUMPRODUCT(N(Tabela4[Ativo]=Tabela5[[#This Row],[Ativo]]),N(YEAR(Tabela4[Pagamento])=Tabela5[[#This Row],[Ano]]),Tabela4[Líquido])</f>
        <v>0.16520000000000001</v>
      </c>
    </row>
    <row r="291" spans="1:11">
      <c r="A291" s="4" t="s">
        <v>53</v>
      </c>
      <c r="B291" s="3" t="s">
        <v>16</v>
      </c>
      <c r="C291" s="18">
        <v>40478</v>
      </c>
      <c r="D291" s="17">
        <v>0.11260000000000001</v>
      </c>
      <c r="E291" s="16">
        <v>40491</v>
      </c>
      <c r="F291" s="16">
        <v>40478</v>
      </c>
      <c r="G291" s="10">
        <f>IF(Tabela4[[#This Row],[Tipo]]="Dividendo",Tabela4[[#This Row],[Valor]],Tabela4[[#This Row],[Valor]]*85%)</f>
        <v>9.5710000000000003E-2</v>
      </c>
      <c r="I291" s="39" t="s">
        <v>108</v>
      </c>
      <c r="J291" s="39">
        <v>2010</v>
      </c>
      <c r="K291" s="43">
        <f>SUMPRODUCT(N(Tabela4[Ativo]=Tabela5[[#This Row],[Ativo]]),N(YEAR(Tabela4[Pagamento])=Tabela5[[#This Row],[Ano]]),Tabela4[Líquido])</f>
        <v>0.24399999999999999</v>
      </c>
    </row>
    <row r="292" spans="1:11">
      <c r="A292" s="4" t="s">
        <v>53</v>
      </c>
      <c r="B292" s="3" t="s">
        <v>17</v>
      </c>
      <c r="C292" s="18">
        <v>40298</v>
      </c>
      <c r="D292" s="17">
        <v>7.0400000000000004E-2</v>
      </c>
      <c r="E292" s="16">
        <v>40309</v>
      </c>
      <c r="F292" s="16">
        <v>40298</v>
      </c>
      <c r="G292" s="10">
        <f>IF(Tabela4[[#This Row],[Tipo]]="Dividendo",Tabela4[[#This Row],[Valor]],Tabela4[[#This Row],[Valor]]*85%)</f>
        <v>7.0400000000000004E-2</v>
      </c>
      <c r="I292" s="39" t="s">
        <v>111</v>
      </c>
      <c r="J292" s="39">
        <v>2013</v>
      </c>
      <c r="K292" s="43">
        <f>SUMPRODUCT(N(Tabela4[Ativo]=Tabela5[[#This Row],[Ativo]]),N(YEAR(Tabela4[Pagamento])=Tabela5[[#This Row],[Ano]]),Tabela4[Líquido])</f>
        <v>0.35</v>
      </c>
    </row>
    <row r="293" spans="1:11">
      <c r="A293" s="4" t="s">
        <v>53</v>
      </c>
      <c r="B293" s="3" t="s">
        <v>16</v>
      </c>
      <c r="C293" s="18">
        <v>40170</v>
      </c>
      <c r="D293" s="17">
        <v>0.1229</v>
      </c>
      <c r="E293" s="16">
        <v>40190</v>
      </c>
      <c r="F293" s="16">
        <v>40170</v>
      </c>
      <c r="G293" s="10">
        <f>IF(Tabela4[[#This Row],[Tipo]]="Dividendo",Tabela4[[#This Row],[Valor]],Tabela4[[#This Row],[Valor]]*85%)</f>
        <v>0.10446499999999999</v>
      </c>
      <c r="I293" s="39" t="s">
        <v>111</v>
      </c>
      <c r="J293" s="39">
        <v>2012</v>
      </c>
      <c r="K293" s="43">
        <f>SUMPRODUCT(N(Tabela4[Ativo]=Tabela5[[#This Row],[Ativo]]),N(YEAR(Tabela4[Pagamento])=Tabela5[[#This Row],[Ano]]),Tabela4[Líquido])</f>
        <v>0.32</v>
      </c>
    </row>
    <row r="294" spans="1:11">
      <c r="A294" s="4" t="s">
        <v>53</v>
      </c>
      <c r="B294" s="3" t="s">
        <v>17</v>
      </c>
      <c r="C294" s="18">
        <v>39931</v>
      </c>
      <c r="D294" s="17">
        <v>0.1056</v>
      </c>
      <c r="E294" s="16">
        <v>40162</v>
      </c>
      <c r="F294" s="16">
        <v>39931</v>
      </c>
      <c r="G294" s="10">
        <f>IF(Tabela4[[#This Row],[Tipo]]="Dividendo",Tabela4[[#This Row],[Valor]],Tabela4[[#This Row],[Valor]]*85%)</f>
        <v>0.1056</v>
      </c>
      <c r="I294" s="39" t="s">
        <v>111</v>
      </c>
      <c r="J294" s="39">
        <v>2011</v>
      </c>
      <c r="K294" s="43">
        <f>SUMPRODUCT(N(Tabela4[Ativo]=Tabela5[[#This Row],[Ativo]]),N(YEAR(Tabela4[Pagamento])=Tabela5[[#This Row],[Ano]]),Tabela4[Líquido])</f>
        <v>3.85E-2</v>
      </c>
    </row>
    <row r="295" spans="1:11">
      <c r="A295" s="4" t="s">
        <v>53</v>
      </c>
      <c r="B295" s="3" t="s">
        <v>17</v>
      </c>
      <c r="C295" s="18">
        <v>39520</v>
      </c>
      <c r="D295" s="17">
        <v>3.5200000000000002E-2</v>
      </c>
      <c r="E295" s="16">
        <v>39534</v>
      </c>
      <c r="F295" s="16">
        <v>39520</v>
      </c>
      <c r="G295" s="10">
        <f>IF(Tabela4[[#This Row],[Tipo]]="Dividendo",Tabela4[[#This Row],[Valor]],Tabela4[[#This Row],[Valor]]*85%)</f>
        <v>3.5200000000000002E-2</v>
      </c>
      <c r="I295" s="39" t="s">
        <v>113</v>
      </c>
      <c r="J295" s="39">
        <v>2013</v>
      </c>
      <c r="K295" s="43">
        <f>SUMPRODUCT(N(Tabela4[Ativo]=Tabela5[[#This Row],[Ativo]]),N(YEAR(Tabela4[Pagamento])=Tabela5[[#This Row],[Ano]]),Tabela4[Líquido])</f>
        <v>0.51349999999999996</v>
      </c>
    </row>
    <row r="296" spans="1:11">
      <c r="A296" s="4" t="s">
        <v>55</v>
      </c>
      <c r="B296" s="4" t="s">
        <v>16</v>
      </c>
      <c r="C296" s="19">
        <v>41498</v>
      </c>
      <c r="D296" s="20">
        <v>2.6200000000000001E-2</v>
      </c>
      <c r="E296" s="15">
        <v>41543</v>
      </c>
      <c r="F296" s="15">
        <v>41498</v>
      </c>
      <c r="G296" s="14">
        <f>IF(Tabela4[[#This Row],[Tipo]]="Dividendo",Tabela4[[#This Row],[Valor]],Tabela4[[#This Row],[Valor]]*85%)</f>
        <v>2.2270000000000002E-2</v>
      </c>
      <c r="I296" s="39" t="s">
        <v>113</v>
      </c>
      <c r="J296" s="39">
        <v>2012</v>
      </c>
      <c r="K296" s="43">
        <f>SUMPRODUCT(N(Tabela4[Ativo]=Tabela5[[#This Row],[Ativo]]),N(YEAR(Tabela4[Pagamento])=Tabela5[[#This Row],[Ano]]),Tabela4[Líquido])</f>
        <v>0.19339999999999999</v>
      </c>
    </row>
    <row r="297" spans="1:11">
      <c r="A297" s="4" t="s">
        <v>55</v>
      </c>
      <c r="B297" s="3" t="s">
        <v>17</v>
      </c>
      <c r="C297" s="18">
        <v>41498</v>
      </c>
      <c r="D297" s="17">
        <v>1.7600000000000001E-2</v>
      </c>
      <c r="E297" s="16">
        <v>41543</v>
      </c>
      <c r="F297" s="16">
        <v>41498</v>
      </c>
      <c r="G297" s="10">
        <f>IF(Tabela4[[#This Row],[Tipo]]="Dividendo",Tabela4[[#This Row],[Valor]],Tabela4[[#This Row],[Valor]]*85%)</f>
        <v>1.7600000000000001E-2</v>
      </c>
      <c r="I297" s="39" t="s">
        <v>113</v>
      </c>
      <c r="J297" s="39">
        <v>2011</v>
      </c>
      <c r="K297" s="43">
        <f>SUMPRODUCT(N(Tabela4[Ativo]=Tabela5[[#This Row],[Ativo]]),N(YEAR(Tabela4[Pagamento])=Tabela5[[#This Row],[Ano]]),Tabela4[Líquido])</f>
        <v>0.10829999999999999</v>
      </c>
    </row>
    <row r="298" spans="1:11">
      <c r="A298" s="4" t="s">
        <v>55</v>
      </c>
      <c r="B298" s="3" t="s">
        <v>17</v>
      </c>
      <c r="C298" s="18">
        <v>41394</v>
      </c>
      <c r="D298" s="17">
        <v>5.4300000000000001E-2</v>
      </c>
      <c r="E298" s="16">
        <v>41415</v>
      </c>
      <c r="F298" s="16">
        <v>41394</v>
      </c>
      <c r="G298" s="10">
        <f>IF(Tabela4[[#This Row],[Tipo]]="Dividendo",Tabela4[[#This Row],[Valor]],Tabela4[[#This Row],[Valor]]*85%)</f>
        <v>5.4300000000000001E-2</v>
      </c>
      <c r="I298" s="39" t="s">
        <v>113</v>
      </c>
      <c r="J298" s="39">
        <v>2010</v>
      </c>
      <c r="K298" s="43">
        <f>SUMPRODUCT(N(Tabela4[Ativo]=Tabela5[[#This Row],[Ativo]]),N(YEAR(Tabela4[Pagamento])=Tabela5[[#This Row],[Ano]]),Tabela4[Líquido])</f>
        <v>2.5700000000000001E-2</v>
      </c>
    </row>
    <row r="299" spans="1:11">
      <c r="A299" s="4" t="s">
        <v>55</v>
      </c>
      <c r="B299" s="3" t="s">
        <v>16</v>
      </c>
      <c r="C299" s="18">
        <v>41261</v>
      </c>
      <c r="D299" s="17">
        <v>1.32E-2</v>
      </c>
      <c r="E299" s="16">
        <v>41271</v>
      </c>
      <c r="F299" s="16">
        <v>41261</v>
      </c>
      <c r="G299" s="10">
        <f>IF(Tabela4[[#This Row],[Tipo]]="Dividendo",Tabela4[[#This Row],[Valor]],Tabela4[[#This Row],[Valor]]*85%)</f>
        <v>1.1219999999999999E-2</v>
      </c>
      <c r="I299" s="39" t="s">
        <v>116</v>
      </c>
      <c r="J299" s="39">
        <v>2013</v>
      </c>
      <c r="K299" s="43">
        <f>SUMPRODUCT(N(Tabela4[Ativo]=Tabela5[[#This Row],[Ativo]]),N(YEAR(Tabela4[Pagamento])=Tabela5[[#This Row],[Ano]]),Tabela4[Líquido])</f>
        <v>0.34610000000000002</v>
      </c>
    </row>
    <row r="300" spans="1:11">
      <c r="A300" s="4" t="s">
        <v>55</v>
      </c>
      <c r="B300" s="3" t="s">
        <v>17</v>
      </c>
      <c r="C300" s="18">
        <v>41261</v>
      </c>
      <c r="D300" s="17">
        <v>3.2099999999999997E-2</v>
      </c>
      <c r="E300" s="16">
        <v>41271</v>
      </c>
      <c r="F300" s="16">
        <v>41261</v>
      </c>
      <c r="G300" s="10">
        <f>IF(Tabela4[[#This Row],[Tipo]]="Dividendo",Tabela4[[#This Row],[Valor]],Tabela4[[#This Row],[Valor]]*85%)</f>
        <v>3.2099999999999997E-2</v>
      </c>
      <c r="I300" s="39" t="s">
        <v>116</v>
      </c>
      <c r="J300" s="39">
        <v>2012</v>
      </c>
      <c r="K300" s="43">
        <f>SUMPRODUCT(N(Tabela4[Ativo]=Tabela5[[#This Row],[Ativo]]),N(YEAR(Tabela4[Pagamento])=Tabela5[[#This Row],[Ano]]),Tabela4[Líquido])</f>
        <v>0.18</v>
      </c>
    </row>
    <row r="301" spans="1:11">
      <c r="A301" s="4" t="s">
        <v>55</v>
      </c>
      <c r="B301" s="3" t="s">
        <v>17</v>
      </c>
      <c r="C301" s="18">
        <v>35880</v>
      </c>
      <c r="D301" s="17">
        <v>1.7999999999999999E-2</v>
      </c>
      <c r="E301" s="16">
        <v>35915</v>
      </c>
      <c r="F301" s="16">
        <v>35880</v>
      </c>
      <c r="G301" s="10">
        <f>IF(Tabela4[[#This Row],[Tipo]]="Dividendo",Tabela4[[#This Row],[Valor]],Tabela4[[#This Row],[Valor]]*85%)</f>
        <v>1.7999999999999999E-2</v>
      </c>
      <c r="I301" s="39" t="s">
        <v>116</v>
      </c>
      <c r="J301" s="39">
        <v>2011</v>
      </c>
      <c r="K301" s="38">
        <f>SUMPRODUCT(N(Tabela4[Ativo]=Tabela5[[#This Row],[Ativo]]),N(YEAR(Tabela4[Pagamento])=Tabela5[[#This Row],[Ano]]),Tabela4[Líquido])</f>
        <v>0.09</v>
      </c>
    </row>
    <row r="302" spans="1:11">
      <c r="A302" s="4" t="s">
        <v>55</v>
      </c>
      <c r="B302" s="3" t="s">
        <v>17</v>
      </c>
      <c r="C302" s="18">
        <v>35184</v>
      </c>
      <c r="D302" s="17">
        <v>3.1E-2</v>
      </c>
      <c r="F302" s="16">
        <v>35184</v>
      </c>
      <c r="G302" s="10">
        <f>IF(Tabela4[[#This Row],[Tipo]]="Dividendo",Tabela4[[#This Row],[Valor]],Tabela4[[#This Row],[Valor]]*85%)</f>
        <v>3.1E-2</v>
      </c>
      <c r="I302" s="39" t="s">
        <v>116</v>
      </c>
      <c r="J302" s="39">
        <v>2010</v>
      </c>
      <c r="K302" s="38">
        <f>SUMPRODUCT(N(Tabela4[Ativo]=Tabela5[[#This Row],[Ativo]]),N(YEAR(Tabela4[Pagamento])=Tabela5[[#This Row],[Ano]]),Tabela4[Líquido])</f>
        <v>0.05</v>
      </c>
    </row>
    <row r="303" spans="1:11">
      <c r="A303" s="4" t="s">
        <v>58</v>
      </c>
      <c r="B303" s="4" t="s">
        <v>17</v>
      </c>
      <c r="C303" s="19">
        <v>41383</v>
      </c>
      <c r="D303" s="20">
        <v>0.30809999999999998</v>
      </c>
      <c r="E303" s="15">
        <v>41414</v>
      </c>
      <c r="F303" s="15">
        <v>41383</v>
      </c>
      <c r="G303" s="14">
        <f>IF(Tabela4[[#This Row],[Tipo]]="Dividendo",Tabela4[[#This Row],[Valor]],Tabela4[[#This Row],[Valor]]*85%)</f>
        <v>0.30809999999999998</v>
      </c>
      <c r="I303" s="39" t="s">
        <v>118</v>
      </c>
      <c r="J303" s="39">
        <v>2013</v>
      </c>
      <c r="K303" s="43">
        <f>SUMPRODUCT(N(Tabela4[Ativo]=Tabela5[[#This Row],[Ativo]]),N(YEAR(Tabela4[Pagamento])=Tabela5[[#This Row],[Ano]]),Tabela4[Líquido])</f>
        <v>1.7250000000000001</v>
      </c>
    </row>
    <row r="304" spans="1:11">
      <c r="A304" s="4" t="s">
        <v>58</v>
      </c>
      <c r="B304" s="3" t="s">
        <v>17</v>
      </c>
      <c r="C304" s="18">
        <v>41026</v>
      </c>
      <c r="D304" s="17">
        <v>0.32</v>
      </c>
      <c r="E304" s="16">
        <v>41057</v>
      </c>
      <c r="F304" s="16">
        <v>41026</v>
      </c>
      <c r="G304" s="10">
        <f>IF(Tabela4[[#This Row],[Tipo]]="Dividendo",Tabela4[[#This Row],[Valor]],Tabela4[[#This Row],[Valor]]*85%)</f>
        <v>0.32</v>
      </c>
      <c r="I304" s="39" t="s">
        <v>118</v>
      </c>
      <c r="J304" s="39">
        <v>2012</v>
      </c>
      <c r="K304" s="43">
        <f>SUMPRODUCT(N(Tabela4[Ativo]=Tabela5[[#This Row],[Ativo]]),N(YEAR(Tabela4[Pagamento])=Tabela5[[#This Row],[Ano]]),Tabela4[Líquido])</f>
        <v>0.98429999999999995</v>
      </c>
    </row>
    <row r="305" spans="1:11">
      <c r="A305" s="4" t="s">
        <v>58</v>
      </c>
      <c r="B305" s="3" t="s">
        <v>17</v>
      </c>
      <c r="C305" s="18">
        <v>40658</v>
      </c>
      <c r="D305" s="17">
        <v>0.18099999999999999</v>
      </c>
      <c r="E305" s="16">
        <v>40688</v>
      </c>
      <c r="F305" s="16">
        <v>40658</v>
      </c>
      <c r="G305" s="10">
        <f>IF(Tabela4[[#This Row],[Tipo]]="Dividendo",Tabela4[[#This Row],[Valor]],Tabela4[[#This Row],[Valor]]*85%)</f>
        <v>0.18099999999999999</v>
      </c>
      <c r="I305" s="39" t="s">
        <v>118</v>
      </c>
      <c r="J305" s="39">
        <v>2011</v>
      </c>
      <c r="K305" s="38">
        <f>SUMPRODUCT(N(Tabela4[Ativo]=Tabela5[[#This Row],[Ativo]]),N(YEAR(Tabela4[Pagamento])=Tabela5[[#This Row],[Ano]]),Tabela4[Líquido])</f>
        <v>3.49</v>
      </c>
    </row>
    <row r="306" spans="1:11">
      <c r="A306" s="4" t="s">
        <v>58</v>
      </c>
      <c r="B306" s="3" t="s">
        <v>17</v>
      </c>
      <c r="C306" s="18">
        <v>40280</v>
      </c>
      <c r="D306" s="17">
        <v>0.128</v>
      </c>
      <c r="F306" s="16">
        <v>40280</v>
      </c>
      <c r="G306" s="10">
        <f>IF(Tabela4[[#This Row],[Tipo]]="Dividendo",Tabela4[[#This Row],[Valor]],Tabela4[[#This Row],[Valor]]*85%)</f>
        <v>0.128</v>
      </c>
      <c r="I306" s="39" t="s">
        <v>121</v>
      </c>
      <c r="J306" s="39">
        <v>2013</v>
      </c>
      <c r="K306" s="43">
        <f>SUMPRODUCT(N(Tabela4[Ativo]=Tabela5[[#This Row],[Ativo]]),N(YEAR(Tabela4[Pagamento])=Tabela5[[#This Row],[Ano]]),Tabela4[Líquido])</f>
        <v>1.1036250000000001</v>
      </c>
    </row>
    <row r="307" spans="1:11">
      <c r="A307" s="4" t="s">
        <v>58</v>
      </c>
      <c r="B307" s="3" t="s">
        <v>17</v>
      </c>
      <c r="C307" s="18">
        <v>39930</v>
      </c>
      <c r="D307" s="17">
        <v>2.35E-2</v>
      </c>
      <c r="E307" s="16">
        <v>39993</v>
      </c>
      <c r="F307" s="16">
        <v>39930</v>
      </c>
      <c r="G307" s="10">
        <f>IF(Tabela4[[#This Row],[Tipo]]="Dividendo",Tabela4[[#This Row],[Valor]],Tabela4[[#This Row],[Valor]]*85%)</f>
        <v>2.35E-2</v>
      </c>
      <c r="I307" s="39" t="s">
        <v>121</v>
      </c>
      <c r="J307" s="39">
        <v>2012</v>
      </c>
      <c r="K307" s="43">
        <f>SUMPRODUCT(N(Tabela4[Ativo]=Tabela5[[#This Row],[Ativo]]),N(YEAR(Tabela4[Pagamento])=Tabela5[[#This Row],[Ano]]),Tabela4[Líquido])</f>
        <v>1.5697450000000002</v>
      </c>
    </row>
    <row r="308" spans="1:11">
      <c r="A308" s="4" t="s">
        <v>61</v>
      </c>
      <c r="B308" s="4" t="s">
        <v>17</v>
      </c>
      <c r="C308" s="19">
        <v>41381</v>
      </c>
      <c r="D308" s="20">
        <v>8.2500000000000004E-2</v>
      </c>
      <c r="E308" s="15">
        <v>41439</v>
      </c>
      <c r="F308" s="15">
        <v>41381</v>
      </c>
      <c r="G308" s="14">
        <f>IF(Tabela4[[#This Row],[Tipo]]="Dividendo",Tabela4[[#This Row],[Valor]],Tabela4[[#This Row],[Valor]]*85%)</f>
        <v>8.2500000000000004E-2</v>
      </c>
      <c r="I308" s="39" t="s">
        <v>121</v>
      </c>
      <c r="J308" s="39">
        <v>2011</v>
      </c>
      <c r="K308" s="38">
        <f>SUMPRODUCT(N(Tabela4[Ativo]=Tabela5[[#This Row],[Ativo]]),N(YEAR(Tabela4[Pagamento])=Tabela5[[#This Row],[Ano]]),Tabela4[Líquido])</f>
        <v>1.41723</v>
      </c>
    </row>
    <row r="309" spans="1:11">
      <c r="A309" s="3" t="s">
        <v>61</v>
      </c>
      <c r="B309" s="3" t="s">
        <v>17</v>
      </c>
      <c r="C309" s="18">
        <v>41026</v>
      </c>
      <c r="D309" s="17">
        <v>8.5500000000000007E-2</v>
      </c>
      <c r="E309" s="16">
        <v>41086</v>
      </c>
      <c r="F309" s="16">
        <v>41026</v>
      </c>
      <c r="G309" s="10">
        <f>IF(Tabela4[[#This Row],[Tipo]]="Dividendo",Tabela4[[#This Row],[Valor]],Tabela4[[#This Row],[Valor]]*85%)</f>
        <v>8.5500000000000007E-2</v>
      </c>
      <c r="I309" s="39" t="s">
        <v>121</v>
      </c>
      <c r="J309" s="39">
        <v>2010</v>
      </c>
      <c r="K309" s="38">
        <f>SUMPRODUCT(N(Tabela4[Ativo]=Tabela5[[#This Row],[Ativo]]),N(YEAR(Tabela4[Pagamento])=Tabela5[[#This Row],[Ano]]),Tabela4[Líquido])</f>
        <v>0.82208499999999984</v>
      </c>
    </row>
    <row r="310" spans="1:11">
      <c r="A310" s="4" t="s">
        <v>61</v>
      </c>
      <c r="B310" s="3" t="s">
        <v>17</v>
      </c>
      <c r="C310" s="18">
        <v>40668</v>
      </c>
      <c r="D310" s="17">
        <v>8.2900000000000001E-2</v>
      </c>
      <c r="E310" s="16">
        <v>40723</v>
      </c>
      <c r="F310" s="16">
        <v>40668</v>
      </c>
      <c r="G310" s="10">
        <f>IF(Tabela4[[#This Row],[Tipo]]="Dividendo",Tabela4[[#This Row],[Valor]],Tabela4[[#This Row],[Valor]]*85%)</f>
        <v>8.2900000000000001E-2</v>
      </c>
      <c r="I310" s="39" t="s">
        <v>121</v>
      </c>
      <c r="J310" s="39">
        <v>2009</v>
      </c>
      <c r="K310" s="38">
        <f>SUMPRODUCT(N(Tabela4[Ativo]=Tabela5[[#This Row],[Ativo]]),N(YEAR(Tabela4[Pagamento])=Tabela5[[#This Row],[Ano]]),Tabela4[Líquido])</f>
        <v>0.93659999999999999</v>
      </c>
    </row>
    <row r="311" spans="1:11">
      <c r="A311" s="3" t="s">
        <v>61</v>
      </c>
      <c r="B311" s="3" t="s">
        <v>17</v>
      </c>
      <c r="C311" s="18">
        <v>40298</v>
      </c>
      <c r="D311" s="17">
        <v>2.0999999999999999E-3</v>
      </c>
      <c r="E311" s="16">
        <v>40358</v>
      </c>
      <c r="F311" s="16">
        <v>40298</v>
      </c>
      <c r="G311" s="10">
        <f>IF(Tabela4[[#This Row],[Tipo]]="Dividendo",Tabela4[[#This Row],[Valor]],Tabela4[[#This Row],[Valor]]*85%)</f>
        <v>2.0999999999999999E-3</v>
      </c>
      <c r="I311" s="39" t="s">
        <v>121</v>
      </c>
      <c r="J311" s="39">
        <v>2008</v>
      </c>
      <c r="K311" s="38">
        <f>SUMPRODUCT(N(Tabela4[Ativo]=Tabela5[[#This Row],[Ativo]]),N(YEAR(Tabela4[Pagamento])=Tabela5[[#This Row],[Ano]]),Tabela4[Líquido])</f>
        <v>0.93364999999999998</v>
      </c>
    </row>
    <row r="312" spans="1:11">
      <c r="A312" s="4" t="s">
        <v>61</v>
      </c>
      <c r="B312" s="3" t="s">
        <v>17</v>
      </c>
      <c r="C312" s="18">
        <v>39932</v>
      </c>
      <c r="D312" s="17">
        <v>1.4500000000000001E-2</v>
      </c>
      <c r="E312" s="16">
        <v>39990</v>
      </c>
      <c r="F312" s="16">
        <v>39932</v>
      </c>
      <c r="G312" s="10">
        <f>IF(Tabela4[[#This Row],[Tipo]]="Dividendo",Tabela4[[#This Row],[Valor]],Tabela4[[#This Row],[Valor]]*85%)</f>
        <v>1.4500000000000001E-2</v>
      </c>
      <c r="I312" s="39" t="s">
        <v>121</v>
      </c>
      <c r="J312" s="39">
        <v>2007</v>
      </c>
      <c r="K312" s="38">
        <f>SUMPRODUCT(N(Tabela4[Ativo]=Tabela5[[#This Row],[Ativo]]),N(YEAR(Tabela4[Pagamento])=Tabela5[[#This Row],[Ano]]),Tabela4[Líquido])</f>
        <v>2.0884100000000001</v>
      </c>
    </row>
    <row r="313" spans="1:11">
      <c r="A313" s="3" t="s">
        <v>61</v>
      </c>
      <c r="B313" s="3" t="s">
        <v>17</v>
      </c>
      <c r="C313" s="18">
        <v>39566</v>
      </c>
      <c r="D313" s="17">
        <v>1.7899999999999999E-2</v>
      </c>
      <c r="E313" s="16">
        <v>39626</v>
      </c>
      <c r="F313" s="16">
        <v>39566</v>
      </c>
      <c r="G313" s="10">
        <f>IF(Tabela4[[#This Row],[Tipo]]="Dividendo",Tabela4[[#This Row],[Valor]],Tabela4[[#This Row],[Valor]]*85%)</f>
        <v>1.7899999999999999E-2</v>
      </c>
      <c r="I313" s="39" t="s">
        <v>121</v>
      </c>
      <c r="J313" s="39">
        <v>2006</v>
      </c>
      <c r="K313" s="38">
        <f>SUMPRODUCT(N(Tabela4[Ativo]=Tabela5[[#This Row],[Ativo]]),N(YEAR(Tabela4[Pagamento])=Tabela5[[#This Row],[Ano]]),Tabela4[Líquido])</f>
        <v>1.9442900000000001</v>
      </c>
    </row>
    <row r="314" spans="1:11">
      <c r="A314" s="4" t="s">
        <v>61</v>
      </c>
      <c r="B314" s="3" t="s">
        <v>17</v>
      </c>
      <c r="C314" s="18">
        <v>39174</v>
      </c>
      <c r="D314" s="17">
        <v>1E-3</v>
      </c>
      <c r="E314" s="16">
        <v>39204</v>
      </c>
      <c r="F314" s="16">
        <v>39174</v>
      </c>
      <c r="G314" s="10">
        <f>IF(Tabela4[[#This Row],[Tipo]]="Dividendo",Tabela4[[#This Row],[Valor]],Tabela4[[#This Row],[Valor]]*85%)</f>
        <v>1E-3</v>
      </c>
      <c r="I314" s="39" t="s">
        <v>121</v>
      </c>
      <c r="J314" s="39">
        <v>2005</v>
      </c>
      <c r="K314" s="38">
        <f>SUMPRODUCT(N(Tabela4[Ativo]=Tabela5[[#This Row],[Ativo]]),N(YEAR(Tabela4[Pagamento])=Tabela5[[#This Row],[Ano]]),Tabela4[Líquido])</f>
        <v>2.3737949999999999</v>
      </c>
    </row>
    <row r="315" spans="1:11">
      <c r="A315" s="3" t="s">
        <v>61</v>
      </c>
      <c r="B315" s="3" t="s">
        <v>16</v>
      </c>
      <c r="C315" s="18">
        <v>39084</v>
      </c>
      <c r="D315" s="17">
        <v>5.1999999999999998E-3</v>
      </c>
      <c r="E315" s="16">
        <v>39113</v>
      </c>
      <c r="F315" s="16">
        <v>39080</v>
      </c>
      <c r="G315" s="10">
        <f>IF(Tabela4[[#This Row],[Tipo]]="Dividendo",Tabela4[[#This Row],[Valor]],Tabela4[[#This Row],[Valor]]*85%)</f>
        <v>4.4199999999999995E-3</v>
      </c>
      <c r="I315" s="39" t="s">
        <v>121</v>
      </c>
      <c r="J315" s="39">
        <v>2004</v>
      </c>
      <c r="K315" s="38">
        <f>SUMPRODUCT(N(Tabela4[Ativo]=Tabela5[[#This Row],[Ativo]]),N(YEAR(Tabela4[Pagamento])=Tabela5[[#This Row],[Ano]]),Tabela4[Líquido])</f>
        <v>0</v>
      </c>
    </row>
    <row r="316" spans="1:11">
      <c r="A316" s="4" t="s">
        <v>61</v>
      </c>
      <c r="B316" s="3" t="s">
        <v>17</v>
      </c>
      <c r="C316" s="18">
        <v>38803</v>
      </c>
      <c r="D316" s="17">
        <v>9.11E-2</v>
      </c>
      <c r="E316" s="16">
        <v>38839</v>
      </c>
      <c r="F316" s="16">
        <v>38803</v>
      </c>
      <c r="G316" s="10">
        <f>IF(Tabela4[[#This Row],[Tipo]]="Dividendo",Tabela4[[#This Row],[Valor]],Tabela4[[#This Row],[Valor]]*85%)</f>
        <v>9.11E-2</v>
      </c>
      <c r="I316" s="39" t="s">
        <v>121</v>
      </c>
      <c r="J316" s="39">
        <v>2003</v>
      </c>
      <c r="K316" s="38">
        <f>SUMPRODUCT(N(Tabela4[Ativo]=Tabela5[[#This Row],[Ativo]]),N(YEAR(Tabela4[Pagamento])=Tabela5[[#This Row],[Ano]]),Tabela4[Líquido])</f>
        <v>0</v>
      </c>
    </row>
    <row r="317" spans="1:11">
      <c r="A317" s="3" t="s">
        <v>61</v>
      </c>
      <c r="B317" s="3" t="s">
        <v>16</v>
      </c>
      <c r="C317" s="18">
        <v>38715</v>
      </c>
      <c r="D317" s="17">
        <v>8.9800000000000005E-2</v>
      </c>
      <c r="E317" s="16">
        <v>38748</v>
      </c>
      <c r="F317" s="16">
        <v>38713</v>
      </c>
      <c r="G317" s="10">
        <f>IF(Tabela4[[#This Row],[Tipo]]="Dividendo",Tabela4[[#This Row],[Valor]],Tabela4[[#This Row],[Valor]]*85%)</f>
        <v>7.6330000000000009E-2</v>
      </c>
      <c r="I317" s="39" t="s">
        <v>121</v>
      </c>
      <c r="J317" s="39">
        <v>2002</v>
      </c>
      <c r="K317" s="38">
        <f>SUMPRODUCT(N(Tabela4[Ativo]=Tabela5[[#This Row],[Ativo]]),N(YEAR(Tabela4[Pagamento])=Tabela5[[#This Row],[Ano]]),Tabela4[Líquido])</f>
        <v>0</v>
      </c>
    </row>
    <row r="318" spans="1:11">
      <c r="A318" s="4" t="s">
        <v>61</v>
      </c>
      <c r="B318" s="3" t="s">
        <v>17</v>
      </c>
      <c r="C318" s="18">
        <v>38443</v>
      </c>
      <c r="D318" s="17">
        <v>3.5000000000000001E-3</v>
      </c>
      <c r="E318" s="16">
        <v>38474</v>
      </c>
      <c r="F318" s="16">
        <v>38443</v>
      </c>
      <c r="G318" s="10">
        <f>IF(Tabela4[[#This Row],[Tipo]]="Dividendo",Tabela4[[#This Row],[Valor]],Tabela4[[#This Row],[Valor]]*85%)</f>
        <v>3.5000000000000001E-3</v>
      </c>
      <c r="I318" s="39" t="s">
        <v>121</v>
      </c>
      <c r="J318" s="39">
        <v>2001</v>
      </c>
      <c r="K318" s="38">
        <f>SUMPRODUCT(N(Tabela4[Ativo]=Tabela5[[#This Row],[Ativo]]),N(YEAR(Tabela4[Pagamento])=Tabela5[[#This Row],[Ano]]),Tabela4[Líquido])</f>
        <v>1.7600000000000001E-2</v>
      </c>
    </row>
    <row r="319" spans="1:11">
      <c r="A319" s="3" t="s">
        <v>61</v>
      </c>
      <c r="B319" s="3" t="s">
        <v>16</v>
      </c>
      <c r="C319" s="18">
        <v>38351</v>
      </c>
      <c r="D319" s="17">
        <v>0.83340000000000003</v>
      </c>
      <c r="E319" s="16">
        <v>38383</v>
      </c>
      <c r="F319" s="16">
        <v>38351</v>
      </c>
      <c r="G319" s="10">
        <f>IF(Tabela4[[#This Row],[Tipo]]="Dividendo",Tabela4[[#This Row],[Valor]],Tabela4[[#This Row],[Valor]]*85%)</f>
        <v>0.70838999999999996</v>
      </c>
      <c r="I319" s="39" t="s">
        <v>124</v>
      </c>
      <c r="J319" s="39">
        <v>2013</v>
      </c>
      <c r="K319" s="43">
        <f>SUMPRODUCT(N(Tabela4[Ativo]=Tabela5[[#This Row],[Ativo]]),N(YEAR(Tabela4[Pagamento])=Tabela5[[#This Row],[Ano]]),Tabela4[Líquido])</f>
        <v>0</v>
      </c>
    </row>
    <row r="320" spans="1:11">
      <c r="A320" s="4" t="s">
        <v>61</v>
      </c>
      <c r="B320" s="3" t="s">
        <v>17</v>
      </c>
      <c r="C320" s="18">
        <v>37382</v>
      </c>
      <c r="D320" s="17">
        <v>1.4200000000000001E-2</v>
      </c>
      <c r="E320" s="16">
        <v>37376</v>
      </c>
      <c r="F320" s="16"/>
      <c r="G320" s="10">
        <f>IF(Tabela4[[#This Row],[Tipo]]="Dividendo",Tabela4[[#This Row],[Valor]],Tabela4[[#This Row],[Valor]]*85%)</f>
        <v>1.4200000000000001E-2</v>
      </c>
      <c r="I320" s="39" t="s">
        <v>124</v>
      </c>
      <c r="J320" s="39">
        <v>2012</v>
      </c>
      <c r="K320" s="43">
        <f>SUMPRODUCT(N(Tabela4[Ativo]=Tabela5[[#This Row],[Ativo]]),N(YEAR(Tabela4[Pagamento])=Tabela5[[#This Row],[Ano]]),Tabela4[Líquido])</f>
        <v>0.70215000000000005</v>
      </c>
    </row>
    <row r="321" spans="1:11">
      <c r="A321" s="4" t="s">
        <v>64</v>
      </c>
      <c r="B321" s="4" t="s">
        <v>17</v>
      </c>
      <c r="C321" s="19">
        <v>41383</v>
      </c>
      <c r="D321" s="20">
        <v>0.52159999999999995</v>
      </c>
      <c r="E321" s="15">
        <v>41397</v>
      </c>
      <c r="F321" s="15">
        <v>41383</v>
      </c>
      <c r="G321" s="14">
        <f>IF(Tabela4[[#This Row],[Tipo]]="Dividendo",Tabela4[[#This Row],[Valor]],Tabela4[[#This Row],[Valor]]*85%)</f>
        <v>0.52159999999999995</v>
      </c>
      <c r="I321" s="39" t="s">
        <v>124</v>
      </c>
      <c r="J321" s="39">
        <v>2011</v>
      </c>
      <c r="K321" s="38">
        <f>SUMPRODUCT(N(Tabela4[Ativo]=Tabela5[[#This Row],[Ativo]]),N(YEAR(Tabela4[Pagamento])=Tabela5[[#This Row],[Ano]]),Tabela4[Líquido])</f>
        <v>0.66659999999999997</v>
      </c>
    </row>
    <row r="322" spans="1:11">
      <c r="A322" s="4" t="s">
        <v>64</v>
      </c>
      <c r="B322" s="3" t="s">
        <v>17</v>
      </c>
      <c r="C322" s="18">
        <v>41015</v>
      </c>
      <c r="D322" s="17">
        <v>1.0896999999999999</v>
      </c>
      <c r="E322" s="16">
        <v>41025</v>
      </c>
      <c r="F322" s="16">
        <v>41015</v>
      </c>
      <c r="G322" s="10">
        <f>IF(Tabela4[[#This Row],[Tipo]]="Dividendo",Tabela4[[#This Row],[Valor]],Tabela4[[#This Row],[Valor]]*85%)</f>
        <v>1.0896999999999999</v>
      </c>
      <c r="I322" s="39" t="s">
        <v>124</v>
      </c>
      <c r="J322" s="39">
        <v>2010</v>
      </c>
      <c r="K322" s="38">
        <f>SUMPRODUCT(N(Tabela4[Ativo]=Tabela5[[#This Row],[Ativo]]),N(YEAR(Tabela4[Pagamento])=Tabela5[[#This Row],[Ano]]),Tabela4[Líquido])</f>
        <v>0.57414999999999994</v>
      </c>
    </row>
    <row r="323" spans="1:11">
      <c r="A323" s="4" t="s">
        <v>64</v>
      </c>
      <c r="B323" s="3" t="s">
        <v>17</v>
      </c>
      <c r="C323" s="18">
        <v>40648</v>
      </c>
      <c r="D323" s="17">
        <v>0.79710000000000003</v>
      </c>
      <c r="E323" s="16">
        <v>40662</v>
      </c>
      <c r="F323" s="16">
        <v>40648</v>
      </c>
      <c r="G323" s="10">
        <f>IF(Tabela4[[#This Row],[Tipo]]="Dividendo",Tabela4[[#This Row],[Valor]],Tabela4[[#This Row],[Valor]]*85%)</f>
        <v>0.79710000000000003</v>
      </c>
      <c r="I323" s="39" t="s">
        <v>124</v>
      </c>
      <c r="J323" s="39">
        <v>2009</v>
      </c>
      <c r="K323" s="38">
        <f>SUMPRODUCT(N(Tabela4[Ativo]=Tabela5[[#This Row],[Ativo]]),N(YEAR(Tabela4[Pagamento])=Tabela5[[#This Row],[Ano]]),Tabela4[Líquido])</f>
        <v>0.46300000000000002</v>
      </c>
    </row>
    <row r="324" spans="1:11">
      <c r="A324" s="4" t="s">
        <v>64</v>
      </c>
      <c r="B324" s="3" t="s">
        <v>17</v>
      </c>
      <c r="C324" s="18">
        <v>40294</v>
      </c>
      <c r="D324" s="17">
        <v>0.34439999999999998</v>
      </c>
      <c r="E324" s="16">
        <v>40329</v>
      </c>
      <c r="F324" s="16">
        <v>40294</v>
      </c>
      <c r="G324" s="10">
        <f>IF(Tabela4[[#This Row],[Tipo]]="Dividendo",Tabela4[[#This Row],[Valor]],Tabela4[[#This Row],[Valor]]*85%)</f>
        <v>0.34439999999999998</v>
      </c>
      <c r="I324" s="39" t="s">
        <v>124</v>
      </c>
      <c r="J324" s="39">
        <v>2008</v>
      </c>
      <c r="K324" s="38">
        <f>SUMPRODUCT(N(Tabela4[Ativo]=Tabela5[[#This Row],[Ativo]]),N(YEAR(Tabela4[Pagamento])=Tabela5[[#This Row],[Ano]]),Tabela4[Líquido])</f>
        <v>0.45</v>
      </c>
    </row>
    <row r="325" spans="1:11">
      <c r="A325" s="4" t="s">
        <v>64</v>
      </c>
      <c r="B325" s="3" t="s">
        <v>17</v>
      </c>
      <c r="C325" s="18">
        <v>39925</v>
      </c>
      <c r="D325" s="17">
        <v>0.2185</v>
      </c>
      <c r="E325" s="16">
        <v>39962</v>
      </c>
      <c r="F325" s="16">
        <v>39925</v>
      </c>
      <c r="G325" s="10">
        <f>IF(Tabela4[[#This Row],[Tipo]]="Dividendo",Tabela4[[#This Row],[Valor]],Tabela4[[#This Row],[Valor]]*85%)</f>
        <v>0.2185</v>
      </c>
      <c r="I325" s="39" t="s">
        <v>124</v>
      </c>
      <c r="J325" s="39">
        <v>2007</v>
      </c>
      <c r="K325" s="38">
        <f>SUMPRODUCT(N(Tabela4[Ativo]=Tabela5[[#This Row],[Ativo]]),N(YEAR(Tabela4[Pagamento])=Tabela5[[#This Row],[Ano]]),Tabela4[Líquido])</f>
        <v>0.246</v>
      </c>
    </row>
    <row r="326" spans="1:11">
      <c r="A326" s="4" t="s">
        <v>64</v>
      </c>
      <c r="B326" s="3" t="s">
        <v>17</v>
      </c>
      <c r="C326" s="18">
        <v>39493</v>
      </c>
      <c r="D326" s="17">
        <v>0.03</v>
      </c>
      <c r="E326" s="16">
        <v>39512</v>
      </c>
      <c r="F326" s="16">
        <v>39491</v>
      </c>
      <c r="G326" s="10">
        <f>IF(Tabela4[[#This Row],[Tipo]]="Dividendo",Tabela4[[#This Row],[Valor]],Tabela4[[#This Row],[Valor]]*85%)</f>
        <v>0.03</v>
      </c>
      <c r="I326" s="39" t="s">
        <v>126</v>
      </c>
      <c r="J326" s="39">
        <v>2013</v>
      </c>
      <c r="K326" s="43">
        <f>SUMPRODUCT(N(Tabela4[Ativo]=Tabela5[[#This Row],[Ativo]]),N(YEAR(Tabela4[Pagamento])=Tabela5[[#This Row],[Ano]]),Tabela4[Líquido])</f>
        <v>2.2012</v>
      </c>
    </row>
    <row r="327" spans="1:11">
      <c r="A327" s="4" t="s">
        <v>64</v>
      </c>
      <c r="B327" s="3" t="s">
        <v>17</v>
      </c>
      <c r="C327" s="18">
        <v>37375</v>
      </c>
      <c r="D327" s="17">
        <v>2</v>
      </c>
      <c r="F327" s="16">
        <v>37375</v>
      </c>
      <c r="G327" s="10">
        <f>IF(Tabela4[[#This Row],[Tipo]]="Dividendo",Tabela4[[#This Row],[Valor]],Tabela4[[#This Row],[Valor]]*85%)</f>
        <v>2</v>
      </c>
      <c r="I327" s="39" t="s">
        <v>126</v>
      </c>
      <c r="J327" s="39">
        <v>2012</v>
      </c>
      <c r="K327" s="43">
        <f>SUMPRODUCT(N(Tabela4[Ativo]=Tabela5[[#This Row],[Ativo]]),N(YEAR(Tabela4[Pagamento])=Tabela5[[#This Row],[Ano]]),Tabela4[Líquido])</f>
        <v>1.6835249999999997</v>
      </c>
    </row>
    <row r="328" spans="1:11">
      <c r="A328" s="4" t="s">
        <v>64</v>
      </c>
      <c r="B328" s="3" t="s">
        <v>17</v>
      </c>
      <c r="C328" s="18">
        <v>37007</v>
      </c>
      <c r="D328" s="17">
        <v>11.0238</v>
      </c>
      <c r="F328" s="16">
        <v>37007</v>
      </c>
      <c r="G328" s="10">
        <f>IF(Tabela4[[#This Row],[Tipo]]="Dividendo",Tabela4[[#This Row],[Valor]],Tabela4[[#This Row],[Valor]]*85%)</f>
        <v>11.0238</v>
      </c>
      <c r="I328" s="39" t="s">
        <v>126</v>
      </c>
      <c r="J328" s="39">
        <v>2011</v>
      </c>
      <c r="K328" s="38">
        <f>SUMPRODUCT(N(Tabela4[Ativo]=Tabela5[[#This Row],[Ativo]]),N(YEAR(Tabela4[Pagamento])=Tabela5[[#This Row],[Ano]]),Tabela4[Líquido])</f>
        <v>1.49038</v>
      </c>
    </row>
    <row r="329" spans="1:11">
      <c r="A329" s="4" t="s">
        <v>64</v>
      </c>
      <c r="B329" s="3" t="s">
        <v>17</v>
      </c>
      <c r="C329" s="18">
        <v>35550</v>
      </c>
      <c r="D329" s="17">
        <v>4.34</v>
      </c>
      <c r="F329" s="16">
        <v>35550</v>
      </c>
      <c r="G329" s="10">
        <f>IF(Tabela4[[#This Row],[Tipo]]="Dividendo",Tabela4[[#This Row],[Valor]],Tabela4[[#This Row],[Valor]]*85%)</f>
        <v>4.34</v>
      </c>
      <c r="I329" s="39" t="s">
        <v>126</v>
      </c>
      <c r="J329" s="39">
        <v>2010</v>
      </c>
      <c r="K329" s="38">
        <f>SUMPRODUCT(N(Tabela4[Ativo]=Tabela5[[#This Row],[Ativo]]),N(YEAR(Tabela4[Pagamento])=Tabela5[[#This Row],[Ano]]),Tabela4[Líquido])</f>
        <v>1.8788449999999997</v>
      </c>
    </row>
    <row r="330" spans="1:11">
      <c r="A330" s="4" t="s">
        <v>66</v>
      </c>
      <c r="B330" s="4" t="s">
        <v>17</v>
      </c>
      <c r="C330" s="19">
        <v>41393</v>
      </c>
      <c r="D330" s="20">
        <v>0.2616</v>
      </c>
      <c r="E330" s="15">
        <v>41403</v>
      </c>
      <c r="F330" s="15">
        <v>41393</v>
      </c>
      <c r="G330" s="14">
        <f>IF(Tabela4[[#This Row],[Tipo]]="Dividendo",Tabela4[[#This Row],[Valor]],Tabela4[[#This Row],[Valor]]*85%)</f>
        <v>0.2616</v>
      </c>
      <c r="I330" s="39" t="s">
        <v>126</v>
      </c>
      <c r="J330" s="39">
        <v>2009</v>
      </c>
      <c r="K330" s="38">
        <f>SUMPRODUCT(N(Tabela4[Ativo]=Tabela5[[#This Row],[Ativo]]),N(YEAR(Tabela4[Pagamento])=Tabela5[[#This Row],[Ano]]),Tabela4[Líquido])</f>
        <v>1.2954750000000002</v>
      </c>
    </row>
    <row r="331" spans="1:11">
      <c r="A331" s="3" t="s">
        <v>66</v>
      </c>
      <c r="B331" s="3" t="s">
        <v>17</v>
      </c>
      <c r="C331" s="18">
        <v>41017</v>
      </c>
      <c r="D331" s="17">
        <v>0.23019999999999999</v>
      </c>
      <c r="E331" s="16">
        <v>41029</v>
      </c>
      <c r="F331" s="16">
        <v>41017</v>
      </c>
      <c r="G331" s="10">
        <f>IF(Tabela4[[#This Row],[Tipo]]="Dividendo",Tabela4[[#This Row],[Valor]],Tabela4[[#This Row],[Valor]]*85%)</f>
        <v>0.23019999999999999</v>
      </c>
      <c r="I331" s="39" t="s">
        <v>126</v>
      </c>
      <c r="J331" s="39">
        <v>2008</v>
      </c>
      <c r="K331" s="38">
        <f>SUMPRODUCT(N(Tabela4[Ativo]=Tabela5[[#This Row],[Ativo]]),N(YEAR(Tabela4[Pagamento])=Tabela5[[#This Row],[Ano]]),Tabela4[Líquido])</f>
        <v>1.02956</v>
      </c>
    </row>
    <row r="332" spans="1:11">
      <c r="A332" s="3" t="s">
        <v>66</v>
      </c>
      <c r="B332" s="3" t="s">
        <v>17</v>
      </c>
      <c r="C332" s="18">
        <v>40662</v>
      </c>
      <c r="D332" s="17">
        <v>0.25700000000000001</v>
      </c>
      <c r="E332" s="16">
        <v>40673</v>
      </c>
      <c r="F332" s="16">
        <v>40662</v>
      </c>
      <c r="G332" s="10">
        <f>IF(Tabela4[[#This Row],[Tipo]]="Dividendo",Tabela4[[#This Row],[Valor]],Tabela4[[#This Row],[Valor]]*85%)</f>
        <v>0.25700000000000001</v>
      </c>
      <c r="I332" s="39" t="s">
        <v>126</v>
      </c>
      <c r="J332" s="39">
        <v>2007</v>
      </c>
      <c r="K332" s="38">
        <f>SUMPRODUCT(N(Tabela4[Ativo]=Tabela5[[#This Row],[Ativo]]),N(YEAR(Tabela4[Pagamento])=Tabela5[[#This Row],[Ano]]),Tabela4[Líquido])</f>
        <v>1.9026799999999999</v>
      </c>
    </row>
    <row r="333" spans="1:11">
      <c r="A333" s="3" t="s">
        <v>66</v>
      </c>
      <c r="B333" s="3" t="s">
        <v>17</v>
      </c>
      <c r="C333" s="18">
        <v>40277</v>
      </c>
      <c r="D333" s="17">
        <v>0.1661</v>
      </c>
      <c r="E333" s="16">
        <v>40291</v>
      </c>
      <c r="F333" s="16">
        <v>40277</v>
      </c>
      <c r="G333" s="10">
        <f>IF(Tabela4[[#This Row],[Tipo]]="Dividendo",Tabela4[[#This Row],[Valor]],Tabela4[[#This Row],[Valor]]*85%)</f>
        <v>0.1661</v>
      </c>
      <c r="I333" s="39" t="s">
        <v>126</v>
      </c>
      <c r="J333" s="39">
        <v>2006</v>
      </c>
      <c r="K333" s="38">
        <f>SUMPRODUCT(N(Tabela4[Ativo]=Tabela5[[#This Row],[Ativo]]),N(YEAR(Tabela4[Pagamento])=Tabela5[[#This Row],[Ano]]),Tabela4[Líquido])</f>
        <v>3.7228300000000001</v>
      </c>
    </row>
    <row r="334" spans="1:11">
      <c r="A334" s="3" t="s">
        <v>66</v>
      </c>
      <c r="B334" s="3" t="s">
        <v>17</v>
      </c>
      <c r="C334" s="18">
        <v>39925</v>
      </c>
      <c r="D334" s="17">
        <v>7.9799999999999996E-2</v>
      </c>
      <c r="E334" s="16">
        <v>39938</v>
      </c>
      <c r="F334" s="16">
        <v>39925</v>
      </c>
      <c r="G334" s="10">
        <f>IF(Tabela4[[#This Row],[Tipo]]="Dividendo",Tabela4[[#This Row],[Valor]],Tabela4[[#This Row],[Valor]]*85%)</f>
        <v>7.9799999999999996E-2</v>
      </c>
      <c r="I334" s="39" t="s">
        <v>126</v>
      </c>
      <c r="J334" s="39">
        <v>2005</v>
      </c>
      <c r="K334" s="38">
        <f>SUMPRODUCT(N(Tabela4[Ativo]=Tabela5[[#This Row],[Ativo]]),N(YEAR(Tabela4[Pagamento])=Tabela5[[#This Row],[Ano]]),Tabela4[Líquido])</f>
        <v>0.92828500000000003</v>
      </c>
    </row>
    <row r="335" spans="1:11">
      <c r="A335" s="3" t="s">
        <v>66</v>
      </c>
      <c r="B335" s="3" t="s">
        <v>17</v>
      </c>
      <c r="C335" s="18">
        <v>39552</v>
      </c>
      <c r="D335" s="17">
        <v>4.9000000000000002E-2</v>
      </c>
      <c r="E335" s="16">
        <v>39568</v>
      </c>
      <c r="F335" s="16">
        <v>39552</v>
      </c>
      <c r="G335" s="10">
        <f>IF(Tabela4[[#This Row],[Tipo]]="Dividendo",Tabela4[[#This Row],[Valor]],Tabela4[[#This Row],[Valor]]*85%)</f>
        <v>4.9000000000000002E-2</v>
      </c>
      <c r="I335" s="39" t="s">
        <v>126</v>
      </c>
      <c r="J335" s="39">
        <v>2004</v>
      </c>
      <c r="K335" s="38">
        <f>SUMPRODUCT(N(Tabela4[Ativo]=Tabela5[[#This Row],[Ativo]]),N(YEAR(Tabela4[Pagamento])=Tabela5[[#This Row],[Ano]]),Tabela4[Líquido])</f>
        <v>1.3315250000000001</v>
      </c>
    </row>
    <row r="336" spans="1:11">
      <c r="A336" s="4" t="s">
        <v>5</v>
      </c>
      <c r="B336" s="4" t="s">
        <v>16</v>
      </c>
      <c r="C336" s="19">
        <v>41394</v>
      </c>
      <c r="D336" s="20">
        <v>0.40849999999999997</v>
      </c>
      <c r="E336" s="15">
        <v>41537</v>
      </c>
      <c r="F336" s="15">
        <v>41394</v>
      </c>
      <c r="G336" s="14">
        <f>IF(Tabela4[[#This Row],[Tipo]]="Dividendo",Tabela4[[#This Row],[Valor]],Tabela4[[#This Row],[Valor]]*85%)</f>
        <v>0.34722499999999995</v>
      </c>
      <c r="I336" s="39" t="s">
        <v>126</v>
      </c>
      <c r="J336" s="39">
        <v>2003</v>
      </c>
      <c r="K336" s="38">
        <f>SUMPRODUCT(N(Tabela4[Ativo]=Tabela5[[#This Row],[Ativo]]),N(YEAR(Tabela4[Pagamento])=Tabela5[[#This Row],[Ano]]),Tabela4[Líquido])</f>
        <v>0.76636499999999996</v>
      </c>
    </row>
    <row r="337" spans="1:11">
      <c r="A337" s="4" t="s">
        <v>5</v>
      </c>
      <c r="B337" s="3" t="s">
        <v>16</v>
      </c>
      <c r="C337" s="18">
        <v>41047</v>
      </c>
      <c r="D337" s="17">
        <v>1.2761</v>
      </c>
      <c r="E337" s="16">
        <v>41058</v>
      </c>
      <c r="F337" s="16">
        <v>41047</v>
      </c>
      <c r="G337" s="10">
        <f>IF(Tabela4[[#This Row],[Tipo]]="Dividendo",Tabela4[[#This Row],[Valor]],Tabela4[[#This Row],[Valor]]*85%)</f>
        <v>1.0846849999999999</v>
      </c>
      <c r="I337" s="39" t="s">
        <v>126</v>
      </c>
      <c r="J337" s="39">
        <v>2002</v>
      </c>
      <c r="K337" s="38">
        <f>SUMPRODUCT(N(Tabela4[Ativo]=Tabela5[[#This Row],[Ativo]]),N(YEAR(Tabela4[Pagamento])=Tabela5[[#This Row],[Ano]]),Tabela4[Líquido])</f>
        <v>0.68520000000000003</v>
      </c>
    </row>
    <row r="338" spans="1:11">
      <c r="A338" s="4" t="s">
        <v>5</v>
      </c>
      <c r="B338" s="3" t="s">
        <v>16</v>
      </c>
      <c r="C338" s="18">
        <v>40710</v>
      </c>
      <c r="D338" s="17">
        <v>0.87460000000000004</v>
      </c>
      <c r="E338" s="16">
        <v>40723</v>
      </c>
      <c r="F338" s="16">
        <v>40710</v>
      </c>
      <c r="G338" s="10">
        <f>IF(Tabela4[[#This Row],[Tipo]]="Dividendo",Tabela4[[#This Row],[Valor]],Tabela4[[#This Row],[Valor]]*85%)</f>
        <v>0.74341000000000002</v>
      </c>
      <c r="I338" s="39" t="s">
        <v>126</v>
      </c>
      <c r="J338" s="39">
        <v>2001</v>
      </c>
      <c r="K338" s="38">
        <f>SUMPRODUCT(N(Tabela4[Ativo]=Tabela5[[#This Row],[Ativo]]),N(YEAR(Tabela4[Pagamento])=Tabela5[[#This Row],[Ano]]),Tabela4[Líquido])</f>
        <v>0.309</v>
      </c>
    </row>
    <row r="339" spans="1:11">
      <c r="A339" s="4" t="s">
        <v>5</v>
      </c>
      <c r="B339" s="3" t="s">
        <v>16</v>
      </c>
      <c r="C339" s="18">
        <v>40298</v>
      </c>
      <c r="D339" s="17">
        <v>0.4209</v>
      </c>
      <c r="E339" s="16">
        <v>40316</v>
      </c>
      <c r="F339" s="16">
        <v>40298</v>
      </c>
      <c r="G339" s="10">
        <f>IF(Tabela4[[#This Row],[Tipo]]="Dividendo",Tabela4[[#This Row],[Valor]],Tabela4[[#This Row],[Valor]]*85%)</f>
        <v>0.357765</v>
      </c>
      <c r="I339" s="39" t="s">
        <v>126</v>
      </c>
      <c r="J339" s="39">
        <v>2000</v>
      </c>
      <c r="K339" s="38">
        <f>SUMPRODUCT(N(Tabela4[Ativo]=Tabela5[[#This Row],[Ativo]]),N(YEAR(Tabela4[Pagamento])=Tabela5[[#This Row],[Ano]]),Tabela4[Líquido])</f>
        <v>0.216835</v>
      </c>
    </row>
    <row r="340" spans="1:11">
      <c r="A340" s="4" t="s">
        <v>5</v>
      </c>
      <c r="B340" s="3" t="s">
        <v>17</v>
      </c>
      <c r="C340" s="18">
        <v>40207</v>
      </c>
      <c r="D340" s="17">
        <v>11.3643</v>
      </c>
      <c r="F340" s="16">
        <v>40200</v>
      </c>
      <c r="G340" s="10">
        <f>IF(Tabela4[[#This Row],[Tipo]]="Dividendo",Tabela4[[#This Row],[Valor]],Tabela4[[#This Row],[Valor]]*85%)</f>
        <v>11.3643</v>
      </c>
      <c r="I340" s="39" t="s">
        <v>126</v>
      </c>
      <c r="J340" s="39">
        <v>1999</v>
      </c>
      <c r="K340" s="38">
        <f>SUMPRODUCT(N(Tabela4[Ativo]=Tabela5[[#This Row],[Ativo]]),N(YEAR(Tabela4[Pagamento])=Tabela5[[#This Row],[Ano]]),Tabela4[Líquido])</f>
        <v>0.18614999999999998</v>
      </c>
    </row>
    <row r="341" spans="1:11">
      <c r="A341" s="4" t="s">
        <v>5</v>
      </c>
      <c r="B341" s="3" t="s">
        <v>16</v>
      </c>
      <c r="C341" s="18">
        <v>39937</v>
      </c>
      <c r="D341" s="17">
        <v>1.5423</v>
      </c>
      <c r="E341" s="16">
        <v>39953</v>
      </c>
      <c r="F341" s="16">
        <v>39933</v>
      </c>
      <c r="G341" s="10">
        <f>IF(Tabela4[[#This Row],[Tipo]]="Dividendo",Tabela4[[#This Row],[Valor]],Tabela4[[#This Row],[Valor]]*85%)</f>
        <v>1.3109549999999999</v>
      </c>
      <c r="I341" s="39" t="s">
        <v>128</v>
      </c>
      <c r="J341" s="39">
        <v>2013</v>
      </c>
      <c r="K341" s="43">
        <f>SUMPRODUCT(N(Tabela4[Ativo]=Tabela5[[#This Row],[Ativo]]),N(YEAR(Tabela4[Pagamento])=Tabela5[[#This Row],[Ano]]),Tabela4[Líquido])</f>
        <v>0.4148</v>
      </c>
    </row>
    <row r="342" spans="1:11">
      <c r="A342" s="4" t="s">
        <v>5</v>
      </c>
      <c r="B342" s="3" t="s">
        <v>16</v>
      </c>
      <c r="C342" s="18">
        <v>39570</v>
      </c>
      <c r="D342" s="17">
        <v>0.41610000000000003</v>
      </c>
      <c r="E342" s="16">
        <v>39629</v>
      </c>
      <c r="F342" s="16">
        <v>39568</v>
      </c>
      <c r="G342" s="10">
        <f>IF(Tabela4[[#This Row],[Tipo]]="Dividendo",Tabela4[[#This Row],[Valor]],Tabela4[[#This Row],[Valor]]*85%)</f>
        <v>0.35368500000000003</v>
      </c>
      <c r="I342" s="39" t="s">
        <v>131</v>
      </c>
      <c r="J342" s="39">
        <v>2013</v>
      </c>
      <c r="K342" s="43">
        <f>SUMPRODUCT(N(Tabela4[Ativo]=Tabela5[[#This Row],[Ativo]]),N(YEAR(Tabela4[Pagamento])=Tabela5[[#This Row],[Ano]]),Tabela4[Líquido])</f>
        <v>0.49326999999999993</v>
      </c>
    </row>
    <row r="343" spans="1:11">
      <c r="A343" s="4" t="s">
        <v>5</v>
      </c>
      <c r="B343" s="3" t="s">
        <v>16</v>
      </c>
      <c r="C343" s="18">
        <v>39204</v>
      </c>
      <c r="D343" s="17">
        <v>0.27460000000000001</v>
      </c>
      <c r="E343" s="16">
        <v>39248</v>
      </c>
      <c r="F343" s="16">
        <v>39202</v>
      </c>
      <c r="G343" s="10">
        <f>IF(Tabela4[[#This Row],[Tipo]]="Dividendo",Tabela4[[#This Row],[Valor]],Tabela4[[#This Row],[Valor]]*85%)</f>
        <v>0.23341000000000001</v>
      </c>
      <c r="I343" s="39" t="s">
        <v>131</v>
      </c>
      <c r="J343" s="39">
        <v>2012</v>
      </c>
      <c r="K343" s="43">
        <f>SUMPRODUCT(N(Tabela4[Ativo]=Tabela5[[#This Row],[Ativo]]),N(YEAR(Tabela4[Pagamento])=Tabela5[[#This Row],[Ano]]),Tabela4[Líquido])</f>
        <v>0.29848999999999998</v>
      </c>
    </row>
    <row r="344" spans="1:11">
      <c r="A344" s="4" t="s">
        <v>5</v>
      </c>
      <c r="B344" s="3" t="s">
        <v>17</v>
      </c>
      <c r="C344" s="18">
        <v>38833</v>
      </c>
      <c r="D344" s="17">
        <v>0.3553</v>
      </c>
      <c r="E344" s="16">
        <v>38896</v>
      </c>
      <c r="F344" s="16">
        <v>38833</v>
      </c>
      <c r="G344" s="10">
        <f>IF(Tabela4[[#This Row],[Tipo]]="Dividendo",Tabela4[[#This Row],[Valor]],Tabela4[[#This Row],[Valor]]*85%)</f>
        <v>0.3553</v>
      </c>
      <c r="I344" s="39" t="s">
        <v>131</v>
      </c>
      <c r="J344" s="39">
        <v>2011</v>
      </c>
      <c r="K344" s="43">
        <f>SUMPRODUCT(N(Tabela4[Ativo]=Tabela5[[#This Row],[Ativo]]),N(YEAR(Tabela4[Pagamento])=Tabela5[[#This Row],[Ano]]),Tabela4[Líquido])</f>
        <v>0.17948500000000001</v>
      </c>
    </row>
    <row r="345" spans="1:11">
      <c r="A345" s="4" t="s">
        <v>5</v>
      </c>
      <c r="B345" s="3" t="s">
        <v>16</v>
      </c>
      <c r="C345" s="18">
        <v>38471</v>
      </c>
      <c r="D345" s="17">
        <v>0.30209999999999998</v>
      </c>
      <c r="E345" s="16">
        <v>38707</v>
      </c>
      <c r="F345" s="16">
        <v>38470</v>
      </c>
      <c r="G345" s="10">
        <f>IF(Tabela4[[#This Row],[Tipo]]="Dividendo",Tabela4[[#This Row],[Valor]],Tabela4[[#This Row],[Valor]]*85%)</f>
        <v>0.25678499999999999</v>
      </c>
      <c r="I345" s="39" t="s">
        <v>131</v>
      </c>
      <c r="J345" s="39">
        <v>2010</v>
      </c>
      <c r="K345" s="43">
        <f>SUMPRODUCT(N(Tabela4[Ativo]=Tabela5[[#This Row],[Ativo]]),N(YEAR(Tabela4[Pagamento])=Tabela5[[#This Row],[Ano]]),Tabela4[Líquido])</f>
        <v>0.29591999999999996</v>
      </c>
    </row>
    <row r="346" spans="1:11">
      <c r="A346" s="4" t="s">
        <v>5</v>
      </c>
      <c r="B346" s="3" t="s">
        <v>17</v>
      </c>
      <c r="C346" s="18">
        <v>38107</v>
      </c>
      <c r="D346" s="17">
        <v>0.2923</v>
      </c>
      <c r="E346" s="16">
        <v>38336</v>
      </c>
      <c r="F346" s="16">
        <v>38106</v>
      </c>
      <c r="G346" s="10">
        <f>IF(Tabela4[[#This Row],[Tipo]]="Dividendo",Tabela4[[#This Row],[Valor]],Tabela4[[#This Row],[Valor]]*85%)</f>
        <v>0.2923</v>
      </c>
      <c r="I346" s="39" t="s">
        <v>133</v>
      </c>
      <c r="J346" s="39">
        <v>2013</v>
      </c>
      <c r="K346" s="43">
        <f>SUMPRODUCT(N(Tabela4[Ativo]=Tabela5[[#This Row],[Ativo]]),N(YEAR(Tabela4[Pagamento])=Tabela5[[#This Row],[Ano]]),Tabela4[Líquido])</f>
        <v>1.214</v>
      </c>
    </row>
    <row r="347" spans="1:11">
      <c r="A347" s="4" t="s">
        <v>5</v>
      </c>
      <c r="B347" s="3" t="s">
        <v>17</v>
      </c>
      <c r="C347" s="18">
        <v>37741</v>
      </c>
      <c r="D347" s="17">
        <v>0.54620000000000002</v>
      </c>
      <c r="E347" s="16">
        <v>37753</v>
      </c>
      <c r="F347" s="16">
        <v>37741</v>
      </c>
      <c r="G347" s="10">
        <f>IF(Tabela4[[#This Row],[Tipo]]="Dividendo",Tabela4[[#This Row],[Valor]],Tabela4[[#This Row],[Valor]]*85%)</f>
        <v>0.54620000000000002</v>
      </c>
      <c r="I347" s="39" t="s">
        <v>133</v>
      </c>
      <c r="J347" s="39">
        <v>2012</v>
      </c>
      <c r="K347" s="43">
        <f>SUMPRODUCT(N(Tabela4[Ativo]=Tabela5[[#This Row],[Ativo]]),N(YEAR(Tabela4[Pagamento])=Tabela5[[#This Row],[Ano]]),Tabela4[Líquido])</f>
        <v>1.7267549999999998</v>
      </c>
    </row>
    <row r="348" spans="1:11">
      <c r="A348" s="4" t="s">
        <v>5</v>
      </c>
      <c r="B348" s="3" t="s">
        <v>16</v>
      </c>
      <c r="C348" s="18">
        <v>37342</v>
      </c>
      <c r="D348" s="17">
        <v>1.4</v>
      </c>
      <c r="E348" s="16">
        <v>37607</v>
      </c>
      <c r="F348" s="16">
        <v>37342</v>
      </c>
      <c r="G348" s="10">
        <f>IF(Tabela4[[#This Row],[Tipo]]="Dividendo",Tabela4[[#This Row],[Valor]],Tabela4[[#This Row],[Valor]]*85%)</f>
        <v>1.19</v>
      </c>
      <c r="I348" s="39" t="s">
        <v>133</v>
      </c>
      <c r="J348" s="39">
        <v>2011</v>
      </c>
      <c r="K348" s="38">
        <f>SUMPRODUCT(N(Tabela4[Ativo]=Tabela5[[#This Row],[Ativo]]),N(YEAR(Tabela4[Pagamento])=Tabela5[[#This Row],[Ano]]),Tabela4[Líquido])</f>
        <v>1.5589900000000001</v>
      </c>
    </row>
    <row r="349" spans="1:11">
      <c r="A349" s="4" t="s">
        <v>5</v>
      </c>
      <c r="B349" s="3" t="s">
        <v>16</v>
      </c>
      <c r="C349" s="18">
        <v>37253</v>
      </c>
      <c r="D349" s="17">
        <v>1.2867999999999999</v>
      </c>
      <c r="E349" s="16">
        <v>37607</v>
      </c>
      <c r="F349" s="16">
        <v>37246</v>
      </c>
      <c r="G349" s="10">
        <f>IF(Tabela4[[#This Row],[Tipo]]="Dividendo",Tabela4[[#This Row],[Valor]],Tabela4[[#This Row],[Valor]]*85%)</f>
        <v>1.09378</v>
      </c>
      <c r="I349" s="39" t="s">
        <v>133</v>
      </c>
      <c r="J349" s="39">
        <v>2010</v>
      </c>
      <c r="K349" s="38">
        <f>SUMPRODUCT(N(Tabela4[Ativo]=Tabela5[[#This Row],[Ativo]]),N(YEAR(Tabela4[Pagamento])=Tabela5[[#This Row],[Ano]]),Tabela4[Líquido])</f>
        <v>0.90429499999999996</v>
      </c>
    </row>
    <row r="350" spans="1:11">
      <c r="A350" s="4" t="s">
        <v>5</v>
      </c>
      <c r="B350" s="3" t="s">
        <v>16</v>
      </c>
      <c r="C350" s="18">
        <v>36888</v>
      </c>
      <c r="D350" s="17">
        <v>1.2327999999999999</v>
      </c>
      <c r="E350" s="16">
        <v>37222</v>
      </c>
      <c r="F350" s="16">
        <v>36887</v>
      </c>
      <c r="G350" s="10">
        <f>IF(Tabela4[[#This Row],[Tipo]]="Dividendo",Tabela4[[#This Row],[Valor]],Tabela4[[#This Row],[Valor]]*85%)</f>
        <v>1.0478799999999999</v>
      </c>
      <c r="I350" s="39" t="s">
        <v>133</v>
      </c>
      <c r="J350" s="39">
        <v>2009</v>
      </c>
      <c r="K350" s="38">
        <f>SUMPRODUCT(N(Tabela4[Ativo]=Tabela5[[#This Row],[Ativo]]),N(YEAR(Tabela4[Pagamento])=Tabela5[[#This Row],[Ano]]),Tabela4[Líquido])</f>
        <v>1.030365</v>
      </c>
    </row>
    <row r="351" spans="1:11">
      <c r="A351" s="4" t="s">
        <v>5</v>
      </c>
      <c r="B351" s="3" t="s">
        <v>16</v>
      </c>
      <c r="C351" s="18">
        <v>36524</v>
      </c>
      <c r="D351" s="17">
        <v>0.81310000000000004</v>
      </c>
      <c r="E351" s="16">
        <v>36693</v>
      </c>
      <c r="F351" s="16">
        <v>36523</v>
      </c>
      <c r="G351" s="10">
        <f>IF(Tabela4[[#This Row],[Tipo]]="Dividendo",Tabela4[[#This Row],[Valor]],Tabela4[[#This Row],[Valor]]*85%)</f>
        <v>0.69113500000000005</v>
      </c>
      <c r="I351" s="39" t="s">
        <v>133</v>
      </c>
      <c r="J351" s="39">
        <v>2008</v>
      </c>
      <c r="K351" s="38">
        <f>SUMPRODUCT(N(Tabela4[Ativo]=Tabela5[[#This Row],[Ativo]]),N(YEAR(Tabela4[Pagamento])=Tabela5[[#This Row],[Ano]]),Tabela4[Líquido])</f>
        <v>1.0271600000000001</v>
      </c>
    </row>
    <row r="352" spans="1:11">
      <c r="A352" s="4" t="s">
        <v>5</v>
      </c>
      <c r="B352" s="3" t="s">
        <v>17</v>
      </c>
      <c r="C352" s="18">
        <v>36256</v>
      </c>
      <c r="D352" s="17">
        <v>0.43640000000000001</v>
      </c>
      <c r="E352" s="16">
        <v>36433</v>
      </c>
      <c r="F352" s="16">
        <v>36256</v>
      </c>
      <c r="G352" s="10">
        <f>IF(Tabela4[[#This Row],[Tipo]]="Dividendo",Tabela4[[#This Row],[Valor]],Tabela4[[#This Row],[Valor]]*85%)</f>
        <v>0.43640000000000001</v>
      </c>
      <c r="I352" s="39" t="s">
        <v>133</v>
      </c>
      <c r="J352" s="39">
        <v>2007</v>
      </c>
      <c r="K352" s="38">
        <f>SUMPRODUCT(N(Tabela4[Ativo]=Tabela5[[#This Row],[Ativo]]),N(YEAR(Tabela4[Pagamento])=Tabela5[[#This Row],[Ano]]),Tabela4[Líquido])</f>
        <v>2.29745</v>
      </c>
    </row>
    <row r="353" spans="1:11">
      <c r="A353" s="4" t="s">
        <v>5</v>
      </c>
      <c r="B353" s="3" t="s">
        <v>16</v>
      </c>
      <c r="C353" s="18">
        <v>35888</v>
      </c>
      <c r="D353" s="17">
        <v>2.8361000000000001</v>
      </c>
      <c r="F353" s="16">
        <v>35888</v>
      </c>
      <c r="G353" s="10">
        <f>IF(Tabela4[[#This Row],[Tipo]]="Dividendo",Tabela4[[#This Row],[Valor]],Tabela4[[#This Row],[Valor]]*85%)</f>
        <v>2.410685</v>
      </c>
      <c r="I353" s="39" t="s">
        <v>133</v>
      </c>
      <c r="J353" s="39">
        <v>2006</v>
      </c>
      <c r="K353" s="38">
        <f>SUMPRODUCT(N(Tabela4[Ativo]=Tabela5[[#This Row],[Ativo]]),N(YEAR(Tabela4[Pagamento])=Tabela5[[#This Row],[Ano]]),Tabela4[Líquido])</f>
        <v>2.1387700000000001</v>
      </c>
    </row>
    <row r="354" spans="1:11">
      <c r="A354" s="4" t="s">
        <v>5</v>
      </c>
      <c r="B354" s="3" t="s">
        <v>16</v>
      </c>
      <c r="C354" s="18">
        <v>35549</v>
      </c>
      <c r="D354" s="17">
        <v>9.3566000000000003</v>
      </c>
      <c r="F354" s="16">
        <v>35549</v>
      </c>
      <c r="G354" s="10">
        <f>IF(Tabela4[[#This Row],[Tipo]]="Dividendo",Tabela4[[#This Row],[Valor]],Tabela4[[#This Row],[Valor]]*85%)</f>
        <v>7.9531099999999997</v>
      </c>
      <c r="I354" s="39" t="s">
        <v>133</v>
      </c>
      <c r="J354" s="39">
        <v>2005</v>
      </c>
      <c r="K354" s="38">
        <f>SUMPRODUCT(N(Tabela4[Ativo]=Tabela5[[#This Row],[Ativo]]),N(YEAR(Tabela4[Pagamento])=Tabela5[[#This Row],[Ano]]),Tabela4[Líquido])</f>
        <v>2.6112849999999996</v>
      </c>
    </row>
    <row r="355" spans="1:11">
      <c r="A355" s="4" t="s">
        <v>5</v>
      </c>
      <c r="B355" s="3" t="s">
        <v>17</v>
      </c>
      <c r="C355" s="18">
        <v>35549</v>
      </c>
      <c r="D355" s="17">
        <v>0.25879999999999997</v>
      </c>
      <c r="F355" s="16">
        <v>35549</v>
      </c>
      <c r="G355" s="10">
        <f>IF(Tabela4[[#This Row],[Tipo]]="Dividendo",Tabela4[[#This Row],[Valor]],Tabela4[[#This Row],[Valor]]*85%)</f>
        <v>0.25879999999999997</v>
      </c>
      <c r="I355" s="39" t="s">
        <v>133</v>
      </c>
      <c r="J355" s="39">
        <v>2004</v>
      </c>
      <c r="K355" s="38">
        <f>SUMPRODUCT(N(Tabela4[Ativo]=Tabela5[[#This Row],[Ativo]]),N(YEAR(Tabela4[Pagamento])=Tabela5[[#This Row],[Ano]]),Tabela4[Líquido])</f>
        <v>0</v>
      </c>
    </row>
    <row r="356" spans="1:11">
      <c r="A356" s="4" t="s">
        <v>5</v>
      </c>
      <c r="B356" s="3" t="s">
        <v>17</v>
      </c>
      <c r="C356" s="18">
        <v>35180</v>
      </c>
      <c r="D356" s="17">
        <v>2.2734999999999999</v>
      </c>
      <c r="F356" s="16">
        <v>35180</v>
      </c>
      <c r="G356" s="10">
        <f>IF(Tabela4[[#This Row],[Tipo]]="Dividendo",Tabela4[[#This Row],[Valor]],Tabela4[[#This Row],[Valor]]*85%)</f>
        <v>2.2734999999999999</v>
      </c>
      <c r="I356" s="39" t="s">
        <v>133</v>
      </c>
      <c r="J356" s="39">
        <v>2003</v>
      </c>
      <c r="K356" s="38">
        <f>SUMPRODUCT(N(Tabela4[Ativo]=Tabela5[[#This Row],[Ativo]]),N(YEAR(Tabela4[Pagamento])=Tabela5[[#This Row],[Ano]]),Tabela4[Líquido])</f>
        <v>0</v>
      </c>
    </row>
    <row r="357" spans="1:11">
      <c r="A357" s="4" t="s">
        <v>4</v>
      </c>
      <c r="B357" s="4" t="s">
        <v>17</v>
      </c>
      <c r="C357" s="19">
        <v>41368</v>
      </c>
      <c r="D357" s="20">
        <v>3.3E-3</v>
      </c>
      <c r="E357" s="15">
        <v>41603</v>
      </c>
      <c r="F357" s="15">
        <v>41368</v>
      </c>
      <c r="G357" s="14">
        <f>IF(Tabela4[[#This Row],[Tipo]]="Dividendo",Tabela4[[#This Row],[Valor]],Tabela4[[#This Row],[Valor]]*85%)</f>
        <v>3.3E-3</v>
      </c>
      <c r="I357" s="39" t="s">
        <v>133</v>
      </c>
      <c r="J357" s="39">
        <v>2002</v>
      </c>
      <c r="K357" s="38">
        <f>SUMPRODUCT(N(Tabela4[Ativo]=Tabela5[[#This Row],[Ativo]]),N(YEAR(Tabela4[Pagamento])=Tabela5[[#This Row],[Ano]]),Tabela4[Líquido])</f>
        <v>0</v>
      </c>
    </row>
    <row r="358" spans="1:11">
      <c r="A358" s="4" t="s">
        <v>4</v>
      </c>
      <c r="B358" s="3" t="s">
        <v>16</v>
      </c>
      <c r="C358" s="18">
        <v>41263</v>
      </c>
      <c r="D358" s="17">
        <v>0.33679999999999999</v>
      </c>
      <c r="E358" s="16">
        <v>41603</v>
      </c>
      <c r="F358" s="16">
        <v>41263</v>
      </c>
      <c r="G358" s="10">
        <f>IF(Tabela4[[#This Row],[Tipo]]="Dividendo",Tabela4[[#This Row],[Valor]],Tabela4[[#This Row],[Valor]]*85%)</f>
        <v>0.28627999999999998</v>
      </c>
      <c r="I358" s="39" t="s">
        <v>133</v>
      </c>
      <c r="J358" s="39">
        <v>2001</v>
      </c>
      <c r="K358" s="38">
        <f>SUMPRODUCT(N(Tabela4[Ativo]=Tabela5[[#This Row],[Ativo]]),N(YEAR(Tabela4[Pagamento])=Tabela5[[#This Row],[Ano]]),Tabela4[Líquido])</f>
        <v>1.9300000000000001E-2</v>
      </c>
    </row>
    <row r="359" spans="1:11">
      <c r="A359" s="4" t="s">
        <v>4</v>
      </c>
      <c r="B359" s="3" t="s">
        <v>17</v>
      </c>
      <c r="C359" s="18">
        <v>41015</v>
      </c>
      <c r="D359" s="17">
        <v>3.3917999999999999</v>
      </c>
      <c r="E359" s="16">
        <v>41044</v>
      </c>
      <c r="F359" s="16">
        <v>41015</v>
      </c>
      <c r="G359" s="10">
        <f>IF(Tabela4[[#This Row],[Tipo]]="Dividendo",Tabela4[[#This Row],[Valor]],Tabela4[[#This Row],[Valor]]*85%)</f>
        <v>3.3917999999999999</v>
      </c>
      <c r="I359" s="39" t="s">
        <v>134</v>
      </c>
      <c r="J359" s="39">
        <v>2013</v>
      </c>
      <c r="K359" s="43">
        <f>SUMPRODUCT(N(Tabela4[Ativo]=Tabela5[[#This Row],[Ativo]]),N(YEAR(Tabela4[Pagamento])=Tabela5[[#This Row],[Ano]]),Tabela4[Líquido])</f>
        <v>1.42103</v>
      </c>
    </row>
    <row r="360" spans="1:11">
      <c r="A360" s="4" t="s">
        <v>4</v>
      </c>
      <c r="B360" s="3" t="s">
        <v>16</v>
      </c>
      <c r="C360" s="18">
        <v>40884</v>
      </c>
      <c r="D360" s="17">
        <v>0.45279999999999998</v>
      </c>
      <c r="E360" s="16">
        <v>41044</v>
      </c>
      <c r="F360" s="16">
        <v>40884</v>
      </c>
      <c r="G360" s="10">
        <f>IF(Tabela4[[#This Row],[Tipo]]="Dividendo",Tabela4[[#This Row],[Valor]],Tabela4[[#This Row],[Valor]]*85%)</f>
        <v>0.38488</v>
      </c>
      <c r="I360" s="39" t="s">
        <v>134</v>
      </c>
      <c r="J360" s="39">
        <v>2012</v>
      </c>
      <c r="K360" s="43">
        <f>SUMPRODUCT(N(Tabela4[Ativo]=Tabela5[[#This Row],[Ativo]]),N(YEAR(Tabela4[Pagamento])=Tabela5[[#This Row],[Ano]]),Tabela4[Líquido])</f>
        <v>1.4385399999999999</v>
      </c>
    </row>
    <row r="361" spans="1:11">
      <c r="A361" s="4" t="s">
        <v>4</v>
      </c>
      <c r="B361" s="3" t="s">
        <v>17</v>
      </c>
      <c r="C361" s="18">
        <v>40765</v>
      </c>
      <c r="D361" s="17">
        <v>1.8041</v>
      </c>
      <c r="E361" s="16">
        <v>40808</v>
      </c>
      <c r="F361" s="16">
        <v>40765</v>
      </c>
      <c r="G361" s="10">
        <f>IF(Tabela4[[#This Row],[Tipo]]="Dividendo",Tabela4[[#This Row],[Valor]],Tabela4[[#This Row],[Valor]]*85%)</f>
        <v>1.8041</v>
      </c>
      <c r="I361" s="39" t="s">
        <v>134</v>
      </c>
      <c r="J361" s="39">
        <v>2011</v>
      </c>
      <c r="K361" s="38">
        <f>SUMPRODUCT(N(Tabela4[Ativo]=Tabela5[[#This Row],[Ativo]]),N(YEAR(Tabela4[Pagamento])=Tabela5[[#This Row],[Ano]]),Tabela4[Líquido])</f>
        <v>1.456475</v>
      </c>
    </row>
    <row r="362" spans="1:11">
      <c r="A362" s="4" t="s">
        <v>4</v>
      </c>
      <c r="B362" s="3" t="s">
        <v>17</v>
      </c>
      <c r="C362" s="18">
        <v>40662</v>
      </c>
      <c r="D362" s="17">
        <v>5.2305000000000001</v>
      </c>
      <c r="E362" s="16">
        <v>40680</v>
      </c>
      <c r="F362" s="16">
        <v>40662</v>
      </c>
      <c r="G362" s="10">
        <f>IF(Tabela4[[#This Row],[Tipo]]="Dividendo",Tabela4[[#This Row],[Valor]],Tabela4[[#This Row],[Valor]]*85%)</f>
        <v>5.2305000000000001</v>
      </c>
      <c r="I362" s="39" t="s">
        <v>134</v>
      </c>
      <c r="J362" s="39">
        <v>2010</v>
      </c>
      <c r="K362" s="38">
        <f>SUMPRODUCT(N(Tabela4[Ativo]=Tabela5[[#This Row],[Ativo]]),N(YEAR(Tabela4[Pagamento])=Tabela5[[#This Row],[Ano]]),Tabela4[Líquido])</f>
        <v>1.4239200000000001</v>
      </c>
    </row>
    <row r="363" spans="1:11">
      <c r="A363" s="4" t="s">
        <v>4</v>
      </c>
      <c r="B363" s="3" t="s">
        <v>16</v>
      </c>
      <c r="C363" s="18">
        <v>40514</v>
      </c>
      <c r="D363" s="17">
        <v>0.4511</v>
      </c>
      <c r="F363" s="16">
        <v>40514</v>
      </c>
      <c r="G363" s="10">
        <f>IF(Tabela4[[#This Row],[Tipo]]="Dividendo",Tabela4[[#This Row],[Valor]],Tabela4[[#This Row],[Valor]]*85%)</f>
        <v>0.38343499999999997</v>
      </c>
      <c r="I363" s="39" t="s">
        <v>134</v>
      </c>
      <c r="J363" s="39">
        <v>2009</v>
      </c>
      <c r="K363" s="38">
        <f>SUMPRODUCT(N(Tabela4[Ativo]=Tabela5[[#This Row],[Ativo]]),N(YEAR(Tabela4[Pagamento])=Tabela5[[#This Row],[Ano]]),Tabela4[Líquido])</f>
        <v>1.4420249999999999</v>
      </c>
    </row>
    <row r="364" spans="1:11">
      <c r="A364" s="4" t="s">
        <v>4</v>
      </c>
      <c r="B364" s="3" t="s">
        <v>17</v>
      </c>
      <c r="C364" s="18">
        <v>40395</v>
      </c>
      <c r="D364" s="17">
        <v>3.8782999999999999</v>
      </c>
      <c r="F364" s="16">
        <v>40395</v>
      </c>
      <c r="G364" s="10">
        <f>IF(Tabela4[[#This Row],[Tipo]]="Dividendo",Tabela4[[#This Row],[Valor]],Tabela4[[#This Row],[Valor]]*85%)</f>
        <v>3.8782999999999999</v>
      </c>
      <c r="I364" s="39" t="s">
        <v>134</v>
      </c>
      <c r="J364" s="39">
        <v>2008</v>
      </c>
      <c r="K364" s="38">
        <f>SUMPRODUCT(N(Tabela4[Ativo]=Tabela5[[#This Row],[Ativo]]),N(YEAR(Tabela4[Pagamento])=Tabela5[[#This Row],[Ano]]),Tabela4[Líquido])</f>
        <v>1.3339049999999999</v>
      </c>
    </row>
    <row r="365" spans="1:11">
      <c r="A365" s="4" t="s">
        <v>4</v>
      </c>
      <c r="B365" s="3" t="s">
        <v>17</v>
      </c>
      <c r="C365" s="18">
        <v>40298</v>
      </c>
      <c r="D365" s="17">
        <v>4.2552000000000003</v>
      </c>
      <c r="F365" s="16">
        <v>40248</v>
      </c>
      <c r="G365" s="10">
        <f>IF(Tabela4[[#This Row],[Tipo]]="Dividendo",Tabela4[[#This Row],[Valor]],Tabela4[[#This Row],[Valor]]*85%)</f>
        <v>4.2552000000000003</v>
      </c>
      <c r="I365" s="39" t="s">
        <v>134</v>
      </c>
      <c r="J365" s="39">
        <v>2007</v>
      </c>
      <c r="K365" s="38">
        <f>SUMPRODUCT(N(Tabela4[Ativo]=Tabela5[[#This Row],[Ativo]]),N(YEAR(Tabela4[Pagamento])=Tabela5[[#This Row],[Ano]]),Tabela4[Líquido])</f>
        <v>2.6781799999999998</v>
      </c>
    </row>
    <row r="366" spans="1:11">
      <c r="A366" s="4" t="s">
        <v>4</v>
      </c>
      <c r="B366" s="3" t="s">
        <v>16</v>
      </c>
      <c r="C366" s="18">
        <v>40163</v>
      </c>
      <c r="D366" s="17">
        <v>0.439</v>
      </c>
      <c r="F366" s="16">
        <v>40163</v>
      </c>
      <c r="G366" s="10">
        <f>IF(Tabela4[[#This Row],[Tipo]]="Dividendo",Tabela4[[#This Row],[Valor]],Tabela4[[#This Row],[Valor]]*85%)</f>
        <v>0.37314999999999998</v>
      </c>
      <c r="I366" s="39" t="s">
        <v>134</v>
      </c>
      <c r="J366" s="39">
        <v>2006</v>
      </c>
      <c r="K366" s="38">
        <f>SUMPRODUCT(N(Tabela4[Ativo]=Tabela5[[#This Row],[Ativo]]),N(YEAR(Tabela4[Pagamento])=Tabela5[[#This Row],[Ano]]),Tabela4[Líquido])</f>
        <v>2.7048999999999999</v>
      </c>
    </row>
    <row r="367" spans="1:11">
      <c r="A367" s="4" t="s">
        <v>4</v>
      </c>
      <c r="B367" s="3" t="s">
        <v>17</v>
      </c>
      <c r="C367" s="18">
        <v>40038</v>
      </c>
      <c r="D367" s="17">
        <v>2.0009000000000001</v>
      </c>
      <c r="E367" s="16">
        <v>40080</v>
      </c>
      <c r="F367" s="16">
        <v>40038</v>
      </c>
      <c r="G367" s="10">
        <f>IF(Tabela4[[#This Row],[Tipo]]="Dividendo",Tabela4[[#This Row],[Valor]],Tabela4[[#This Row],[Valor]]*85%)</f>
        <v>2.0009000000000001</v>
      </c>
      <c r="I367" s="39" t="s">
        <v>134</v>
      </c>
      <c r="J367" s="39">
        <v>2005</v>
      </c>
      <c r="K367" s="38">
        <f>SUMPRODUCT(N(Tabela4[Ativo]=Tabela5[[#This Row],[Ativo]]),N(YEAR(Tabela4[Pagamento])=Tabela5[[#This Row],[Ano]]),Tabela4[Líquido])</f>
        <v>2.4530149999999997</v>
      </c>
    </row>
    <row r="368" spans="1:11">
      <c r="A368" s="4" t="s">
        <v>4</v>
      </c>
      <c r="B368" s="3" t="s">
        <v>17</v>
      </c>
      <c r="C368" s="18">
        <v>39930</v>
      </c>
      <c r="D368" s="17">
        <v>3.8111000000000002</v>
      </c>
      <c r="F368" s="16">
        <v>39930</v>
      </c>
      <c r="G368" s="10">
        <f>IF(Tabela4[[#This Row],[Tipo]]="Dividendo",Tabela4[[#This Row],[Valor]],Tabela4[[#This Row],[Valor]]*85%)</f>
        <v>3.8111000000000002</v>
      </c>
      <c r="I368" s="39" t="s">
        <v>134</v>
      </c>
      <c r="J368" s="39">
        <v>2004</v>
      </c>
      <c r="K368" s="38">
        <f>SUMPRODUCT(N(Tabela4[Ativo]=Tabela5[[#This Row],[Ativo]]),N(YEAR(Tabela4[Pagamento])=Tabela5[[#This Row],[Ano]]),Tabela4[Líquido])</f>
        <v>2.4378000000000002</v>
      </c>
    </row>
    <row r="369" spans="1:11">
      <c r="A369" s="4" t="s">
        <v>4</v>
      </c>
      <c r="B369" s="3" t="s">
        <v>16</v>
      </c>
      <c r="C369" s="18">
        <v>39801</v>
      </c>
      <c r="D369" s="17">
        <v>0.42659999999999998</v>
      </c>
      <c r="E369" s="16">
        <v>39947</v>
      </c>
      <c r="F369" s="16">
        <v>39801</v>
      </c>
      <c r="G369" s="10">
        <f>IF(Tabela4[[#This Row],[Tipo]]="Dividendo",Tabela4[[#This Row],[Valor]],Tabela4[[#This Row],[Valor]]*85%)</f>
        <v>0.36260999999999999</v>
      </c>
      <c r="I369" s="39" t="s">
        <v>134</v>
      </c>
      <c r="J369" s="39">
        <v>2003</v>
      </c>
      <c r="K369" s="38">
        <f>SUMPRODUCT(N(Tabela4[Ativo]=Tabela5[[#This Row],[Ativo]]),N(YEAR(Tabela4[Pagamento])=Tabela5[[#This Row],[Ano]]),Tabela4[Líquido])</f>
        <v>2.4792999999999998</v>
      </c>
    </row>
    <row r="370" spans="1:11">
      <c r="A370" s="4" t="s">
        <v>4</v>
      </c>
      <c r="B370" s="3" t="s">
        <v>17</v>
      </c>
      <c r="C370" s="18">
        <v>39673</v>
      </c>
      <c r="D370" s="17">
        <v>2.2286999999999999</v>
      </c>
      <c r="E370" s="16">
        <v>39688</v>
      </c>
      <c r="F370" s="16">
        <v>39672</v>
      </c>
      <c r="G370" s="10">
        <f>IF(Tabela4[[#This Row],[Tipo]]="Dividendo",Tabela4[[#This Row],[Valor]],Tabela4[[#This Row],[Valor]]*85%)</f>
        <v>2.2286999999999999</v>
      </c>
      <c r="I370" s="39" t="s">
        <v>134</v>
      </c>
      <c r="J370" s="39">
        <v>2002</v>
      </c>
      <c r="K370" s="38">
        <f>SUMPRODUCT(N(Tabela4[Ativo]=Tabela5[[#This Row],[Ativo]]),N(YEAR(Tabela4[Pagamento])=Tabela5[[#This Row],[Ano]]),Tabela4[Líquido])</f>
        <v>2.5925849999999997</v>
      </c>
    </row>
    <row r="371" spans="1:11">
      <c r="A371" s="4" t="s">
        <v>4</v>
      </c>
      <c r="B371" s="3" t="s">
        <v>17</v>
      </c>
      <c r="C371" s="18">
        <v>39561</v>
      </c>
      <c r="D371" s="17">
        <v>0.98829999999999996</v>
      </c>
      <c r="E371" s="16">
        <v>39584</v>
      </c>
      <c r="F371" s="16">
        <v>39561</v>
      </c>
      <c r="G371" s="10">
        <f>IF(Tabela4[[#This Row],[Tipo]]="Dividendo",Tabela4[[#This Row],[Valor]],Tabela4[[#This Row],[Valor]]*85%)</f>
        <v>0.98829999999999996</v>
      </c>
      <c r="I371" s="39" t="s">
        <v>134</v>
      </c>
      <c r="J371" s="39">
        <v>2001</v>
      </c>
      <c r="K371" s="38">
        <f>SUMPRODUCT(N(Tabela4[Ativo]=Tabela5[[#This Row],[Ativo]]),N(YEAR(Tabela4[Pagamento])=Tabela5[[#This Row],[Ano]]),Tabela4[Líquido])</f>
        <v>2.3008649999999999</v>
      </c>
    </row>
    <row r="372" spans="1:11">
      <c r="A372" s="4" t="s">
        <v>4</v>
      </c>
      <c r="B372" s="3" t="s">
        <v>16</v>
      </c>
      <c r="C372" s="18">
        <v>39436</v>
      </c>
      <c r="D372" s="17">
        <v>1.6812</v>
      </c>
      <c r="E372" s="16">
        <v>39584</v>
      </c>
      <c r="F372" s="16">
        <v>39436</v>
      </c>
      <c r="G372" s="10">
        <f>IF(Tabela4[[#This Row],[Tipo]]="Dividendo",Tabela4[[#This Row],[Valor]],Tabela4[[#This Row],[Valor]]*85%)</f>
        <v>1.42902</v>
      </c>
      <c r="I372" s="39" t="s">
        <v>134</v>
      </c>
      <c r="J372" s="39">
        <v>2000</v>
      </c>
      <c r="K372" s="38">
        <f>SUMPRODUCT(N(Tabela4[Ativo]=Tabela5[[#This Row],[Ativo]]),N(YEAR(Tabela4[Pagamento])=Tabela5[[#This Row],[Ano]]),Tabela4[Líquido])</f>
        <v>2.3008649999999999</v>
      </c>
    </row>
    <row r="373" spans="1:11">
      <c r="A373" s="4" t="s">
        <v>4</v>
      </c>
      <c r="B373" s="3" t="s">
        <v>17</v>
      </c>
      <c r="C373" s="18">
        <v>39318</v>
      </c>
      <c r="D373" s="17">
        <v>12.098699999999999</v>
      </c>
      <c r="E373" s="16">
        <v>39328</v>
      </c>
      <c r="F373" s="16">
        <v>39304</v>
      </c>
      <c r="G373" s="10">
        <f>IF(Tabela4[[#This Row],[Tipo]]="Dividendo",Tabela4[[#This Row],[Valor]],Tabela4[[#This Row],[Valor]]*85%)</f>
        <v>12.098699999999999</v>
      </c>
      <c r="I373" s="39" t="s">
        <v>134</v>
      </c>
      <c r="J373" s="39">
        <v>1999</v>
      </c>
      <c r="K373" s="38">
        <f>SUMPRODUCT(N(Tabela4[Ativo]=Tabela5[[#This Row],[Ativo]]),N(YEAR(Tabela4[Pagamento])=Tabela5[[#This Row],[Ano]]),Tabela4[Líquido])</f>
        <v>1.7456</v>
      </c>
    </row>
    <row r="374" spans="1:11">
      <c r="A374" s="4" t="s">
        <v>4</v>
      </c>
      <c r="B374" s="3" t="s">
        <v>17</v>
      </c>
      <c r="C374" s="18">
        <v>39191</v>
      </c>
      <c r="D374" s="17">
        <v>3.2338</v>
      </c>
      <c r="E374" s="16">
        <v>39205</v>
      </c>
      <c r="F374" s="16">
        <v>39181</v>
      </c>
      <c r="G374" s="10">
        <f>IF(Tabela4[[#This Row],[Tipo]]="Dividendo",Tabela4[[#This Row],[Valor]],Tabela4[[#This Row],[Valor]]*85%)</f>
        <v>3.2338</v>
      </c>
      <c r="I374" s="39" t="s">
        <v>136</v>
      </c>
      <c r="J374" s="39">
        <v>2013</v>
      </c>
      <c r="K374" s="43">
        <f>SUMPRODUCT(N(Tabela4[Ativo]=Tabela5[[#This Row],[Ativo]]),N(YEAR(Tabela4[Pagamento])=Tabela5[[#This Row],[Ano]]),Tabela4[Líquido])</f>
        <v>0.23307</v>
      </c>
    </row>
    <row r="375" spans="1:11">
      <c r="A375" s="4" t="s">
        <v>4</v>
      </c>
      <c r="B375" s="3" t="s">
        <v>16</v>
      </c>
      <c r="C375" s="18">
        <v>37375</v>
      </c>
      <c r="D375" s="17">
        <v>3.1248</v>
      </c>
      <c r="E375" s="16">
        <v>37958</v>
      </c>
      <c r="F375" s="16">
        <v>37375</v>
      </c>
      <c r="G375" s="10">
        <f>IF(Tabela4[[#This Row],[Tipo]]="Dividendo",Tabela4[[#This Row],[Valor]],Tabela4[[#This Row],[Valor]]*85%)</f>
        <v>2.6560799999999998</v>
      </c>
      <c r="I375" s="39" t="s">
        <v>136</v>
      </c>
      <c r="J375" s="39">
        <v>2012</v>
      </c>
      <c r="K375" s="43">
        <f>SUMPRODUCT(N(Tabela4[Ativo]=Tabela5[[#This Row],[Ativo]]),N(YEAR(Tabela4[Pagamento])=Tabela5[[#This Row],[Ano]]),Tabela4[Líquido])</f>
        <v>2.2116400000000001</v>
      </c>
    </row>
    <row r="376" spans="1:11">
      <c r="A376" s="4" t="s">
        <v>4</v>
      </c>
      <c r="B376" s="3" t="s">
        <v>17</v>
      </c>
      <c r="C376" s="18">
        <v>37375</v>
      </c>
      <c r="D376" s="17">
        <v>0.74909999999999999</v>
      </c>
      <c r="E376" s="16">
        <v>37958</v>
      </c>
      <c r="F376" s="16">
        <v>37375</v>
      </c>
      <c r="G376" s="10">
        <f>IF(Tabela4[[#This Row],[Tipo]]="Dividendo",Tabela4[[#This Row],[Valor]],Tabela4[[#This Row],[Valor]]*85%)</f>
        <v>0.74909999999999999</v>
      </c>
      <c r="I376" s="39" t="s">
        <v>136</v>
      </c>
      <c r="J376" s="39">
        <v>2011</v>
      </c>
      <c r="K376" s="38">
        <f>SUMPRODUCT(N(Tabela4[Ativo]=Tabela5[[#This Row],[Ativo]]),N(YEAR(Tabela4[Pagamento])=Tabela5[[#This Row],[Ano]]),Tabela4[Líquido])</f>
        <v>2.1240950000000001</v>
      </c>
    </row>
    <row r="377" spans="1:11">
      <c r="A377" s="4" t="s">
        <v>4</v>
      </c>
      <c r="B377" s="3" t="s">
        <v>17</v>
      </c>
      <c r="C377" s="18">
        <v>36964</v>
      </c>
      <c r="D377" s="17">
        <v>1.8866000000000001</v>
      </c>
      <c r="E377" s="16">
        <v>36980</v>
      </c>
      <c r="F377" s="16">
        <v>36964</v>
      </c>
      <c r="G377" s="10">
        <f>IF(Tabela4[[#This Row],[Tipo]]="Dividendo",Tabela4[[#This Row],[Valor]],Tabela4[[#This Row],[Valor]]*85%)</f>
        <v>1.8866000000000001</v>
      </c>
      <c r="I377" s="39" t="s">
        <v>136</v>
      </c>
      <c r="J377" s="39">
        <v>2010</v>
      </c>
      <c r="K377" s="38">
        <f>SUMPRODUCT(N(Tabela4[Ativo]=Tabela5[[#This Row],[Ativo]]),N(YEAR(Tabela4[Pagamento])=Tabela5[[#This Row],[Ano]]),Tabela4[Líquido])</f>
        <v>1.8692</v>
      </c>
    </row>
    <row r="378" spans="1:11">
      <c r="A378" s="4" t="s">
        <v>4</v>
      </c>
      <c r="B378" s="3" t="s">
        <v>16</v>
      </c>
      <c r="C378" s="18">
        <v>36865</v>
      </c>
      <c r="D378" s="17">
        <v>3.8936000000000002</v>
      </c>
      <c r="E378" s="16">
        <v>36875</v>
      </c>
      <c r="F378" s="16">
        <v>36865</v>
      </c>
      <c r="G378" s="10">
        <f>IF(Tabela4[[#This Row],[Tipo]]="Dividendo",Tabela4[[#This Row],[Valor]],Tabela4[[#This Row],[Valor]]*85%)</f>
        <v>3.3095600000000003</v>
      </c>
      <c r="I378" s="39" t="s">
        <v>136</v>
      </c>
      <c r="J378" s="39">
        <v>2009</v>
      </c>
      <c r="K378" s="38">
        <f>SUMPRODUCT(N(Tabela4[Ativo]=Tabela5[[#This Row],[Ativo]]),N(YEAR(Tabela4[Pagamento])=Tabela5[[#This Row],[Ano]]),Tabela4[Líquido])</f>
        <v>1.55091</v>
      </c>
    </row>
    <row r="379" spans="1:11">
      <c r="A379" s="4" t="s">
        <v>4</v>
      </c>
      <c r="B379" s="3" t="s">
        <v>17</v>
      </c>
      <c r="C379" s="18">
        <v>36865</v>
      </c>
      <c r="D379" s="17">
        <v>5.7380000000000004</v>
      </c>
      <c r="E379" s="16">
        <v>36875</v>
      </c>
      <c r="F379" s="16">
        <v>36865</v>
      </c>
      <c r="G379" s="10">
        <f>IF(Tabela4[[#This Row],[Tipo]]="Dividendo",Tabela4[[#This Row],[Valor]],Tabela4[[#This Row],[Valor]]*85%)</f>
        <v>5.7380000000000004</v>
      </c>
      <c r="I379" s="39" t="s">
        <v>136</v>
      </c>
      <c r="J379" s="39">
        <v>2008</v>
      </c>
      <c r="K379" s="38">
        <f>SUMPRODUCT(N(Tabela4[Ativo]=Tabela5[[#This Row],[Ativo]]),N(YEAR(Tabela4[Pagamento])=Tabela5[[#This Row],[Ano]]),Tabela4[Líquido])</f>
        <v>1.162695</v>
      </c>
    </row>
    <row r="380" spans="1:11">
      <c r="A380" s="4" t="s">
        <v>4</v>
      </c>
      <c r="B380" s="3" t="s">
        <v>16</v>
      </c>
      <c r="C380" s="18">
        <v>36608</v>
      </c>
      <c r="D380" s="17">
        <v>3.9803999999999999</v>
      </c>
      <c r="E380" s="16">
        <v>40680</v>
      </c>
      <c r="F380" s="16">
        <v>36608</v>
      </c>
      <c r="G380" s="10">
        <f>IF(Tabela4[[#This Row],[Tipo]]="Dividendo",Tabela4[[#This Row],[Valor]],Tabela4[[#This Row],[Valor]]*85%)</f>
        <v>3.38334</v>
      </c>
      <c r="I380" s="39" t="s">
        <v>136</v>
      </c>
      <c r="J380" s="39">
        <v>2007</v>
      </c>
      <c r="K380" s="38">
        <f>SUMPRODUCT(N(Tabela4[Ativo]=Tabela5[[#This Row],[Ativo]]),N(YEAR(Tabela4[Pagamento])=Tabela5[[#This Row],[Ano]]),Tabela4[Líquido])</f>
        <v>0.87524500000000005</v>
      </c>
    </row>
    <row r="381" spans="1:11">
      <c r="A381" s="4" t="s">
        <v>4</v>
      </c>
      <c r="B381" s="3" t="s">
        <v>17</v>
      </c>
      <c r="C381" s="18">
        <v>35879</v>
      </c>
      <c r="D381" s="17">
        <v>0.4229</v>
      </c>
      <c r="F381" s="16">
        <v>35879</v>
      </c>
      <c r="G381" s="10">
        <f>IF(Tabela4[[#This Row],[Tipo]]="Dividendo",Tabela4[[#This Row],[Valor]],Tabela4[[#This Row],[Valor]]*85%)</f>
        <v>0.4229</v>
      </c>
      <c r="I381" s="39" t="s">
        <v>136</v>
      </c>
      <c r="J381" s="39">
        <v>2006</v>
      </c>
      <c r="K381" s="38">
        <f>SUMPRODUCT(N(Tabela4[Ativo]=Tabela5[[#This Row],[Ativo]]),N(YEAR(Tabela4[Pagamento])=Tabela5[[#This Row],[Ano]]),Tabela4[Líquido])</f>
        <v>0.33439999999999998</v>
      </c>
    </row>
    <row r="382" spans="1:11">
      <c r="A382" s="4" t="s">
        <v>4</v>
      </c>
      <c r="B382" s="3" t="s">
        <v>17</v>
      </c>
      <c r="C382" s="18">
        <v>35544</v>
      </c>
      <c r="D382" s="17">
        <v>1.3928</v>
      </c>
      <c r="F382" s="16">
        <v>35544</v>
      </c>
      <c r="G382" s="10">
        <f>IF(Tabela4[[#This Row],[Tipo]]="Dividendo",Tabela4[[#This Row],[Valor]],Tabela4[[#This Row],[Valor]]*85%)</f>
        <v>1.3928</v>
      </c>
      <c r="I382" s="39" t="s">
        <v>138</v>
      </c>
      <c r="J382" s="39">
        <v>2013</v>
      </c>
      <c r="K382" s="43">
        <f>SUMPRODUCT(N(Tabela4[Ativo]=Tabela5[[#This Row],[Ativo]]),N(YEAR(Tabela4[Pagamento])=Tabela5[[#This Row],[Ano]]),Tabela4[Líquido])</f>
        <v>2.2729050000000002</v>
      </c>
    </row>
    <row r="383" spans="1:11">
      <c r="A383" s="4" t="s">
        <v>4</v>
      </c>
      <c r="B383" s="3" t="s">
        <v>17</v>
      </c>
      <c r="C383" s="18">
        <v>35184</v>
      </c>
      <c r="D383" s="17">
        <v>1.1373</v>
      </c>
      <c r="F383" s="16">
        <v>35184</v>
      </c>
      <c r="G383" s="10">
        <f>IF(Tabela4[[#This Row],[Tipo]]="Dividendo",Tabela4[[#This Row],[Valor]],Tabela4[[#This Row],[Valor]]*85%)</f>
        <v>1.1373</v>
      </c>
      <c r="I383" s="39" t="s">
        <v>138</v>
      </c>
      <c r="J383" s="39">
        <v>2012</v>
      </c>
      <c r="K383" s="43">
        <f>SUMPRODUCT(N(Tabela4[Ativo]=Tabela5[[#This Row],[Ativo]]),N(YEAR(Tabela4[Pagamento])=Tabela5[[#This Row],[Ano]]),Tabela4[Líquido])</f>
        <v>2.6204199999999997</v>
      </c>
    </row>
    <row r="384" spans="1:11">
      <c r="A384" s="3" t="s">
        <v>70</v>
      </c>
      <c r="B384" s="3" t="s">
        <v>17</v>
      </c>
      <c r="C384" s="26">
        <v>41414</v>
      </c>
      <c r="D384" s="27">
        <v>0.39429999999999998</v>
      </c>
      <c r="E384" s="3">
        <v>41423</v>
      </c>
      <c r="F384" s="28">
        <v>41394</v>
      </c>
      <c r="G384" s="10">
        <f>IF(Tabela4[[#This Row],[Tipo]]="Dividendo",Tabela4[[#This Row],[Valor]],Tabela4[[#This Row],[Valor]]*85%)</f>
        <v>0.39429999999999998</v>
      </c>
      <c r="I384" s="39" t="s">
        <v>138</v>
      </c>
      <c r="J384" s="39">
        <v>2011</v>
      </c>
      <c r="K384" s="38">
        <f>SUMPRODUCT(N(Tabela4[Ativo]=Tabela5[[#This Row],[Ativo]]),N(YEAR(Tabela4[Pagamento])=Tabela5[[#This Row],[Ano]]),Tabela4[Líquido])</f>
        <v>2.1747200000000002</v>
      </c>
    </row>
    <row r="385" spans="1:11">
      <c r="A385" s="3" t="s">
        <v>70</v>
      </c>
      <c r="B385" s="3" t="s">
        <v>16</v>
      </c>
      <c r="C385" s="26">
        <v>41264</v>
      </c>
      <c r="D385" s="27">
        <v>0.13619999999999999</v>
      </c>
      <c r="E385" s="3">
        <v>41423</v>
      </c>
      <c r="F385" s="28">
        <v>41264</v>
      </c>
      <c r="G385" s="10">
        <f>IF(Tabela4[[#This Row],[Tipo]]="Dividendo",Tabela4[[#This Row],[Valor]],Tabela4[[#This Row],[Valor]]*85%)</f>
        <v>0.11576999999999998</v>
      </c>
      <c r="I385" s="39" t="s">
        <v>138</v>
      </c>
      <c r="J385" s="39">
        <v>2010</v>
      </c>
      <c r="K385" s="38">
        <f>SUMPRODUCT(N(Tabela4[Ativo]=Tabela5[[#This Row],[Ativo]]),N(YEAR(Tabela4[Pagamento])=Tabela5[[#This Row],[Ano]]),Tabela4[Líquido])</f>
        <v>1.92008</v>
      </c>
    </row>
    <row r="386" spans="1:11">
      <c r="A386" s="39" t="s">
        <v>75</v>
      </c>
      <c r="B386" s="39" t="s">
        <v>16</v>
      </c>
      <c r="C386" s="40">
        <v>41576</v>
      </c>
      <c r="D386" s="41">
        <v>1.78E-2</v>
      </c>
      <c r="E386" s="42">
        <v>41591</v>
      </c>
      <c r="F386" s="42">
        <v>41576</v>
      </c>
      <c r="G386" s="43">
        <f>IF(Tabela4[[#This Row],[Tipo]]="Dividendo",Tabela4[[#This Row],[Valor]],Tabela4[[#This Row],[Valor]]*85%)</f>
        <v>1.5129999999999999E-2</v>
      </c>
      <c r="I386" s="39" t="s">
        <v>138</v>
      </c>
      <c r="J386" s="39">
        <v>2009</v>
      </c>
      <c r="K386" s="38">
        <f>SUMPRODUCT(N(Tabela4[Ativo]=Tabela5[[#This Row],[Ativo]]),N(YEAR(Tabela4[Pagamento])=Tabela5[[#This Row],[Ano]]),Tabela4[Líquido])</f>
        <v>2.0745399999999998</v>
      </c>
    </row>
    <row r="387" spans="1:11">
      <c r="A387" s="39" t="s">
        <v>75</v>
      </c>
      <c r="B387" s="34" t="s">
        <v>17</v>
      </c>
      <c r="C387" s="35">
        <v>41576</v>
      </c>
      <c r="D387" s="36">
        <v>6.3200000000000006E-2</v>
      </c>
      <c r="E387" s="37">
        <v>41612</v>
      </c>
      <c r="F387" s="37">
        <v>41576</v>
      </c>
      <c r="G387" s="38">
        <f>IF(Tabela4[[#This Row],[Tipo]]="Dividendo",Tabela4[[#This Row],[Valor]],Tabela4[[#This Row],[Valor]]*85%)</f>
        <v>6.3200000000000006E-2</v>
      </c>
      <c r="I387" s="39" t="s">
        <v>138</v>
      </c>
      <c r="J387" s="39">
        <v>2008</v>
      </c>
      <c r="K387" s="38">
        <f>SUMPRODUCT(N(Tabela4[Ativo]=Tabela5[[#This Row],[Ativo]]),N(YEAR(Tabela4[Pagamento])=Tabela5[[#This Row],[Ano]]),Tabela4[Líquido])</f>
        <v>1.49559</v>
      </c>
    </row>
    <row r="388" spans="1:11">
      <c r="A388" s="39" t="s">
        <v>75</v>
      </c>
      <c r="B388" s="34" t="s">
        <v>17</v>
      </c>
      <c r="C388" s="35">
        <v>41485</v>
      </c>
      <c r="D388" s="36">
        <v>5.8799999999999998E-2</v>
      </c>
      <c r="E388" s="37">
        <v>41521</v>
      </c>
      <c r="F388" s="37">
        <v>41485</v>
      </c>
      <c r="G388" s="38">
        <f>IF(Tabela4[[#This Row],[Tipo]]="Dividendo",Tabela4[[#This Row],[Valor]],Tabela4[[#This Row],[Valor]]*85%)</f>
        <v>5.8799999999999998E-2</v>
      </c>
      <c r="I388" s="39" t="s">
        <v>138</v>
      </c>
      <c r="J388" s="39">
        <v>2007</v>
      </c>
      <c r="K388" s="38">
        <f>SUMPRODUCT(N(Tabela4[Ativo]=Tabela5[[#This Row],[Ativo]]),N(YEAR(Tabela4[Pagamento])=Tabela5[[#This Row],[Ano]]),Tabela4[Líquido])</f>
        <v>6.0935999999999995</v>
      </c>
    </row>
    <row r="389" spans="1:11">
      <c r="A389" s="39" t="s">
        <v>75</v>
      </c>
      <c r="B389" s="34" t="s">
        <v>16</v>
      </c>
      <c r="C389" s="35">
        <v>41450</v>
      </c>
      <c r="D389" s="36">
        <v>1.5599999999999999E-2</v>
      </c>
      <c r="E389" s="37">
        <v>41465</v>
      </c>
      <c r="F389" s="37">
        <v>41450</v>
      </c>
      <c r="G389" s="38">
        <f>IF(Tabela4[[#This Row],[Tipo]]="Dividendo",Tabela4[[#This Row],[Valor]],Tabela4[[#This Row],[Valor]]*85%)</f>
        <v>1.3259999999999999E-2</v>
      </c>
      <c r="I389" s="39" t="s">
        <v>138</v>
      </c>
      <c r="J389" s="39">
        <v>2006</v>
      </c>
      <c r="K389" s="38">
        <f>SUMPRODUCT(N(Tabela4[Ativo]=Tabela5[[#This Row],[Ativo]]),N(YEAR(Tabela4[Pagamento])=Tabela5[[#This Row],[Ano]]),Tabela4[Líquido])</f>
        <v>7.3919799999999993</v>
      </c>
    </row>
    <row r="390" spans="1:11">
      <c r="A390" s="39" t="s">
        <v>75</v>
      </c>
      <c r="B390" s="34" t="s">
        <v>17</v>
      </c>
      <c r="C390" s="35">
        <v>41394</v>
      </c>
      <c r="D390" s="36">
        <v>9.5000000000000001E-2</v>
      </c>
      <c r="E390" s="37">
        <v>41429</v>
      </c>
      <c r="F390" s="37">
        <v>41394</v>
      </c>
      <c r="G390" s="38">
        <f>IF(Tabela4[[#This Row],[Tipo]]="Dividendo",Tabela4[[#This Row],[Valor]],Tabela4[[#This Row],[Valor]]*85%)</f>
        <v>9.5000000000000001E-2</v>
      </c>
      <c r="I390" s="39" t="s">
        <v>138</v>
      </c>
      <c r="J390" s="39">
        <v>2005</v>
      </c>
      <c r="K390" s="38">
        <f>SUMPRODUCT(N(Tabela4[Ativo]=Tabela5[[#This Row],[Ativo]]),N(YEAR(Tabela4[Pagamento])=Tabela5[[#This Row],[Ano]]),Tabela4[Líquido])</f>
        <v>3.1501400000000004</v>
      </c>
    </row>
    <row r="391" spans="1:11">
      <c r="A391" s="39" t="s">
        <v>75</v>
      </c>
      <c r="B391" s="34" t="s">
        <v>17</v>
      </c>
      <c r="C391" s="35">
        <v>41366</v>
      </c>
      <c r="D391" s="36">
        <v>7.7499999999999999E-2</v>
      </c>
      <c r="E391" s="37">
        <v>41397</v>
      </c>
      <c r="F391" s="37">
        <v>41366</v>
      </c>
      <c r="G391" s="38">
        <f>IF(Tabela4[[#This Row],[Tipo]]="Dividendo",Tabela4[[#This Row],[Valor]],Tabela4[[#This Row],[Valor]]*85%)</f>
        <v>7.7499999999999999E-2</v>
      </c>
      <c r="I391" s="39" t="s">
        <v>138</v>
      </c>
      <c r="J391" s="39">
        <v>2004</v>
      </c>
      <c r="K391" s="38">
        <f>SUMPRODUCT(N(Tabela4[Ativo]=Tabela5[[#This Row],[Ativo]]),N(YEAR(Tabela4[Pagamento])=Tabela5[[#This Row],[Ano]]),Tabela4[Líquido])</f>
        <v>2.8551299999999999</v>
      </c>
    </row>
    <row r="392" spans="1:11">
      <c r="A392" s="39" t="s">
        <v>75</v>
      </c>
      <c r="B392" s="34" t="s">
        <v>16</v>
      </c>
      <c r="C392" s="35">
        <v>41359</v>
      </c>
      <c r="D392" s="36">
        <v>1.5699999999999999E-2</v>
      </c>
      <c r="E392" s="37">
        <v>41374</v>
      </c>
      <c r="F392" s="37">
        <v>41359</v>
      </c>
      <c r="G392" s="38">
        <f>IF(Tabela4[[#This Row],[Tipo]]="Dividendo",Tabela4[[#This Row],[Valor]],Tabela4[[#This Row],[Valor]]*85%)</f>
        <v>1.3344999999999999E-2</v>
      </c>
      <c r="I392" s="39" t="s">
        <v>138</v>
      </c>
      <c r="J392" s="39">
        <v>2003</v>
      </c>
      <c r="K392" s="38">
        <f>SUMPRODUCT(N(Tabela4[Ativo]=Tabela5[[#This Row],[Ativo]]),N(YEAR(Tabela4[Pagamento])=Tabela5[[#This Row],[Ano]]),Tabela4[Líquido])</f>
        <v>0.93010499999999996</v>
      </c>
    </row>
    <row r="393" spans="1:11">
      <c r="A393" s="39" t="s">
        <v>75</v>
      </c>
      <c r="B393" s="34" t="s">
        <v>16</v>
      </c>
      <c r="C393" s="35">
        <v>41207</v>
      </c>
      <c r="D393" s="36">
        <v>1.6299999999999999E-2</v>
      </c>
      <c r="E393" s="37">
        <v>41234</v>
      </c>
      <c r="F393" s="37">
        <v>41207</v>
      </c>
      <c r="G393" s="38">
        <f>IF(Tabela4[[#This Row],[Tipo]]="Dividendo",Tabela4[[#This Row],[Valor]],Tabela4[[#This Row],[Valor]]*85%)</f>
        <v>1.3854999999999998E-2</v>
      </c>
      <c r="I393" s="39" t="s">
        <v>138</v>
      </c>
      <c r="J393" s="39">
        <v>2002</v>
      </c>
      <c r="K393" s="38">
        <f>SUMPRODUCT(N(Tabela4[Ativo]=Tabela5[[#This Row],[Ativo]]),N(YEAR(Tabela4[Pagamento])=Tabela5[[#This Row],[Ano]]),Tabela4[Líquido])</f>
        <v>2.3961000000000001</v>
      </c>
    </row>
    <row r="394" spans="1:11">
      <c r="A394" s="39" t="s">
        <v>75</v>
      </c>
      <c r="B394" s="34" t="s">
        <v>17</v>
      </c>
      <c r="C394" s="35">
        <v>41207</v>
      </c>
      <c r="D394" s="36">
        <v>4.8000000000000001E-2</v>
      </c>
      <c r="E394" s="37">
        <v>41234</v>
      </c>
      <c r="F394" s="37">
        <v>41207</v>
      </c>
      <c r="G394" s="38">
        <f>IF(Tabela4[[#This Row],[Tipo]]="Dividendo",Tabela4[[#This Row],[Valor]],Tabela4[[#This Row],[Valor]]*85%)</f>
        <v>4.8000000000000001E-2</v>
      </c>
      <c r="I394" s="39" t="s">
        <v>138</v>
      </c>
      <c r="J394" s="39">
        <v>2001</v>
      </c>
      <c r="K394" s="38">
        <f>SUMPRODUCT(N(Tabela4[Ativo]=Tabela5[[#This Row],[Ativo]]),N(YEAR(Tabela4[Pagamento])=Tabela5[[#This Row],[Ano]]),Tabela4[Líquido])</f>
        <v>0.46533999999999998</v>
      </c>
    </row>
    <row r="395" spans="1:11">
      <c r="A395" s="39" t="s">
        <v>75</v>
      </c>
      <c r="B395" s="34" t="s">
        <v>16</v>
      </c>
      <c r="C395" s="35">
        <v>41117</v>
      </c>
      <c r="D395" s="36">
        <v>1.7299999999999999E-2</v>
      </c>
      <c r="E395" s="37">
        <v>41143</v>
      </c>
      <c r="F395" s="37">
        <v>41116</v>
      </c>
      <c r="G395" s="38">
        <f>IF(Tabela4[[#This Row],[Tipo]]="Dividendo",Tabela4[[#This Row],[Valor]],Tabela4[[#This Row],[Valor]]*85%)</f>
        <v>1.4704999999999999E-2</v>
      </c>
      <c r="I395" s="39" t="s">
        <v>140</v>
      </c>
      <c r="J395" s="39">
        <v>2013</v>
      </c>
      <c r="K395" s="43">
        <f>SUMPRODUCT(N(Tabela4[Ativo]=Tabela5[[#This Row],[Ativo]]),N(YEAR(Tabela4[Pagamento])=Tabela5[[#This Row],[Ano]]),Tabela4[Líquido])</f>
        <v>4.0422150000000006</v>
      </c>
    </row>
    <row r="396" spans="1:11">
      <c r="A396" s="39" t="s">
        <v>75</v>
      </c>
      <c r="B396" s="34" t="s">
        <v>17</v>
      </c>
      <c r="C396" s="35">
        <v>41117</v>
      </c>
      <c r="D396" s="36">
        <v>6.1600000000000002E-2</v>
      </c>
      <c r="E396" s="37">
        <v>41143</v>
      </c>
      <c r="F396" s="37">
        <v>41116</v>
      </c>
      <c r="G396" s="38">
        <f>IF(Tabela4[[#This Row],[Tipo]]="Dividendo",Tabela4[[#This Row],[Valor]],Tabela4[[#This Row],[Valor]]*85%)</f>
        <v>6.1600000000000002E-2</v>
      </c>
      <c r="I396" s="39" t="s">
        <v>140</v>
      </c>
      <c r="J396" s="39">
        <v>2012</v>
      </c>
      <c r="K396" s="43">
        <f>SUMPRODUCT(N(Tabela4[Ativo]=Tabela5[[#This Row],[Ativo]]),N(YEAR(Tabela4[Pagamento])=Tabela5[[#This Row],[Ano]]),Tabela4[Líquido])</f>
        <v>0</v>
      </c>
    </row>
    <row r="397" spans="1:11">
      <c r="A397" s="39" t="s">
        <v>75</v>
      </c>
      <c r="B397" s="34" t="s">
        <v>16</v>
      </c>
      <c r="C397" s="35">
        <v>41026</v>
      </c>
      <c r="D397" s="36">
        <v>2.7900000000000001E-2</v>
      </c>
      <c r="E397" s="37">
        <v>41052</v>
      </c>
      <c r="F397" s="37">
        <v>41025</v>
      </c>
      <c r="G397" s="38">
        <f>IF(Tabela4[[#This Row],[Tipo]]="Dividendo",Tabela4[[#This Row],[Valor]],Tabela4[[#This Row],[Valor]]*85%)</f>
        <v>2.3715E-2</v>
      </c>
      <c r="I397" s="39" t="s">
        <v>140</v>
      </c>
      <c r="J397" s="39">
        <v>2011</v>
      </c>
      <c r="K397" s="38">
        <f>SUMPRODUCT(N(Tabela4[Ativo]=Tabela5[[#This Row],[Ativo]]),N(YEAR(Tabela4[Pagamento])=Tabela5[[#This Row],[Ano]]),Tabela4[Líquido])</f>
        <v>0</v>
      </c>
    </row>
    <row r="398" spans="1:11">
      <c r="A398" s="39" t="s">
        <v>75</v>
      </c>
      <c r="B398" s="34" t="s">
        <v>17</v>
      </c>
      <c r="C398" s="35">
        <v>41026</v>
      </c>
      <c r="D398" s="36">
        <v>5.2200000000000003E-2</v>
      </c>
      <c r="E398" s="37">
        <v>41052</v>
      </c>
      <c r="F398" s="37">
        <v>41025</v>
      </c>
      <c r="G398" s="38">
        <f>IF(Tabela4[[#This Row],[Tipo]]="Dividendo",Tabela4[[#This Row],[Valor]],Tabela4[[#This Row],[Valor]]*85%)</f>
        <v>5.2200000000000003E-2</v>
      </c>
      <c r="I398" s="39" t="s">
        <v>140</v>
      </c>
      <c r="J398" s="39">
        <v>2010</v>
      </c>
      <c r="K398" s="38">
        <f>SUMPRODUCT(N(Tabela4[Ativo]=Tabela5[[#This Row],[Ativo]]),N(YEAR(Tabela4[Pagamento])=Tabela5[[#This Row],[Ano]]),Tabela4[Líquido])</f>
        <v>1.3193999999999999</v>
      </c>
    </row>
    <row r="399" spans="1:11">
      <c r="A399" s="39" t="s">
        <v>75</v>
      </c>
      <c r="B399" s="34" t="s">
        <v>17</v>
      </c>
      <c r="C399" s="35">
        <v>41001</v>
      </c>
      <c r="D399" s="36">
        <v>0.4083</v>
      </c>
      <c r="E399" s="37">
        <v>41024</v>
      </c>
      <c r="F399" s="37">
        <v>41001</v>
      </c>
      <c r="G399" s="38">
        <f>IF(Tabela4[[#This Row],[Tipo]]="Dividendo",Tabela4[[#This Row],[Valor]],Tabela4[[#This Row],[Valor]]*85%)</f>
        <v>0.4083</v>
      </c>
      <c r="I399" s="39" t="s">
        <v>140</v>
      </c>
      <c r="J399" s="39">
        <v>2009</v>
      </c>
      <c r="K399" s="38">
        <f>SUMPRODUCT(N(Tabela4[Ativo]=Tabela5[[#This Row],[Ativo]]),N(YEAR(Tabela4[Pagamento])=Tabela5[[#This Row],[Ano]]),Tabela4[Líquido])</f>
        <v>0</v>
      </c>
    </row>
    <row r="400" spans="1:11">
      <c r="A400" s="39" t="s">
        <v>75</v>
      </c>
      <c r="B400" s="34" t="s">
        <v>16</v>
      </c>
      <c r="C400" s="35">
        <v>40903</v>
      </c>
      <c r="D400" s="36">
        <v>9.6000000000000002E-2</v>
      </c>
      <c r="E400" s="37">
        <v>40918</v>
      </c>
      <c r="F400" s="37">
        <v>40903</v>
      </c>
      <c r="G400" s="38">
        <f>IF(Tabela4[[#This Row],[Tipo]]="Dividendo",Tabela4[[#This Row],[Valor]],Tabela4[[#This Row],[Valor]]*85%)</f>
        <v>8.1600000000000006E-2</v>
      </c>
      <c r="I400" s="39" t="s">
        <v>140</v>
      </c>
      <c r="J400" s="39">
        <v>2008</v>
      </c>
      <c r="K400" s="38">
        <f>SUMPRODUCT(N(Tabela4[Ativo]=Tabela5[[#This Row],[Ativo]]),N(YEAR(Tabela4[Pagamento])=Tabela5[[#This Row],[Ano]]),Tabela4[Líquido])</f>
        <v>1.78</v>
      </c>
    </row>
    <row r="401" spans="1:11">
      <c r="A401" s="39" t="s">
        <v>75</v>
      </c>
      <c r="B401" s="34" t="s">
        <v>16</v>
      </c>
      <c r="C401" s="35">
        <v>40766</v>
      </c>
      <c r="D401" s="36">
        <v>0.13270000000000001</v>
      </c>
      <c r="E401" s="37">
        <v>40807</v>
      </c>
      <c r="F401" s="37">
        <v>40759</v>
      </c>
      <c r="G401" s="38">
        <f>IF(Tabela4[[#This Row],[Tipo]]="Dividendo",Tabela4[[#This Row],[Valor]],Tabela4[[#This Row],[Valor]]*85%)</f>
        <v>0.11279500000000001</v>
      </c>
      <c r="I401" s="39" t="s">
        <v>140</v>
      </c>
      <c r="J401" s="39">
        <v>2007</v>
      </c>
      <c r="K401" s="38">
        <f>SUMPRODUCT(N(Tabela4[Ativo]=Tabela5[[#This Row],[Ativo]]),N(YEAR(Tabela4[Pagamento])=Tabela5[[#This Row],[Ano]]),Tabela4[Líquido])</f>
        <v>0</v>
      </c>
    </row>
    <row r="402" spans="1:11">
      <c r="A402" s="39" t="s">
        <v>75</v>
      </c>
      <c r="B402" s="34" t="s">
        <v>17</v>
      </c>
      <c r="C402" s="35">
        <v>40766</v>
      </c>
      <c r="D402" s="36">
        <v>0.2666</v>
      </c>
      <c r="E402" s="37">
        <v>40807</v>
      </c>
      <c r="F402" s="37">
        <v>40759</v>
      </c>
      <c r="G402" s="38">
        <f>IF(Tabela4[[#This Row],[Tipo]]="Dividendo",Tabela4[[#This Row],[Valor]],Tabela4[[#This Row],[Valor]]*85%)</f>
        <v>0.2666</v>
      </c>
      <c r="I402" s="39" t="s">
        <v>140</v>
      </c>
      <c r="J402" s="39">
        <v>2006</v>
      </c>
      <c r="K402" s="38">
        <f>SUMPRODUCT(N(Tabela4[Ativo]=Tabela5[[#This Row],[Ativo]]),N(YEAR(Tabela4[Pagamento])=Tabela5[[#This Row],[Ano]]),Tabela4[Líquido])</f>
        <v>6.0061</v>
      </c>
    </row>
    <row r="403" spans="1:11">
      <c r="A403" s="39" t="s">
        <v>75</v>
      </c>
      <c r="B403" s="34" t="s">
        <v>17</v>
      </c>
      <c r="C403" s="35">
        <v>40648</v>
      </c>
      <c r="D403" s="36">
        <v>8.5699999999999998E-2</v>
      </c>
      <c r="E403" s="37">
        <v>40674</v>
      </c>
      <c r="F403" s="37">
        <v>40648</v>
      </c>
      <c r="G403" s="38">
        <f>IF(Tabela4[[#This Row],[Tipo]]="Dividendo",Tabela4[[#This Row],[Valor]],Tabela4[[#This Row],[Valor]]*85%)</f>
        <v>8.5699999999999998E-2</v>
      </c>
      <c r="I403" s="39" t="s">
        <v>140</v>
      </c>
      <c r="J403" s="39">
        <v>2005</v>
      </c>
      <c r="K403" s="38">
        <f>SUMPRODUCT(N(Tabela4[Ativo]=Tabela5[[#This Row],[Ativo]]),N(YEAR(Tabela4[Pagamento])=Tabela5[[#This Row],[Ano]]),Tabela4[Líquido])</f>
        <v>1.8595299999999999</v>
      </c>
    </row>
    <row r="404" spans="1:11">
      <c r="A404" s="39" t="s">
        <v>75</v>
      </c>
      <c r="B404" s="34" t="s">
        <v>16</v>
      </c>
      <c r="C404" s="35">
        <v>40492</v>
      </c>
      <c r="D404" s="36">
        <v>0.18459999999999999</v>
      </c>
      <c r="E404" s="37">
        <v>40534</v>
      </c>
      <c r="F404" s="37">
        <v>40492</v>
      </c>
      <c r="G404" s="38">
        <f>IF(Tabela4[[#This Row],[Tipo]]="Dividendo",Tabela4[[#This Row],[Valor]],Tabela4[[#This Row],[Valor]]*85%)</f>
        <v>0.15690999999999999</v>
      </c>
      <c r="I404" s="39" t="s">
        <v>140</v>
      </c>
      <c r="J404" s="39">
        <v>2004</v>
      </c>
      <c r="K404" s="38">
        <f>SUMPRODUCT(N(Tabela4[Ativo]=Tabela5[[#This Row],[Ativo]]),N(YEAR(Tabela4[Pagamento])=Tabela5[[#This Row],[Ano]]),Tabela4[Líquido])</f>
        <v>1.7510400000000002</v>
      </c>
    </row>
    <row r="405" spans="1:11">
      <c r="A405" s="39" t="s">
        <v>75</v>
      </c>
      <c r="B405" s="34" t="s">
        <v>17</v>
      </c>
      <c r="C405" s="35">
        <v>40492</v>
      </c>
      <c r="D405" s="36">
        <v>0.31769999999999998</v>
      </c>
      <c r="E405" s="37">
        <v>40534</v>
      </c>
      <c r="F405" s="37">
        <v>40492</v>
      </c>
      <c r="G405" s="38">
        <f>IF(Tabela4[[#This Row],[Tipo]]="Dividendo",Tabela4[[#This Row],[Valor]],Tabela4[[#This Row],[Valor]]*85%)</f>
        <v>0.31769999999999998</v>
      </c>
      <c r="I405" s="39" t="s">
        <v>140</v>
      </c>
      <c r="J405" s="39">
        <v>2003</v>
      </c>
      <c r="K405" s="38">
        <f>SUMPRODUCT(N(Tabela4[Ativo]=Tabela5[[#This Row],[Ativo]]),N(YEAR(Tabela4[Pagamento])=Tabela5[[#This Row],[Ano]]),Tabela4[Líquido])</f>
        <v>1.1537899999999999</v>
      </c>
    </row>
    <row r="406" spans="1:11">
      <c r="A406" s="39" t="s">
        <v>75</v>
      </c>
      <c r="B406" s="34" t="s">
        <v>76</v>
      </c>
      <c r="C406" s="35">
        <v>40323</v>
      </c>
      <c r="D406" s="36">
        <v>5.6013999999999999</v>
      </c>
      <c r="E406" s="37">
        <v>40338</v>
      </c>
      <c r="F406" s="37">
        <v>40262</v>
      </c>
      <c r="G406" s="38">
        <f>IF(Tabela4[[#This Row],[Tipo]]="Dividendo",Tabela4[[#This Row],[Valor]],Tabela4[[#This Row],[Valor]]*85%)</f>
        <v>4.76119</v>
      </c>
      <c r="I406" s="39" t="s">
        <v>140</v>
      </c>
      <c r="J406" s="39">
        <v>2002</v>
      </c>
      <c r="K406" s="38">
        <f>SUMPRODUCT(N(Tabela4[Ativo]=Tabela5[[#This Row],[Ativo]]),N(YEAR(Tabela4[Pagamento])=Tabela5[[#This Row],[Ano]]),Tabela4[Líquido])</f>
        <v>1.253385</v>
      </c>
    </row>
    <row r="407" spans="1:11">
      <c r="A407" s="39" t="s">
        <v>75</v>
      </c>
      <c r="B407" s="34" t="s">
        <v>76</v>
      </c>
      <c r="C407" s="35">
        <v>40238</v>
      </c>
      <c r="D407" s="36">
        <v>4.5763999999999996</v>
      </c>
      <c r="E407" s="37">
        <v>40283</v>
      </c>
      <c r="F407" s="37">
        <v>40170</v>
      </c>
      <c r="G407" s="38">
        <f>IF(Tabela4[[#This Row],[Tipo]]="Dividendo",Tabela4[[#This Row],[Valor]],Tabela4[[#This Row],[Valor]]*85%)</f>
        <v>3.8899399999999997</v>
      </c>
      <c r="I407" s="39" t="s">
        <v>140</v>
      </c>
      <c r="J407" s="39">
        <v>2001</v>
      </c>
      <c r="K407" s="38">
        <f>SUMPRODUCT(N(Tabela4[Ativo]=Tabela5[[#This Row],[Ativo]]),N(YEAR(Tabela4[Pagamento])=Tabela5[[#This Row],[Ano]]),Tabela4[Líquido])</f>
        <v>1.0001100000000001</v>
      </c>
    </row>
    <row r="408" spans="1:11">
      <c r="A408" s="39" t="s">
        <v>75</v>
      </c>
      <c r="B408" s="34" t="s">
        <v>17</v>
      </c>
      <c r="C408" s="35">
        <v>40170</v>
      </c>
      <c r="D408" s="36">
        <v>2.8950999999999998</v>
      </c>
      <c r="E408" s="37">
        <v>40232</v>
      </c>
      <c r="F408" s="37">
        <v>40170</v>
      </c>
      <c r="G408" s="38">
        <f>IF(Tabela4[[#This Row],[Tipo]]="Dividendo",Tabela4[[#This Row],[Valor]],Tabela4[[#This Row],[Valor]]*85%)</f>
        <v>2.8950999999999998</v>
      </c>
      <c r="I408" s="39" t="s">
        <v>140</v>
      </c>
      <c r="J408" s="39">
        <v>2000</v>
      </c>
      <c r="K408" s="38">
        <f>SUMPRODUCT(N(Tabela4[Ativo]=Tabela5[[#This Row],[Ativo]]),N(YEAR(Tabela4[Pagamento])=Tabela5[[#This Row],[Ano]]),Tabela4[Líquido])</f>
        <v>1.0000250000000002</v>
      </c>
    </row>
    <row r="409" spans="1:11">
      <c r="A409" s="39" t="s">
        <v>75</v>
      </c>
      <c r="B409" s="34" t="s">
        <v>16</v>
      </c>
      <c r="C409" s="35">
        <v>40038</v>
      </c>
      <c r="D409" s="36">
        <v>0.4</v>
      </c>
      <c r="E409" s="37">
        <v>40071</v>
      </c>
      <c r="F409" s="37">
        <v>40038</v>
      </c>
      <c r="G409" s="38">
        <f>IF(Tabela4[[#This Row],[Tipo]]="Dividendo",Tabela4[[#This Row],[Valor]],Tabela4[[#This Row],[Valor]]*85%)</f>
        <v>0.34</v>
      </c>
      <c r="I409" s="39" t="s">
        <v>140</v>
      </c>
      <c r="J409" s="39">
        <v>1999</v>
      </c>
      <c r="K409" s="38">
        <f>SUMPRODUCT(N(Tabela4[Ativo]=Tabela5[[#This Row],[Ativo]]),N(YEAR(Tabela4[Pagamento])=Tabela5[[#This Row],[Ano]]),Tabela4[Líquido])</f>
        <v>1.0569999999999999</v>
      </c>
    </row>
    <row r="410" spans="1:11">
      <c r="A410" s="39" t="s">
        <v>75</v>
      </c>
      <c r="B410" s="34" t="s">
        <v>17</v>
      </c>
      <c r="C410" s="35">
        <v>39930</v>
      </c>
      <c r="D410" s="36">
        <v>0.57340000000000002</v>
      </c>
      <c r="E410" s="37">
        <v>39960</v>
      </c>
      <c r="F410" s="37">
        <v>39930</v>
      </c>
      <c r="G410" s="38">
        <f>IF(Tabela4[[#This Row],[Tipo]]="Dividendo",Tabela4[[#This Row],[Valor]],Tabela4[[#This Row],[Valor]]*85%)</f>
        <v>0.57340000000000002</v>
      </c>
      <c r="I410" s="39" t="s">
        <v>142</v>
      </c>
      <c r="J410" s="39">
        <v>2013</v>
      </c>
      <c r="K410" s="43">
        <f>SUMPRODUCT(N(Tabela4[Ativo]=Tabela5[[#This Row],[Ativo]]),N(YEAR(Tabela4[Pagamento])=Tabela5[[#This Row],[Ano]]),Tabela4[Líquido])</f>
        <v>4.0422150000000006</v>
      </c>
    </row>
    <row r="411" spans="1:11">
      <c r="A411" s="39" t="s">
        <v>75</v>
      </c>
      <c r="B411" s="34" t="s">
        <v>16</v>
      </c>
      <c r="C411" s="35">
        <v>39800</v>
      </c>
      <c r="D411" s="36">
        <v>4.5999999999999999E-2</v>
      </c>
      <c r="E411" s="37">
        <v>39841</v>
      </c>
      <c r="F411" s="37">
        <v>39800</v>
      </c>
      <c r="G411" s="38">
        <f>IF(Tabela4[[#This Row],[Tipo]]="Dividendo",Tabela4[[#This Row],[Valor]],Tabela4[[#This Row],[Valor]]*85%)</f>
        <v>3.9099999999999996E-2</v>
      </c>
      <c r="I411" s="39" t="s">
        <v>142</v>
      </c>
      <c r="J411" s="39">
        <v>2012</v>
      </c>
      <c r="K411" s="43">
        <f>SUMPRODUCT(N(Tabela4[Ativo]=Tabela5[[#This Row],[Ativo]]),N(YEAR(Tabela4[Pagamento])=Tabela5[[#This Row],[Ano]]),Tabela4[Líquido])</f>
        <v>0</v>
      </c>
    </row>
    <row r="412" spans="1:11">
      <c r="A412" s="39" t="s">
        <v>75</v>
      </c>
      <c r="B412" s="34" t="s">
        <v>16</v>
      </c>
      <c r="C412" s="35">
        <v>39770</v>
      </c>
      <c r="D412" s="36">
        <v>0.188</v>
      </c>
      <c r="E412" s="37">
        <v>39799</v>
      </c>
      <c r="F412" s="37">
        <v>39770</v>
      </c>
      <c r="G412" s="38">
        <f>IF(Tabela4[[#This Row],[Tipo]]="Dividendo",Tabela4[[#This Row],[Valor]],Tabela4[[#This Row],[Valor]]*85%)</f>
        <v>0.1598</v>
      </c>
      <c r="I412" s="39" t="s">
        <v>142</v>
      </c>
      <c r="J412" s="39">
        <v>2011</v>
      </c>
      <c r="K412" s="38">
        <f>SUMPRODUCT(N(Tabela4[Ativo]=Tabela5[[#This Row],[Ativo]]),N(YEAR(Tabela4[Pagamento])=Tabela5[[#This Row],[Ano]]),Tabela4[Líquido])</f>
        <v>0</v>
      </c>
    </row>
    <row r="413" spans="1:11">
      <c r="A413" s="39" t="s">
        <v>75</v>
      </c>
      <c r="B413" s="34" t="s">
        <v>16</v>
      </c>
      <c r="C413" s="35">
        <v>39667</v>
      </c>
      <c r="D413" s="36">
        <v>0.32</v>
      </c>
      <c r="E413" s="37">
        <v>39701</v>
      </c>
      <c r="F413" s="37">
        <v>39667</v>
      </c>
      <c r="G413" s="38">
        <f>IF(Tabela4[[#This Row],[Tipo]]="Dividendo",Tabela4[[#This Row],[Valor]],Tabela4[[#This Row],[Valor]]*85%)</f>
        <v>0.27200000000000002</v>
      </c>
      <c r="I413" s="39" t="s">
        <v>142</v>
      </c>
      <c r="J413" s="39">
        <v>2010</v>
      </c>
      <c r="K413" s="38">
        <f>SUMPRODUCT(N(Tabela4[Ativo]=Tabela5[[#This Row],[Ativo]]),N(YEAR(Tabela4[Pagamento])=Tabela5[[#This Row],[Ano]]),Tabela4[Líquido])</f>
        <v>1.3193999999999999</v>
      </c>
    </row>
    <row r="414" spans="1:11">
      <c r="A414" s="39" t="s">
        <v>75</v>
      </c>
      <c r="B414" s="34" t="s">
        <v>16</v>
      </c>
      <c r="C414" s="35">
        <v>39436</v>
      </c>
      <c r="D414" s="36">
        <v>0.23449999999999999</v>
      </c>
      <c r="E414" s="37">
        <v>39457</v>
      </c>
      <c r="F414" s="37">
        <v>39436</v>
      </c>
      <c r="G414" s="38">
        <f>IF(Tabela4[[#This Row],[Tipo]]="Dividendo",Tabela4[[#This Row],[Valor]],Tabela4[[#This Row],[Valor]]*85%)</f>
        <v>0.19932499999999997</v>
      </c>
      <c r="I414" s="39" t="s">
        <v>142</v>
      </c>
      <c r="J414" s="39">
        <v>2009</v>
      </c>
      <c r="K414" s="38">
        <f>SUMPRODUCT(N(Tabela4[Ativo]=Tabela5[[#This Row],[Ativo]]),N(YEAR(Tabela4[Pagamento])=Tabela5[[#This Row],[Ano]]),Tabela4[Líquido])</f>
        <v>0</v>
      </c>
    </row>
    <row r="415" spans="1:11">
      <c r="A415" s="39" t="s">
        <v>75</v>
      </c>
      <c r="B415" s="34" t="s">
        <v>16</v>
      </c>
      <c r="C415" s="35">
        <v>39303</v>
      </c>
      <c r="D415" s="36">
        <v>0.24610000000000001</v>
      </c>
      <c r="E415" s="37">
        <v>39330</v>
      </c>
      <c r="F415" s="37">
        <v>39303</v>
      </c>
      <c r="G415" s="38">
        <f>IF(Tabela4[[#This Row],[Tipo]]="Dividendo",Tabela4[[#This Row],[Valor]],Tabela4[[#This Row],[Valor]]*85%)</f>
        <v>0.20918500000000001</v>
      </c>
      <c r="I415" s="39" t="s">
        <v>142</v>
      </c>
      <c r="J415" s="39">
        <v>2008</v>
      </c>
      <c r="K415" s="38">
        <f>SUMPRODUCT(N(Tabela4[Ativo]=Tabela5[[#This Row],[Ativo]]),N(YEAR(Tabela4[Pagamento])=Tabela5[[#This Row],[Ano]]),Tabela4[Líquido])</f>
        <v>1.78</v>
      </c>
    </row>
    <row r="416" spans="1:11">
      <c r="A416" s="39" t="s">
        <v>75</v>
      </c>
      <c r="B416" s="34" t="s">
        <v>17</v>
      </c>
      <c r="C416" s="35">
        <v>39303</v>
      </c>
      <c r="D416" s="36">
        <v>0.15840000000000001</v>
      </c>
      <c r="E416" s="37">
        <v>39330</v>
      </c>
      <c r="F416" s="37">
        <v>39303</v>
      </c>
      <c r="G416" s="38">
        <f>IF(Tabela4[[#This Row],[Tipo]]="Dividendo",Tabela4[[#This Row],[Valor]],Tabela4[[#This Row],[Valor]]*85%)</f>
        <v>0.15840000000000001</v>
      </c>
      <c r="I416" s="39" t="s">
        <v>142</v>
      </c>
      <c r="J416" s="39">
        <v>2007</v>
      </c>
      <c r="K416" s="38">
        <f>SUMPRODUCT(N(Tabela4[Ativo]=Tabela5[[#This Row],[Ativo]]),N(YEAR(Tabela4[Pagamento])=Tabela5[[#This Row],[Ano]]),Tabela4[Líquido])</f>
        <v>0</v>
      </c>
    </row>
    <row r="417" spans="1:11">
      <c r="A417" s="39" t="s">
        <v>75</v>
      </c>
      <c r="B417" s="34" t="s">
        <v>17</v>
      </c>
      <c r="C417" s="35">
        <v>39191</v>
      </c>
      <c r="D417" s="36">
        <v>0.32</v>
      </c>
      <c r="E417" s="37">
        <v>39212</v>
      </c>
      <c r="F417" s="37">
        <v>39191</v>
      </c>
      <c r="G417" s="38">
        <f>IF(Tabela4[[#This Row],[Tipo]]="Dividendo",Tabela4[[#This Row],[Valor]],Tabela4[[#This Row],[Valor]]*85%)</f>
        <v>0.32</v>
      </c>
      <c r="I417" s="39" t="s">
        <v>142</v>
      </c>
      <c r="J417" s="39">
        <v>2006</v>
      </c>
      <c r="K417" s="38">
        <f>SUMPRODUCT(N(Tabela4[Ativo]=Tabela5[[#This Row],[Ativo]]),N(YEAR(Tabela4[Pagamento])=Tabela5[[#This Row],[Ano]]),Tabela4[Líquido])</f>
        <v>6.0061</v>
      </c>
    </row>
    <row r="418" spans="1:11">
      <c r="A418" s="39" t="s">
        <v>79</v>
      </c>
      <c r="B418" s="39" t="s">
        <v>17</v>
      </c>
      <c r="C418" s="40">
        <v>41591</v>
      </c>
      <c r="D418" s="41">
        <v>0.2243</v>
      </c>
      <c r="E418" s="42">
        <v>41603</v>
      </c>
      <c r="F418" s="42">
        <v>41534</v>
      </c>
      <c r="G418" s="43">
        <f>IF(Tabela4[[#This Row],[Tipo]]="Dividendo",Tabela4[[#This Row],[Valor]],Tabela4[[#This Row],[Valor]]*85%)</f>
        <v>0.2243</v>
      </c>
      <c r="I418" s="39" t="s">
        <v>142</v>
      </c>
      <c r="J418" s="39">
        <v>2005</v>
      </c>
      <c r="K418" s="38">
        <f>SUMPRODUCT(N(Tabela4[Ativo]=Tabela5[[#This Row],[Ativo]]),N(YEAR(Tabela4[Pagamento])=Tabela5[[#This Row],[Ano]]),Tabela4[Líquido])</f>
        <v>1.8595299999999999</v>
      </c>
    </row>
    <row r="419" spans="1:11">
      <c r="A419" s="39" t="s">
        <v>79</v>
      </c>
      <c r="B419" s="34" t="s">
        <v>17</v>
      </c>
      <c r="C419" s="35">
        <v>41410</v>
      </c>
      <c r="D419" s="36">
        <v>0.42220000000000002</v>
      </c>
      <c r="E419" s="37">
        <v>41421</v>
      </c>
      <c r="F419" s="37">
        <v>41365</v>
      </c>
      <c r="G419" s="38">
        <f>IF(Tabela4[[#This Row],[Tipo]]="Dividendo",Tabela4[[#This Row],[Valor]],Tabela4[[#This Row],[Valor]]*85%)</f>
        <v>0.42220000000000002</v>
      </c>
      <c r="I419" s="39" t="s">
        <v>142</v>
      </c>
      <c r="J419" s="39">
        <v>2004</v>
      </c>
      <c r="K419" s="38">
        <f>SUMPRODUCT(N(Tabela4[Ativo]=Tabela5[[#This Row],[Ativo]]),N(YEAR(Tabela4[Pagamento])=Tabela5[[#This Row],[Ano]]),Tabela4[Líquido])</f>
        <v>1.7510400000000002</v>
      </c>
    </row>
    <row r="420" spans="1:11">
      <c r="A420" s="39" t="s">
        <v>79</v>
      </c>
      <c r="B420" s="34" t="s">
        <v>17</v>
      </c>
      <c r="C420" s="35">
        <v>41226</v>
      </c>
      <c r="D420" s="36">
        <v>0.2412</v>
      </c>
      <c r="E420" s="37">
        <v>41239</v>
      </c>
      <c r="F420" s="37">
        <v>41207</v>
      </c>
      <c r="G420" s="38">
        <f>IF(Tabela4[[#This Row],[Tipo]]="Dividendo",Tabela4[[#This Row],[Valor]],Tabela4[[#This Row],[Valor]]*85%)</f>
        <v>0.2412</v>
      </c>
      <c r="I420" s="39" t="s">
        <v>142</v>
      </c>
      <c r="J420" s="39">
        <v>2003</v>
      </c>
      <c r="K420" s="38">
        <f>SUMPRODUCT(N(Tabela4[Ativo]=Tabela5[[#This Row],[Ativo]]),N(YEAR(Tabela4[Pagamento])=Tabela5[[#This Row],[Ano]]),Tabela4[Líquido])</f>
        <v>1.1537899999999999</v>
      </c>
    </row>
    <row r="421" spans="1:11">
      <c r="A421" s="39" t="s">
        <v>79</v>
      </c>
      <c r="B421" s="34" t="s">
        <v>17</v>
      </c>
      <c r="C421" s="35">
        <v>41043</v>
      </c>
      <c r="D421" s="36">
        <v>0.31830000000000003</v>
      </c>
      <c r="E421" s="37">
        <v>41054</v>
      </c>
      <c r="F421" s="37">
        <v>40997</v>
      </c>
      <c r="G421" s="38">
        <f>IF(Tabela4[[#This Row],[Tipo]]="Dividendo",Tabela4[[#This Row],[Valor]],Tabela4[[#This Row],[Valor]]*85%)</f>
        <v>0.31830000000000003</v>
      </c>
      <c r="I421" s="39" t="s">
        <v>142</v>
      </c>
      <c r="J421" s="39">
        <v>2002</v>
      </c>
      <c r="K421" s="38">
        <f>SUMPRODUCT(N(Tabela4[Ativo]=Tabela5[[#This Row],[Ativo]]),N(YEAR(Tabela4[Pagamento])=Tabela5[[#This Row],[Ano]]),Tabela4[Líquido])</f>
        <v>1.253385</v>
      </c>
    </row>
    <row r="422" spans="1:11">
      <c r="A422" s="39" t="s">
        <v>79</v>
      </c>
      <c r="B422" s="34" t="s">
        <v>17</v>
      </c>
      <c r="C422" s="35">
        <v>40844</v>
      </c>
      <c r="D422" s="36">
        <v>0.1767</v>
      </c>
      <c r="E422" s="37">
        <v>40872</v>
      </c>
      <c r="F422" s="37">
        <v>40836</v>
      </c>
      <c r="G422" s="38">
        <f>IF(Tabela4[[#This Row],[Tipo]]="Dividendo",Tabela4[[#This Row],[Valor]],Tabela4[[#This Row],[Valor]]*85%)</f>
        <v>0.1767</v>
      </c>
      <c r="I422" s="39" t="s">
        <v>142</v>
      </c>
      <c r="J422" s="39">
        <v>2001</v>
      </c>
      <c r="K422" s="38">
        <f>SUMPRODUCT(N(Tabela4[Ativo]=Tabela5[[#This Row],[Ativo]]),N(YEAR(Tabela4[Pagamento])=Tabela5[[#This Row],[Ano]]),Tabela4[Líquido])</f>
        <v>1.0001100000000001</v>
      </c>
    </row>
    <row r="423" spans="1:11">
      <c r="A423" s="39" t="s">
        <v>79</v>
      </c>
      <c r="B423" s="34" t="s">
        <v>17</v>
      </c>
      <c r="C423" s="35">
        <v>40679</v>
      </c>
      <c r="D423" s="36">
        <v>0.27179999999999999</v>
      </c>
      <c r="E423" s="37">
        <v>40688</v>
      </c>
      <c r="F423" s="37">
        <v>40660</v>
      </c>
      <c r="G423" s="38">
        <f>IF(Tabela4[[#This Row],[Tipo]]="Dividendo",Tabela4[[#This Row],[Valor]],Tabela4[[#This Row],[Valor]]*85%)</f>
        <v>0.27179999999999999</v>
      </c>
      <c r="I423" s="39" t="s">
        <v>142</v>
      </c>
      <c r="J423" s="39">
        <v>2000</v>
      </c>
      <c r="K423" s="38">
        <f>SUMPRODUCT(N(Tabela4[Ativo]=Tabela5[[#This Row],[Ativo]]),N(YEAR(Tabela4[Pagamento])=Tabela5[[#This Row],[Ano]]),Tabela4[Líquido])</f>
        <v>1.0000250000000002</v>
      </c>
    </row>
    <row r="424" spans="1:11">
      <c r="A424" s="39" t="s">
        <v>79</v>
      </c>
      <c r="B424" s="34" t="s">
        <v>17</v>
      </c>
      <c r="C424" s="35">
        <v>40500</v>
      </c>
      <c r="D424" s="36">
        <v>0.13880000000000001</v>
      </c>
      <c r="E424" s="37">
        <v>40508</v>
      </c>
      <c r="F424" s="37">
        <v>40477</v>
      </c>
      <c r="G424" s="38">
        <f>IF(Tabela4[[#This Row],[Tipo]]="Dividendo",Tabela4[[#This Row],[Valor]],Tabela4[[#This Row],[Valor]]*85%)</f>
        <v>0.13880000000000001</v>
      </c>
      <c r="I424" s="39" t="s">
        <v>142</v>
      </c>
      <c r="J424" s="39">
        <v>1999</v>
      </c>
      <c r="K424" s="38">
        <f>SUMPRODUCT(N(Tabela4[Ativo]=Tabela5[[#This Row],[Ativo]]),N(YEAR(Tabela4[Pagamento])=Tabela5[[#This Row],[Ano]]),Tabela4[Líquido])</f>
        <v>1.0569999999999999</v>
      </c>
    </row>
    <row r="425" spans="1:11">
      <c r="A425" s="39" t="s">
        <v>79</v>
      </c>
      <c r="B425" s="34" t="s">
        <v>17</v>
      </c>
      <c r="C425" s="35">
        <v>40315</v>
      </c>
      <c r="D425" s="36">
        <v>0.17150000000000001</v>
      </c>
      <c r="E425" s="37">
        <v>40323</v>
      </c>
      <c r="F425" s="37">
        <v>40298</v>
      </c>
      <c r="G425" s="38">
        <f>IF(Tabela4[[#This Row],[Tipo]]="Dividendo",Tabela4[[#This Row],[Valor]],Tabela4[[#This Row],[Valor]]*85%)</f>
        <v>0.17150000000000001</v>
      </c>
      <c r="I425" s="39" t="s">
        <v>143</v>
      </c>
      <c r="J425" s="39">
        <v>2013</v>
      </c>
      <c r="K425" s="43">
        <f>SUMPRODUCT(N(Tabela4[Ativo]=Tabela5[[#This Row],[Ativo]]),N(YEAR(Tabela4[Pagamento])=Tabela5[[#This Row],[Ano]]),Tabela4[Líquido])</f>
        <v>0.85109999999999997</v>
      </c>
    </row>
    <row r="426" spans="1:11">
      <c r="A426" s="39" t="s">
        <v>79</v>
      </c>
      <c r="B426" s="34" t="s">
        <v>17</v>
      </c>
      <c r="C426" s="35">
        <v>40136</v>
      </c>
      <c r="D426" s="36">
        <v>0.13100000000000001</v>
      </c>
      <c r="E426" s="37">
        <v>40147</v>
      </c>
      <c r="F426" s="37">
        <v>40136</v>
      </c>
      <c r="G426" s="38">
        <f>IF(Tabela4[[#This Row],[Tipo]]="Dividendo",Tabela4[[#This Row],[Valor]],Tabela4[[#This Row],[Valor]]*85%)</f>
        <v>0.13100000000000001</v>
      </c>
      <c r="I426" s="39" t="s">
        <v>143</v>
      </c>
      <c r="J426" s="39">
        <v>2012</v>
      </c>
      <c r="K426" s="43">
        <f>SUMPRODUCT(N(Tabela4[Ativo]=Tabela5[[#This Row],[Ativo]]),N(YEAR(Tabela4[Pagamento])=Tabela5[[#This Row],[Ano]]),Tabela4[Líquido])</f>
        <v>1.4535</v>
      </c>
    </row>
    <row r="427" spans="1:11">
      <c r="A427" s="39" t="s">
        <v>79</v>
      </c>
      <c r="B427" s="34" t="s">
        <v>17</v>
      </c>
      <c r="C427" s="35">
        <v>39933</v>
      </c>
      <c r="D427" s="36">
        <v>0.1195</v>
      </c>
      <c r="E427" s="37">
        <v>39994</v>
      </c>
      <c r="F427" s="37">
        <v>39933</v>
      </c>
      <c r="G427" s="38">
        <f>IF(Tabela4[[#This Row],[Tipo]]="Dividendo",Tabela4[[#This Row],[Valor]],Tabela4[[#This Row],[Valor]]*85%)</f>
        <v>0.1195</v>
      </c>
      <c r="I427" s="39" t="s">
        <v>143</v>
      </c>
      <c r="J427" s="39">
        <v>2011</v>
      </c>
      <c r="K427" s="38">
        <f>SUMPRODUCT(N(Tabela4[Ativo]=Tabela5[[#This Row],[Ativo]]),N(YEAR(Tabela4[Pagamento])=Tabela5[[#This Row],[Ano]]),Tabela4[Líquido])</f>
        <v>1.7871999999999999</v>
      </c>
    </row>
    <row r="428" spans="1:11">
      <c r="A428" s="39" t="s">
        <v>79</v>
      </c>
      <c r="B428" s="34" t="s">
        <v>17</v>
      </c>
      <c r="C428" s="35">
        <v>39547</v>
      </c>
      <c r="D428" s="36">
        <v>1.4800000000000001E-2</v>
      </c>
      <c r="E428" s="37">
        <v>39561</v>
      </c>
      <c r="F428" s="37">
        <v>39547</v>
      </c>
      <c r="G428" s="38">
        <f>IF(Tabela4[[#This Row],[Tipo]]="Dividendo",Tabela4[[#This Row],[Valor]],Tabela4[[#This Row],[Valor]]*85%)</f>
        <v>1.4800000000000001E-2</v>
      </c>
      <c r="I428" s="39" t="s">
        <v>143</v>
      </c>
      <c r="J428" s="39">
        <v>2010</v>
      </c>
      <c r="K428" s="38">
        <f>SUMPRODUCT(N(Tabela4[Ativo]=Tabela5[[#This Row],[Ativo]]),N(YEAR(Tabela4[Pagamento])=Tabela5[[#This Row],[Ano]]),Tabela4[Líquido])</f>
        <v>2.9744999999999999</v>
      </c>
    </row>
    <row r="429" spans="1:11">
      <c r="A429" s="39" t="s">
        <v>82</v>
      </c>
      <c r="B429" s="39" t="s">
        <v>17</v>
      </c>
      <c r="C429" s="40">
        <v>41394</v>
      </c>
      <c r="D429" s="41">
        <v>9.5200000000000007E-2</v>
      </c>
      <c r="E429" s="42">
        <v>41404</v>
      </c>
      <c r="F429" s="42">
        <v>41394</v>
      </c>
      <c r="G429" s="43">
        <f>IF(Tabela4[[#This Row],[Tipo]]="Dividendo",Tabela4[[#This Row],[Valor]],Tabela4[[#This Row],[Valor]]*85%)</f>
        <v>9.5200000000000007E-2</v>
      </c>
      <c r="I429" s="39" t="s">
        <v>143</v>
      </c>
      <c r="J429" s="39">
        <v>2009</v>
      </c>
      <c r="K429" s="38">
        <f>SUMPRODUCT(N(Tabela4[Ativo]=Tabela5[[#This Row],[Ativo]]),N(YEAR(Tabela4[Pagamento])=Tabela5[[#This Row],[Ano]]),Tabela4[Líquido])</f>
        <v>2.4542000000000002</v>
      </c>
    </row>
    <row r="430" spans="1:11">
      <c r="A430" s="39" t="s">
        <v>82</v>
      </c>
      <c r="B430" s="34" t="s">
        <v>16</v>
      </c>
      <c r="C430" s="35">
        <v>40899</v>
      </c>
      <c r="D430" s="36">
        <v>0.24879999999999999</v>
      </c>
      <c r="E430" s="37">
        <v>40983</v>
      </c>
      <c r="F430" s="37">
        <v>40899</v>
      </c>
      <c r="G430" s="38">
        <f>IF(Tabela4[[#This Row],[Tipo]]="Dividendo",Tabela4[[#This Row],[Valor]],Tabela4[[#This Row],[Valor]]*85%)</f>
        <v>0.21148</v>
      </c>
      <c r="I430" s="39" t="s">
        <v>143</v>
      </c>
      <c r="J430" s="39">
        <v>2008</v>
      </c>
      <c r="K430" s="38">
        <f>SUMPRODUCT(N(Tabela4[Ativo]=Tabela5[[#This Row],[Ativo]]),N(YEAR(Tabela4[Pagamento])=Tabela5[[#This Row],[Ano]]),Tabela4[Líquido])</f>
        <v>2.7515000000000001</v>
      </c>
    </row>
    <row r="431" spans="1:11">
      <c r="A431" s="39" t="s">
        <v>82</v>
      </c>
      <c r="B431" s="34" t="s">
        <v>17</v>
      </c>
      <c r="C431" s="35">
        <v>40662</v>
      </c>
      <c r="D431" s="36">
        <v>3.4700000000000002E-2</v>
      </c>
      <c r="E431" s="34"/>
      <c r="F431" s="37">
        <v>40662</v>
      </c>
      <c r="G431" s="38">
        <f>IF(Tabela4[[#This Row],[Tipo]]="Dividendo",Tabela4[[#This Row],[Valor]],Tabela4[[#This Row],[Valor]]*85%)</f>
        <v>3.4700000000000002E-2</v>
      </c>
      <c r="I431" s="39" t="s">
        <v>143</v>
      </c>
      <c r="J431" s="39">
        <v>2007</v>
      </c>
      <c r="K431" s="38">
        <f>SUMPRODUCT(N(Tabela4[Ativo]=Tabela5[[#This Row],[Ativo]]),N(YEAR(Tabela4[Pagamento])=Tabela5[[#This Row],[Ano]]),Tabela4[Líquido])</f>
        <v>3.2605</v>
      </c>
    </row>
    <row r="432" spans="1:11">
      <c r="A432" s="39" t="s">
        <v>82</v>
      </c>
      <c r="B432" s="34" t="s">
        <v>16</v>
      </c>
      <c r="C432" s="35">
        <v>40541</v>
      </c>
      <c r="D432" s="36">
        <v>0.40010000000000001</v>
      </c>
      <c r="E432" s="37">
        <v>40617</v>
      </c>
      <c r="F432" s="37">
        <v>40541</v>
      </c>
      <c r="G432" s="38">
        <f>IF(Tabela4[[#This Row],[Tipo]]="Dividendo",Tabela4[[#This Row],[Valor]],Tabela4[[#This Row],[Valor]]*85%)</f>
        <v>0.34008500000000003</v>
      </c>
      <c r="I432" s="39" t="s">
        <v>143</v>
      </c>
      <c r="J432" s="39">
        <v>2006</v>
      </c>
      <c r="K432" s="38">
        <f>SUMPRODUCT(N(Tabela4[Ativo]=Tabela5[[#This Row],[Ativo]]),N(YEAR(Tabela4[Pagamento])=Tabela5[[#This Row],[Ano]]),Tabela4[Líquido])</f>
        <v>2.2804300000000004</v>
      </c>
    </row>
    <row r="433" spans="1:11">
      <c r="A433" s="39" t="s">
        <v>82</v>
      </c>
      <c r="B433" s="34" t="s">
        <v>16</v>
      </c>
      <c r="C433" s="35">
        <v>40400</v>
      </c>
      <c r="D433" s="36">
        <v>0.1588</v>
      </c>
      <c r="E433" s="37">
        <v>40431</v>
      </c>
      <c r="F433" s="37">
        <v>40400</v>
      </c>
      <c r="G433" s="38">
        <f>IF(Tabela4[[#This Row],[Tipo]]="Dividendo",Tabela4[[#This Row],[Valor]],Tabela4[[#This Row],[Valor]]*85%)</f>
        <v>0.13497999999999999</v>
      </c>
      <c r="I433" s="39" t="s">
        <v>143</v>
      </c>
      <c r="J433" s="39">
        <v>2005</v>
      </c>
      <c r="K433" s="38">
        <f>SUMPRODUCT(N(Tabela4[Ativo]=Tabela5[[#This Row],[Ativo]]),N(YEAR(Tabela4[Pagamento])=Tabela5[[#This Row],[Ano]]),Tabela4[Líquido])</f>
        <v>1.16214</v>
      </c>
    </row>
    <row r="434" spans="1:11">
      <c r="A434" s="39" t="s">
        <v>82</v>
      </c>
      <c r="B434" s="34" t="s">
        <v>17</v>
      </c>
      <c r="C434" s="35">
        <v>40298</v>
      </c>
      <c r="D434" s="36">
        <v>1.0999999999999999E-2</v>
      </c>
      <c r="E434" s="37">
        <v>40315</v>
      </c>
      <c r="F434" s="37">
        <v>40298</v>
      </c>
      <c r="G434" s="38">
        <f>IF(Tabela4[[#This Row],[Tipo]]="Dividendo",Tabela4[[#This Row],[Valor]],Tabela4[[#This Row],[Valor]]*85%)</f>
        <v>1.0999999999999999E-2</v>
      </c>
      <c r="I434" s="39" t="s">
        <v>145</v>
      </c>
      <c r="J434" s="39">
        <v>2013</v>
      </c>
      <c r="K434" s="43">
        <f>SUMPRODUCT(N(Tabela4[Ativo]=Tabela5[[#This Row],[Ativo]]),N(YEAR(Tabela4[Pagamento])=Tabela5[[#This Row],[Ano]]),Tabela4[Líquido])</f>
        <v>2.5002149999999999</v>
      </c>
    </row>
    <row r="435" spans="1:11">
      <c r="A435" s="39" t="s">
        <v>82</v>
      </c>
      <c r="B435" s="34" t="s">
        <v>16</v>
      </c>
      <c r="C435" s="35">
        <v>40176</v>
      </c>
      <c r="D435" s="36">
        <v>0.64680000000000004</v>
      </c>
      <c r="E435" s="37">
        <v>40247</v>
      </c>
      <c r="F435" s="37">
        <v>40176</v>
      </c>
      <c r="G435" s="38">
        <f>IF(Tabela4[[#This Row],[Tipo]]="Dividendo",Tabela4[[#This Row],[Valor]],Tabela4[[#This Row],[Valor]]*85%)</f>
        <v>0.54978000000000005</v>
      </c>
      <c r="I435" s="39" t="s">
        <v>145</v>
      </c>
      <c r="J435" s="39">
        <v>2012</v>
      </c>
      <c r="K435" s="43">
        <f>SUMPRODUCT(N(Tabela4[Ativo]=Tabela5[[#This Row],[Ativo]]),N(YEAR(Tabela4[Pagamento])=Tabela5[[#This Row],[Ano]]),Tabela4[Líquido])</f>
        <v>2.8824949999999996</v>
      </c>
    </row>
    <row r="436" spans="1:11">
      <c r="A436" s="39" t="s">
        <v>82</v>
      </c>
      <c r="B436" s="34" t="s">
        <v>16</v>
      </c>
      <c r="C436" s="35">
        <v>40115</v>
      </c>
      <c r="D436" s="36">
        <v>0.1188</v>
      </c>
      <c r="E436" s="37">
        <v>40128</v>
      </c>
      <c r="F436" s="37">
        <v>40115</v>
      </c>
      <c r="G436" s="38">
        <f>IF(Tabela4[[#This Row],[Tipo]]="Dividendo",Tabela4[[#This Row],[Valor]],Tabela4[[#This Row],[Valor]]*85%)</f>
        <v>0.10098</v>
      </c>
      <c r="I436" s="39" t="s">
        <v>145</v>
      </c>
      <c r="J436" s="39">
        <v>2011</v>
      </c>
      <c r="K436" s="38">
        <f>SUMPRODUCT(N(Tabela4[Ativo]=Tabela5[[#This Row],[Ativo]]),N(YEAR(Tabela4[Pagamento])=Tabela5[[#This Row],[Ano]]),Tabela4[Líquido])</f>
        <v>2.3922949999999998</v>
      </c>
    </row>
    <row r="437" spans="1:11">
      <c r="A437" s="39" t="s">
        <v>82</v>
      </c>
      <c r="B437" s="34" t="s">
        <v>17</v>
      </c>
      <c r="C437" s="35">
        <v>39566</v>
      </c>
      <c r="D437" s="36">
        <v>0.30120000000000002</v>
      </c>
      <c r="E437" s="34"/>
      <c r="F437" s="37">
        <v>39566</v>
      </c>
      <c r="G437" s="38">
        <f>IF(Tabela4[[#This Row],[Tipo]]="Dividendo",Tabela4[[#This Row],[Valor]],Tabela4[[#This Row],[Valor]]*85%)</f>
        <v>0.30120000000000002</v>
      </c>
      <c r="I437" s="39" t="s">
        <v>145</v>
      </c>
      <c r="J437" s="39">
        <v>2010</v>
      </c>
      <c r="K437" s="38">
        <f>SUMPRODUCT(N(Tabela4[Ativo]=Tabela5[[#This Row],[Ativo]]),N(YEAR(Tabela4[Pagamento])=Tabela5[[#This Row],[Ano]]),Tabela4[Líquido])</f>
        <v>2.1121250000000003</v>
      </c>
    </row>
    <row r="438" spans="1:11">
      <c r="A438" s="39" t="s">
        <v>82</v>
      </c>
      <c r="B438" s="34" t="s">
        <v>16</v>
      </c>
      <c r="C438" s="35">
        <v>39436</v>
      </c>
      <c r="D438" s="36">
        <v>0.249</v>
      </c>
      <c r="E438" s="37">
        <v>39456</v>
      </c>
      <c r="F438" s="37">
        <v>39436</v>
      </c>
      <c r="G438" s="38">
        <f>IF(Tabela4[[#This Row],[Tipo]]="Dividendo",Tabela4[[#This Row],[Valor]],Tabela4[[#This Row],[Valor]]*85%)</f>
        <v>0.21165</v>
      </c>
      <c r="I438" s="39" t="s">
        <v>145</v>
      </c>
      <c r="J438" s="39">
        <v>2009</v>
      </c>
      <c r="K438" s="38">
        <f>SUMPRODUCT(N(Tabela4[Ativo]=Tabela5[[#This Row],[Ativo]]),N(YEAR(Tabela4[Pagamento])=Tabela5[[#This Row],[Ano]]),Tabela4[Líquido])</f>
        <v>2.2818700000000001</v>
      </c>
    </row>
    <row r="439" spans="1:11">
      <c r="A439" s="39" t="s">
        <v>82</v>
      </c>
      <c r="B439" s="34" t="s">
        <v>16</v>
      </c>
      <c r="C439" s="35">
        <v>39343</v>
      </c>
      <c r="D439" s="36">
        <v>0.29320000000000002</v>
      </c>
      <c r="E439" s="37">
        <v>39353</v>
      </c>
      <c r="F439" s="37">
        <v>39343</v>
      </c>
      <c r="G439" s="38">
        <f>IF(Tabela4[[#This Row],[Tipo]]="Dividendo",Tabela4[[#This Row],[Valor]],Tabela4[[#This Row],[Valor]]*85%)</f>
        <v>0.24922</v>
      </c>
      <c r="I439" s="39" t="s">
        <v>145</v>
      </c>
      <c r="J439" s="39">
        <v>2008</v>
      </c>
      <c r="K439" s="38">
        <f>SUMPRODUCT(N(Tabela4[Ativo]=Tabela5[[#This Row],[Ativo]]),N(YEAR(Tabela4[Pagamento])=Tabela5[[#This Row],[Ano]]),Tabela4[Líquido])</f>
        <v>1.6452450000000001</v>
      </c>
    </row>
    <row r="440" spans="1:11">
      <c r="A440" s="39" t="s">
        <v>82</v>
      </c>
      <c r="B440" s="34" t="s">
        <v>17</v>
      </c>
      <c r="C440" s="35">
        <v>39197</v>
      </c>
      <c r="D440" s="36">
        <v>2.1000000000000001E-2</v>
      </c>
      <c r="E440" s="37">
        <v>39233</v>
      </c>
      <c r="F440" s="37">
        <v>39197</v>
      </c>
      <c r="G440" s="38">
        <f>IF(Tabela4[[#This Row],[Tipo]]="Dividendo",Tabela4[[#This Row],[Valor]],Tabela4[[#This Row],[Valor]]*85%)</f>
        <v>2.1000000000000001E-2</v>
      </c>
      <c r="I440" s="39" t="s">
        <v>145</v>
      </c>
      <c r="J440" s="39">
        <v>2007</v>
      </c>
      <c r="K440" s="38">
        <f>SUMPRODUCT(N(Tabela4[Ativo]=Tabela5[[#This Row],[Ativo]]),N(YEAR(Tabela4[Pagamento])=Tabela5[[#This Row],[Ano]]),Tabela4[Líquido])</f>
        <v>6.7029000000000005</v>
      </c>
    </row>
    <row r="441" spans="1:11">
      <c r="A441" s="39" t="s">
        <v>82</v>
      </c>
      <c r="B441" s="34" t="s">
        <v>17</v>
      </c>
      <c r="C441" s="35">
        <v>39189</v>
      </c>
      <c r="D441" s="36">
        <v>0</v>
      </c>
      <c r="E441" s="34"/>
      <c r="F441" s="37">
        <v>39189</v>
      </c>
      <c r="G441" s="38">
        <f>IF(Tabela4[[#This Row],[Tipo]]="Dividendo",Tabela4[[#This Row],[Valor]],Tabela4[[#This Row],[Valor]]*85%)</f>
        <v>0</v>
      </c>
      <c r="I441" s="39" t="s">
        <v>145</v>
      </c>
      <c r="J441" s="39">
        <v>2006</v>
      </c>
      <c r="K441" s="38">
        <f>SUMPRODUCT(N(Tabela4[Ativo]=Tabela5[[#This Row],[Ativo]]),N(YEAR(Tabela4[Pagamento])=Tabela5[[#This Row],[Ano]]),Tabela4[Líquido])</f>
        <v>8.1312999999999995</v>
      </c>
    </row>
    <row r="442" spans="1:11">
      <c r="A442" s="39" t="s">
        <v>82</v>
      </c>
      <c r="B442" s="34" t="s">
        <v>16</v>
      </c>
      <c r="C442" s="35">
        <v>39063</v>
      </c>
      <c r="D442" s="36">
        <v>0.17130000000000001</v>
      </c>
      <c r="E442" s="37">
        <v>39086</v>
      </c>
      <c r="F442" s="37">
        <v>39058</v>
      </c>
      <c r="G442" s="38">
        <f>IF(Tabela4[[#This Row],[Tipo]]="Dividendo",Tabela4[[#This Row],[Valor]],Tabela4[[#This Row],[Valor]]*85%)</f>
        <v>0.14560500000000001</v>
      </c>
      <c r="I442" s="39" t="s">
        <v>145</v>
      </c>
      <c r="J442" s="39">
        <v>2005</v>
      </c>
      <c r="K442" s="38">
        <f>SUMPRODUCT(N(Tabela4[Ativo]=Tabela5[[#This Row],[Ativo]]),N(YEAR(Tabela4[Pagamento])=Tabela5[[#This Row],[Ano]]),Tabela4[Líquido])</f>
        <v>3.4652400000000001</v>
      </c>
    </row>
    <row r="443" spans="1:11">
      <c r="A443" s="39" t="s">
        <v>82</v>
      </c>
      <c r="B443" s="34" t="s">
        <v>16</v>
      </c>
      <c r="C443" s="35">
        <v>38917</v>
      </c>
      <c r="D443" s="36">
        <v>0.19109999999999999</v>
      </c>
      <c r="E443" s="37">
        <v>38940</v>
      </c>
      <c r="F443" s="37">
        <v>38916</v>
      </c>
      <c r="G443" s="38">
        <f>IF(Tabela4[[#This Row],[Tipo]]="Dividendo",Tabela4[[#This Row],[Valor]],Tabela4[[#This Row],[Valor]]*85%)</f>
        <v>0.162435</v>
      </c>
      <c r="I443" s="39" t="s">
        <v>145</v>
      </c>
      <c r="J443" s="39">
        <v>2004</v>
      </c>
      <c r="K443" s="38">
        <f>SUMPRODUCT(N(Tabela4[Ativo]=Tabela5[[#This Row],[Ativo]]),N(YEAR(Tabela4[Pagamento])=Tabela5[[#This Row],[Ano]]),Tabela4[Líquido])</f>
        <v>3.1407599999999998</v>
      </c>
    </row>
    <row r="444" spans="1:11">
      <c r="A444" s="39" t="s">
        <v>82</v>
      </c>
      <c r="B444" s="34" t="s">
        <v>17</v>
      </c>
      <c r="C444" s="35">
        <v>38826</v>
      </c>
      <c r="D444" s="36">
        <v>1.9199999999999998E-2</v>
      </c>
      <c r="E444" s="34"/>
      <c r="F444" s="37">
        <v>38826</v>
      </c>
      <c r="G444" s="38">
        <f>IF(Tabela4[[#This Row],[Tipo]]="Dividendo",Tabela4[[#This Row],[Valor]],Tabela4[[#This Row],[Valor]]*85%)</f>
        <v>1.9199999999999998E-2</v>
      </c>
      <c r="I444" s="39" t="s">
        <v>145</v>
      </c>
      <c r="J444" s="39">
        <v>2003</v>
      </c>
      <c r="K444" s="38">
        <f>SUMPRODUCT(N(Tabela4[Ativo]=Tabela5[[#This Row],[Ativo]]),N(YEAR(Tabela4[Pagamento])=Tabela5[[#This Row],[Ano]]),Tabela4[Líquido])</f>
        <v>1.0230600000000001</v>
      </c>
    </row>
    <row r="445" spans="1:11">
      <c r="A445" s="39" t="s">
        <v>82</v>
      </c>
      <c r="B445" s="34" t="s">
        <v>16</v>
      </c>
      <c r="C445" s="35">
        <v>38705</v>
      </c>
      <c r="D445" s="36">
        <v>0.504</v>
      </c>
      <c r="E445" s="37">
        <v>38721</v>
      </c>
      <c r="F445" s="37">
        <v>38705</v>
      </c>
      <c r="G445" s="38">
        <f>IF(Tabela4[[#This Row],[Tipo]]="Dividendo",Tabela4[[#This Row],[Valor]],Tabela4[[#This Row],[Valor]]*85%)</f>
        <v>0.4284</v>
      </c>
      <c r="I445" s="39" t="s">
        <v>145</v>
      </c>
      <c r="J445" s="39">
        <v>2002</v>
      </c>
      <c r="K445" s="38">
        <f>SUMPRODUCT(N(Tabela4[Ativo]=Tabela5[[#This Row],[Ativo]]),N(YEAR(Tabela4[Pagamento])=Tabela5[[#This Row],[Ano]]),Tabela4[Líquido])</f>
        <v>2.4905400000000002</v>
      </c>
    </row>
    <row r="446" spans="1:11">
      <c r="A446" s="39" t="s">
        <v>82</v>
      </c>
      <c r="B446" s="34" t="s">
        <v>17</v>
      </c>
      <c r="C446" s="35">
        <v>38469</v>
      </c>
      <c r="D446" s="36">
        <v>0.1084</v>
      </c>
      <c r="E446" s="37">
        <v>38503</v>
      </c>
      <c r="F446" s="37">
        <v>38469</v>
      </c>
      <c r="G446" s="38">
        <f>IF(Tabela4[[#This Row],[Tipo]]="Dividendo",Tabela4[[#This Row],[Valor]],Tabela4[[#This Row],[Valor]]*85%)</f>
        <v>0.1084</v>
      </c>
      <c r="I446" s="39" t="s">
        <v>145</v>
      </c>
      <c r="J446" s="39">
        <v>2001</v>
      </c>
      <c r="K446" s="38">
        <f>SUMPRODUCT(N(Tabela4[Ativo]=Tabela5[[#This Row],[Ativo]]),N(YEAR(Tabela4[Pagamento])=Tabela5[[#This Row],[Ano]]),Tabela4[Líquido])</f>
        <v>0.51185999999999998</v>
      </c>
    </row>
    <row r="447" spans="1:11">
      <c r="A447" s="39" t="s">
        <v>82</v>
      </c>
      <c r="B447" s="34" t="s">
        <v>17</v>
      </c>
      <c r="C447" s="35">
        <v>38462</v>
      </c>
      <c r="D447" s="36">
        <v>0.124</v>
      </c>
      <c r="E447" s="34"/>
      <c r="F447" s="37">
        <v>38462</v>
      </c>
      <c r="G447" s="38">
        <f>IF(Tabela4[[#This Row],[Tipo]]="Dividendo",Tabela4[[#This Row],[Valor]],Tabela4[[#This Row],[Valor]]*85%)</f>
        <v>0.124</v>
      </c>
      <c r="I447" s="39" t="s">
        <v>146</v>
      </c>
      <c r="J447" s="39">
        <v>2013</v>
      </c>
      <c r="K447" s="43">
        <f>SUMPRODUCT(N(Tabela4[Ativo]=Tabela5[[#This Row],[Ativo]]),N(YEAR(Tabela4[Pagamento])=Tabela5[[#This Row],[Ano]]),Tabela4[Líquido])</f>
        <v>1.9035899999999999</v>
      </c>
    </row>
    <row r="448" spans="1:11">
      <c r="A448" s="39" t="s">
        <v>82</v>
      </c>
      <c r="B448" s="34" t="s">
        <v>16</v>
      </c>
      <c r="C448" s="35">
        <v>38338</v>
      </c>
      <c r="D448" s="36">
        <v>0.21859999999999999</v>
      </c>
      <c r="E448" s="37">
        <v>38411</v>
      </c>
      <c r="F448" s="37">
        <v>38338</v>
      </c>
      <c r="G448" s="38">
        <f>IF(Tabela4[[#This Row],[Tipo]]="Dividendo",Tabela4[[#This Row],[Valor]],Tabela4[[#This Row],[Valor]]*85%)</f>
        <v>0.18580999999999998</v>
      </c>
      <c r="I448" s="39" t="s">
        <v>146</v>
      </c>
      <c r="J448" s="39">
        <v>2012</v>
      </c>
      <c r="K448" s="43">
        <f>SUMPRODUCT(N(Tabela4[Ativo]=Tabela5[[#This Row],[Ativo]]),N(YEAR(Tabela4[Pagamento])=Tabela5[[#This Row],[Ano]]),Tabela4[Líquido])</f>
        <v>0.57825499999999996</v>
      </c>
    </row>
    <row r="449" spans="1:11">
      <c r="A449" s="39" t="s">
        <v>82</v>
      </c>
      <c r="B449" s="34" t="s">
        <v>16</v>
      </c>
      <c r="C449" s="35">
        <v>38251</v>
      </c>
      <c r="D449" s="36">
        <v>0.18329999999999999</v>
      </c>
      <c r="E449" s="37">
        <v>38260</v>
      </c>
      <c r="F449" s="37">
        <v>38250</v>
      </c>
      <c r="G449" s="38">
        <f>IF(Tabela4[[#This Row],[Tipo]]="Dividendo",Tabela4[[#This Row],[Valor]],Tabela4[[#This Row],[Valor]]*85%)</f>
        <v>0.155805</v>
      </c>
      <c r="I449" s="39" t="s">
        <v>146</v>
      </c>
      <c r="J449" s="39">
        <v>2011</v>
      </c>
      <c r="K449" s="38">
        <f>SUMPRODUCT(N(Tabela4[Ativo]=Tabela5[[#This Row],[Ativo]]),N(YEAR(Tabela4[Pagamento])=Tabela5[[#This Row],[Ano]]),Tabela4[Líquido])</f>
        <v>1.2934399999999999</v>
      </c>
    </row>
    <row r="450" spans="1:11">
      <c r="A450" s="39" t="s">
        <v>82</v>
      </c>
      <c r="B450" s="34" t="s">
        <v>17</v>
      </c>
      <c r="C450" s="35">
        <v>38226</v>
      </c>
      <c r="D450" s="36">
        <v>6.6000000000000003E-2</v>
      </c>
      <c r="E450" s="34"/>
      <c r="F450" s="37">
        <v>38226</v>
      </c>
      <c r="G450" s="38">
        <f>IF(Tabela4[[#This Row],[Tipo]]="Dividendo",Tabela4[[#This Row],[Valor]],Tabela4[[#This Row],[Valor]]*85%)</f>
        <v>6.6000000000000003E-2</v>
      </c>
      <c r="I450" s="39" t="s">
        <v>146</v>
      </c>
      <c r="J450" s="39">
        <v>2010</v>
      </c>
      <c r="K450" s="38">
        <f>SUMPRODUCT(N(Tabela4[Ativo]=Tabela5[[#This Row],[Ativo]]),N(YEAR(Tabela4[Pagamento])=Tabela5[[#This Row],[Ano]]),Tabela4[Líquido])</f>
        <v>0.5031699999999999</v>
      </c>
    </row>
    <row r="451" spans="1:11">
      <c r="A451" s="39" t="s">
        <v>82</v>
      </c>
      <c r="B451" s="34" t="s">
        <v>17</v>
      </c>
      <c r="C451" s="35">
        <v>38107</v>
      </c>
      <c r="D451" s="36">
        <v>12.9</v>
      </c>
      <c r="E451" s="37">
        <v>38138</v>
      </c>
      <c r="F451" s="37"/>
      <c r="G451" s="38">
        <f>IF(Tabela4[[#This Row],[Tipo]]="Dividendo",Tabela4[[#This Row],[Valor]],Tabela4[[#This Row],[Valor]]*85%)</f>
        <v>12.9</v>
      </c>
      <c r="I451" s="39" t="s">
        <v>146</v>
      </c>
      <c r="J451" s="39">
        <v>2009</v>
      </c>
      <c r="K451" s="38">
        <f>SUMPRODUCT(N(Tabela4[Ativo]=Tabela5[[#This Row],[Ativo]]),N(YEAR(Tabela4[Pagamento])=Tabela5[[#This Row],[Ano]]),Tabela4[Líquido])</f>
        <v>1.2920199999999999</v>
      </c>
    </row>
    <row r="452" spans="1:11">
      <c r="A452" s="39" t="s">
        <v>82</v>
      </c>
      <c r="B452" s="34" t="s">
        <v>17</v>
      </c>
      <c r="C452" s="35">
        <v>38106</v>
      </c>
      <c r="D452" s="36">
        <v>3.32E-2</v>
      </c>
      <c r="E452" s="34"/>
      <c r="F452" s="37">
        <v>38106</v>
      </c>
      <c r="G452" s="38">
        <f>IF(Tabela4[[#This Row],[Tipo]]="Dividendo",Tabela4[[#This Row],[Valor]],Tabela4[[#This Row],[Valor]]*85%)</f>
        <v>3.32E-2</v>
      </c>
      <c r="I452" s="39" t="s">
        <v>146</v>
      </c>
      <c r="J452" s="39">
        <v>2008</v>
      </c>
      <c r="K452" s="38">
        <f>SUMPRODUCT(N(Tabela4[Ativo]=Tabela5[[#This Row],[Ativo]]),N(YEAR(Tabela4[Pagamento])=Tabela5[[#This Row],[Ano]]),Tabela4[Líquido])</f>
        <v>0.828905</v>
      </c>
    </row>
    <row r="453" spans="1:11">
      <c r="A453" s="39" t="s">
        <v>82</v>
      </c>
      <c r="B453" s="34" t="s">
        <v>17</v>
      </c>
      <c r="C453" s="35">
        <v>37967</v>
      </c>
      <c r="D453" s="36">
        <v>11.72</v>
      </c>
      <c r="E453" s="37">
        <v>37974</v>
      </c>
      <c r="F453" s="37"/>
      <c r="G453" s="38">
        <f>IF(Tabela4[[#This Row],[Tipo]]="Dividendo",Tabela4[[#This Row],[Valor]],Tabela4[[#This Row],[Valor]]*85%)</f>
        <v>11.72</v>
      </c>
      <c r="I453" s="39" t="s">
        <v>146</v>
      </c>
      <c r="J453" s="39">
        <v>2007</v>
      </c>
      <c r="K453" s="38">
        <f>SUMPRODUCT(N(Tabela4[Ativo]=Tabela5[[#This Row],[Ativo]]),N(YEAR(Tabela4[Pagamento])=Tabela5[[#This Row],[Ano]]),Tabela4[Líquido])</f>
        <v>0.91573499999999997</v>
      </c>
    </row>
    <row r="454" spans="1:11">
      <c r="A454" s="39" t="s">
        <v>82</v>
      </c>
      <c r="B454" s="34" t="s">
        <v>17</v>
      </c>
      <c r="C454" s="35">
        <v>37741</v>
      </c>
      <c r="D454" s="36">
        <v>2.9899999999999999E-2</v>
      </c>
      <c r="E454" s="34"/>
      <c r="F454" s="37">
        <v>37741</v>
      </c>
      <c r="G454" s="38">
        <f>IF(Tabela4[[#This Row],[Tipo]]="Dividendo",Tabela4[[#This Row],[Valor]],Tabela4[[#This Row],[Valor]]*85%)</f>
        <v>2.9899999999999999E-2</v>
      </c>
      <c r="I454" s="39" t="s">
        <v>146</v>
      </c>
      <c r="J454" s="39">
        <v>2006</v>
      </c>
      <c r="K454" s="38">
        <f>SUMPRODUCT(N(Tabela4[Ativo]=Tabela5[[#This Row],[Ativo]]),N(YEAR(Tabela4[Pagamento])=Tabela5[[#This Row],[Ano]]),Tabela4[Líquido])</f>
        <v>0.36388499999999996</v>
      </c>
    </row>
    <row r="455" spans="1:11">
      <c r="A455" s="39" t="s">
        <v>82</v>
      </c>
      <c r="B455" s="34" t="s">
        <v>17</v>
      </c>
      <c r="C455" s="35">
        <v>37739</v>
      </c>
      <c r="D455" s="36">
        <v>14.05</v>
      </c>
      <c r="E455" s="37">
        <v>37771</v>
      </c>
      <c r="F455" s="37"/>
      <c r="G455" s="38">
        <f>IF(Tabela4[[#This Row],[Tipo]]="Dividendo",Tabela4[[#This Row],[Valor]],Tabela4[[#This Row],[Valor]]*85%)</f>
        <v>14.05</v>
      </c>
      <c r="I455" s="39" t="s">
        <v>146</v>
      </c>
      <c r="J455" s="39">
        <v>2005</v>
      </c>
      <c r="K455" s="38">
        <f>SUMPRODUCT(N(Tabela4[Ativo]=Tabela5[[#This Row],[Ativo]]),N(YEAR(Tabela4[Pagamento])=Tabela5[[#This Row],[Ano]]),Tabela4[Líquido])</f>
        <v>0.28389999999999999</v>
      </c>
    </row>
    <row r="456" spans="1:11">
      <c r="A456" s="39" t="s">
        <v>82</v>
      </c>
      <c r="B456" s="34" t="s">
        <v>16</v>
      </c>
      <c r="C456" s="35">
        <v>37620</v>
      </c>
      <c r="D456" s="36">
        <v>3.0800000000000001E-2</v>
      </c>
      <c r="E456" s="34"/>
      <c r="F456" s="37">
        <v>37614</v>
      </c>
      <c r="G456" s="38">
        <f>IF(Tabela4[[#This Row],[Tipo]]="Dividendo",Tabela4[[#This Row],[Valor]],Tabela4[[#This Row],[Valor]]*85%)</f>
        <v>2.6180000000000002E-2</v>
      </c>
      <c r="I456" s="39" t="s">
        <v>146</v>
      </c>
      <c r="J456" s="39">
        <v>2004</v>
      </c>
      <c r="K456" s="38">
        <f>SUMPRODUCT(N(Tabela4[Ativo]=Tabela5[[#This Row],[Ativo]]),N(YEAR(Tabela4[Pagamento])=Tabela5[[#This Row],[Ano]]),Tabela4[Líquido])</f>
        <v>0.12520499999999998</v>
      </c>
    </row>
    <row r="457" spans="1:11">
      <c r="A457" s="39" t="s">
        <v>82</v>
      </c>
      <c r="B457" s="34" t="s">
        <v>17</v>
      </c>
      <c r="C457" s="35">
        <v>37376</v>
      </c>
      <c r="D457" s="36">
        <v>3.51</v>
      </c>
      <c r="E457" s="37">
        <v>37397</v>
      </c>
      <c r="F457" s="37"/>
      <c r="G457" s="38">
        <f>IF(Tabela4[[#This Row],[Tipo]]="Dividendo",Tabela4[[#This Row],[Valor]],Tabela4[[#This Row],[Valor]]*85%)</f>
        <v>3.51</v>
      </c>
      <c r="I457" s="39" t="s">
        <v>146</v>
      </c>
      <c r="J457" s="39">
        <v>2003</v>
      </c>
      <c r="K457" s="38">
        <f>SUMPRODUCT(N(Tabela4[Ativo]=Tabela5[[#This Row],[Ativo]]),N(YEAR(Tabela4[Pagamento])=Tabela5[[#This Row],[Ano]]),Tabela4[Líquido])</f>
        <v>0</v>
      </c>
    </row>
    <row r="458" spans="1:11">
      <c r="A458" s="39" t="s">
        <v>82</v>
      </c>
      <c r="B458" s="34" t="s">
        <v>17</v>
      </c>
      <c r="C458" s="35">
        <v>37125</v>
      </c>
      <c r="D458" s="36">
        <v>1.94</v>
      </c>
      <c r="E458" s="37">
        <v>37138</v>
      </c>
      <c r="F458" s="37"/>
      <c r="G458" s="38">
        <f>IF(Tabela4[[#This Row],[Tipo]]="Dividendo",Tabela4[[#This Row],[Valor]],Tabela4[[#This Row],[Valor]]*85%)</f>
        <v>1.94</v>
      </c>
      <c r="I458" s="39" t="s">
        <v>146</v>
      </c>
      <c r="J458" s="39">
        <v>2002</v>
      </c>
      <c r="K458" s="38">
        <f>SUMPRODUCT(N(Tabela4[Ativo]=Tabela5[[#This Row],[Ativo]]),N(YEAR(Tabela4[Pagamento])=Tabela5[[#This Row],[Ano]]),Tabela4[Líquido])</f>
        <v>0.26621999999999996</v>
      </c>
    </row>
    <row r="459" spans="1:11">
      <c r="A459" s="39" t="s">
        <v>82</v>
      </c>
      <c r="B459" s="34" t="s">
        <v>17</v>
      </c>
      <c r="C459" s="35">
        <v>36966</v>
      </c>
      <c r="D459" s="36">
        <v>5.07</v>
      </c>
      <c r="E459" s="34"/>
      <c r="F459" s="37"/>
      <c r="G459" s="38">
        <f>IF(Tabela4[[#This Row],[Tipo]]="Dividendo",Tabela4[[#This Row],[Valor]],Tabela4[[#This Row],[Valor]]*85%)</f>
        <v>5.07</v>
      </c>
      <c r="I459" s="39" t="s">
        <v>146</v>
      </c>
      <c r="J459" s="39">
        <v>2001</v>
      </c>
      <c r="K459" s="38">
        <f>SUMPRODUCT(N(Tabela4[Ativo]=Tabela5[[#This Row],[Ativo]]),N(YEAR(Tabela4[Pagamento])=Tabela5[[#This Row],[Ano]]),Tabela4[Líquido])</f>
        <v>0.504135</v>
      </c>
    </row>
    <row r="460" spans="1:11">
      <c r="A460" s="39" t="s">
        <v>82</v>
      </c>
      <c r="B460" s="34" t="s">
        <v>17</v>
      </c>
      <c r="C460" s="35">
        <v>36766</v>
      </c>
      <c r="D460" s="36">
        <v>6.5</v>
      </c>
      <c r="E460" s="37">
        <v>36789</v>
      </c>
      <c r="F460" s="37"/>
      <c r="G460" s="38">
        <f>IF(Tabela4[[#This Row],[Tipo]]="Dividendo",Tabela4[[#This Row],[Valor]],Tabela4[[#This Row],[Valor]]*85%)</f>
        <v>6.5</v>
      </c>
      <c r="I460" s="39" t="s">
        <v>146</v>
      </c>
      <c r="J460" s="39">
        <v>2000</v>
      </c>
      <c r="K460" s="38">
        <f>SUMPRODUCT(N(Tabela4[Ativo]=Tabela5[[#This Row],[Ativo]]),N(YEAR(Tabela4[Pagamento])=Tabela5[[#This Row],[Ano]]),Tabela4[Líquido])</f>
        <v>0.53328999999999993</v>
      </c>
    </row>
    <row r="461" spans="1:11">
      <c r="A461" s="39" t="s">
        <v>85</v>
      </c>
      <c r="B461" s="39" t="s">
        <v>16</v>
      </c>
      <c r="C461" s="40">
        <v>41393</v>
      </c>
      <c r="D461" s="41">
        <v>0.27610000000000001</v>
      </c>
      <c r="E461" s="39"/>
      <c r="F461" s="42">
        <v>41393</v>
      </c>
      <c r="G461" s="43">
        <f>IF(Tabela4[[#This Row],[Tipo]]="Dividendo",Tabela4[[#This Row],[Valor]],Tabela4[[#This Row],[Valor]]*85%)</f>
        <v>0.234685</v>
      </c>
      <c r="I461" s="39" t="s">
        <v>146</v>
      </c>
      <c r="J461" s="39">
        <v>1999</v>
      </c>
      <c r="K461" s="38">
        <f>SUMPRODUCT(N(Tabela4[Ativo]=Tabela5[[#This Row],[Ativo]]),N(YEAR(Tabela4[Pagamento])=Tabela5[[#This Row],[Ano]]),Tabela4[Líquido])</f>
        <v>0.40426000000000001</v>
      </c>
    </row>
    <row r="462" spans="1:11">
      <c r="A462" s="39" t="s">
        <v>85</v>
      </c>
      <c r="B462" s="34" t="s">
        <v>16</v>
      </c>
      <c r="C462" s="35">
        <v>41040</v>
      </c>
      <c r="D462" s="36">
        <v>0.2</v>
      </c>
      <c r="E462" s="37">
        <v>41060</v>
      </c>
      <c r="F462" s="37">
        <v>41026</v>
      </c>
      <c r="G462" s="38">
        <f>IF(Tabela4[[#This Row],[Tipo]]="Dividendo",Tabela4[[#This Row],[Valor]],Tabela4[[#This Row],[Valor]]*85%)</f>
        <v>0.17</v>
      </c>
      <c r="I462" s="39" t="s">
        <v>148</v>
      </c>
      <c r="J462" s="39">
        <v>2013</v>
      </c>
      <c r="K462" s="43">
        <f>SUMPRODUCT(N(Tabela4[Ativo]=Tabela5[[#This Row],[Ativo]]),N(YEAR(Tabela4[Pagamento])=Tabela5[[#This Row],[Ano]]),Tabela4[Líquido])</f>
        <v>0.17</v>
      </c>
    </row>
    <row r="463" spans="1:11">
      <c r="A463" s="39" t="s">
        <v>85</v>
      </c>
      <c r="B463" s="34" t="s">
        <v>17</v>
      </c>
      <c r="C463" s="35">
        <v>40987</v>
      </c>
      <c r="D463" s="36">
        <v>0.1227</v>
      </c>
      <c r="E463" s="37">
        <v>41047</v>
      </c>
      <c r="F463" s="37">
        <v>40987</v>
      </c>
      <c r="G463" s="38">
        <f>IF(Tabela4[[#This Row],[Tipo]]="Dividendo",Tabela4[[#This Row],[Valor]],Tabela4[[#This Row],[Valor]]*85%)</f>
        <v>0.1227</v>
      </c>
      <c r="I463" s="39" t="s">
        <v>148</v>
      </c>
      <c r="J463" s="39">
        <v>2012</v>
      </c>
      <c r="K463" s="43">
        <f>SUMPRODUCT(N(Tabela4[Ativo]=Tabela5[[#This Row],[Ativo]]),N(YEAR(Tabela4[Pagamento])=Tabela5[[#This Row],[Ano]]),Tabela4[Líquido])</f>
        <v>0.46</v>
      </c>
    </row>
    <row r="464" spans="1:11">
      <c r="A464" s="39" t="s">
        <v>85</v>
      </c>
      <c r="B464" s="34" t="s">
        <v>16</v>
      </c>
      <c r="C464" s="35">
        <v>40910</v>
      </c>
      <c r="D464" s="36">
        <v>0.2</v>
      </c>
      <c r="E464" s="37">
        <v>40968</v>
      </c>
      <c r="F464" s="37">
        <v>40899</v>
      </c>
      <c r="G464" s="38">
        <f>IF(Tabela4[[#This Row],[Tipo]]="Dividendo",Tabela4[[#This Row],[Valor]],Tabela4[[#This Row],[Valor]]*85%)</f>
        <v>0.17</v>
      </c>
      <c r="I464" s="39" t="s">
        <v>148</v>
      </c>
      <c r="J464" s="39">
        <v>2011</v>
      </c>
      <c r="K464" s="38">
        <f>SUMPRODUCT(N(Tabela4[Ativo]=Tabela5[[#This Row],[Ativo]]),N(YEAR(Tabela4[Pagamento])=Tabela5[[#This Row],[Ano]]),Tabela4[Líquido])</f>
        <v>1.8</v>
      </c>
    </row>
    <row r="465" spans="1:11">
      <c r="A465" s="39" t="s">
        <v>85</v>
      </c>
      <c r="B465" s="34" t="s">
        <v>16</v>
      </c>
      <c r="C465" s="35">
        <v>40858</v>
      </c>
      <c r="D465" s="36">
        <v>0.2</v>
      </c>
      <c r="E465" s="37">
        <v>40877</v>
      </c>
      <c r="F465" s="37">
        <v>40844</v>
      </c>
      <c r="G465" s="38">
        <f>IF(Tabela4[[#This Row],[Tipo]]="Dividendo",Tabela4[[#This Row],[Valor]],Tabela4[[#This Row],[Valor]]*85%)</f>
        <v>0.17</v>
      </c>
      <c r="I465" s="39" t="s">
        <v>148</v>
      </c>
      <c r="J465" s="39">
        <v>2010</v>
      </c>
      <c r="K465" s="38">
        <f>SUMPRODUCT(N(Tabela4[Ativo]=Tabela5[[#This Row],[Ativo]]),N(YEAR(Tabela4[Pagamento])=Tabela5[[#This Row],[Ano]]),Tabela4[Líquido])</f>
        <v>0.45950000000000002</v>
      </c>
    </row>
    <row r="466" spans="1:11">
      <c r="A466" s="39" t="s">
        <v>85</v>
      </c>
      <c r="B466" s="34" t="s">
        <v>16</v>
      </c>
      <c r="C466" s="35">
        <v>40757</v>
      </c>
      <c r="D466" s="36">
        <v>0.2</v>
      </c>
      <c r="E466" s="37">
        <v>40786</v>
      </c>
      <c r="F466" s="37">
        <v>40746</v>
      </c>
      <c r="G466" s="38">
        <f>IF(Tabela4[[#This Row],[Tipo]]="Dividendo",Tabela4[[#This Row],[Valor]],Tabela4[[#This Row],[Valor]]*85%)</f>
        <v>0.17</v>
      </c>
      <c r="I466" s="39" t="s">
        <v>148</v>
      </c>
      <c r="J466" s="39">
        <v>2009</v>
      </c>
      <c r="K466" s="38">
        <f>SUMPRODUCT(N(Tabela4[Ativo]=Tabela5[[#This Row],[Ativo]]),N(YEAR(Tabela4[Pagamento])=Tabela5[[#This Row],[Ano]]),Tabela4[Líquido])</f>
        <v>0.66113</v>
      </c>
    </row>
    <row r="467" spans="1:11">
      <c r="A467" s="39" t="s">
        <v>85</v>
      </c>
      <c r="B467" s="34" t="s">
        <v>16</v>
      </c>
      <c r="C467" s="35">
        <v>40674</v>
      </c>
      <c r="D467" s="36">
        <v>0.2</v>
      </c>
      <c r="E467" s="37">
        <v>40694</v>
      </c>
      <c r="F467" s="37">
        <v>40662</v>
      </c>
      <c r="G467" s="38">
        <f>IF(Tabela4[[#This Row],[Tipo]]="Dividendo",Tabela4[[#This Row],[Valor]],Tabela4[[#This Row],[Valor]]*85%)</f>
        <v>0.17</v>
      </c>
      <c r="I467" s="39" t="s">
        <v>148</v>
      </c>
      <c r="J467" s="39">
        <v>2008</v>
      </c>
      <c r="K467" s="38">
        <f>SUMPRODUCT(N(Tabela4[Ativo]=Tabela5[[#This Row],[Ativo]]),N(YEAR(Tabela4[Pagamento])=Tabela5[[#This Row],[Ano]]),Tabela4[Líquido])</f>
        <v>1.444475</v>
      </c>
    </row>
    <row r="468" spans="1:11">
      <c r="A468" s="39" t="s">
        <v>85</v>
      </c>
      <c r="B468" s="34" t="s">
        <v>17</v>
      </c>
      <c r="C468" s="35">
        <v>40661</v>
      </c>
      <c r="D468" s="36">
        <v>0.1242</v>
      </c>
      <c r="E468" s="37">
        <v>40721</v>
      </c>
      <c r="F468" s="37">
        <v>40661</v>
      </c>
      <c r="G468" s="38">
        <f>IF(Tabela4[[#This Row],[Tipo]]="Dividendo",Tabela4[[#This Row],[Valor]],Tabela4[[#This Row],[Valor]]*85%)</f>
        <v>0.1242</v>
      </c>
      <c r="I468" s="39" t="s">
        <v>148</v>
      </c>
      <c r="J468" s="39">
        <v>2007</v>
      </c>
      <c r="K468" s="38">
        <f>SUMPRODUCT(N(Tabela4[Ativo]=Tabela5[[#This Row],[Ativo]]),N(YEAR(Tabela4[Pagamento])=Tabela5[[#This Row],[Ano]]),Tabela4[Líquido])</f>
        <v>0.54820000000000002</v>
      </c>
    </row>
    <row r="469" spans="1:11">
      <c r="A469" s="39" t="s">
        <v>85</v>
      </c>
      <c r="B469" s="34" t="s">
        <v>16</v>
      </c>
      <c r="C469" s="35">
        <v>40623</v>
      </c>
      <c r="D469" s="36">
        <v>0.1527</v>
      </c>
      <c r="E469" s="37">
        <v>40633</v>
      </c>
      <c r="F469" s="37">
        <v>40623</v>
      </c>
      <c r="G469" s="38">
        <f>IF(Tabela4[[#This Row],[Tipo]]="Dividendo",Tabela4[[#This Row],[Valor]],Tabela4[[#This Row],[Valor]]*85%)</f>
        <v>0.12979499999999999</v>
      </c>
      <c r="I469" s="39" t="s">
        <v>150</v>
      </c>
      <c r="J469" s="39">
        <v>2013</v>
      </c>
      <c r="K469" s="43">
        <f>SUMPRODUCT(N(Tabela4[Ativo]=Tabela5[[#This Row],[Ativo]]),N(YEAR(Tabela4[Pagamento])=Tabela5[[#This Row],[Ano]]),Tabela4[Líquido])</f>
        <v>1.9932500000000002</v>
      </c>
    </row>
    <row r="470" spans="1:11">
      <c r="A470" s="39" t="s">
        <v>85</v>
      </c>
      <c r="B470" s="34" t="s">
        <v>16</v>
      </c>
      <c r="C470" s="35">
        <v>40533</v>
      </c>
      <c r="D470" s="36">
        <v>0.2</v>
      </c>
      <c r="E470" s="37">
        <v>40542</v>
      </c>
      <c r="F470" s="37">
        <v>40522</v>
      </c>
      <c r="G470" s="38">
        <f>IF(Tabela4[[#This Row],[Tipo]]="Dividendo",Tabela4[[#This Row],[Valor]],Tabela4[[#This Row],[Valor]]*85%)</f>
        <v>0.17</v>
      </c>
      <c r="I470" s="39" t="s">
        <v>150</v>
      </c>
      <c r="J470" s="39">
        <v>2012</v>
      </c>
      <c r="K470" s="43">
        <f>SUMPRODUCT(N(Tabela4[Ativo]=Tabela5[[#This Row],[Ativo]]),N(YEAR(Tabela4[Pagamento])=Tabela5[[#This Row],[Ano]]),Tabela4[Líquido])</f>
        <v>2.1589999999999998</v>
      </c>
    </row>
    <row r="471" spans="1:11">
      <c r="A471" s="39" t="s">
        <v>85</v>
      </c>
      <c r="B471" s="34" t="s">
        <v>16</v>
      </c>
      <c r="C471" s="35">
        <v>40483</v>
      </c>
      <c r="D471" s="36">
        <v>0.14000000000000001</v>
      </c>
      <c r="E471" s="37">
        <v>40512</v>
      </c>
      <c r="F471" s="37">
        <v>40473</v>
      </c>
      <c r="G471" s="38">
        <f>IF(Tabela4[[#This Row],[Tipo]]="Dividendo",Tabela4[[#This Row],[Valor]],Tabela4[[#This Row],[Valor]]*85%)</f>
        <v>0.11900000000000001</v>
      </c>
      <c r="I471" s="39" t="s">
        <v>150</v>
      </c>
      <c r="J471" s="39">
        <v>2011</v>
      </c>
      <c r="K471" s="38">
        <f>SUMPRODUCT(N(Tabela4[Ativo]=Tabela5[[#This Row],[Ativo]]),N(YEAR(Tabela4[Pagamento])=Tabela5[[#This Row],[Ano]]),Tabela4[Líquido])</f>
        <v>1.7011899999999998</v>
      </c>
    </row>
    <row r="472" spans="1:11">
      <c r="A472" s="39" t="s">
        <v>85</v>
      </c>
      <c r="B472" s="34" t="s">
        <v>16</v>
      </c>
      <c r="C472" s="35">
        <v>40389</v>
      </c>
      <c r="D472" s="36">
        <v>0.2</v>
      </c>
      <c r="E472" s="37">
        <v>40451</v>
      </c>
      <c r="F472" s="37">
        <v>40375</v>
      </c>
      <c r="G472" s="38">
        <f>IF(Tabela4[[#This Row],[Tipo]]="Dividendo",Tabela4[[#This Row],[Valor]],Tabela4[[#This Row],[Valor]]*85%)</f>
        <v>0.17</v>
      </c>
      <c r="I472" s="39" t="s">
        <v>150</v>
      </c>
      <c r="J472" s="39">
        <v>2010</v>
      </c>
      <c r="K472" s="38">
        <f>SUMPRODUCT(N(Tabela4[Ativo]=Tabela5[[#This Row],[Ativo]]),N(YEAR(Tabela4[Pagamento])=Tabela5[[#This Row],[Ano]]),Tabela4[Líquido])</f>
        <v>1.4704999999999999</v>
      </c>
    </row>
    <row r="473" spans="1:11">
      <c r="A473" s="39" t="s">
        <v>85</v>
      </c>
      <c r="B473" s="34" t="s">
        <v>16</v>
      </c>
      <c r="C473" s="35">
        <v>40319</v>
      </c>
      <c r="D473" s="36">
        <v>0.2</v>
      </c>
      <c r="E473" s="37">
        <v>40329</v>
      </c>
      <c r="F473" s="37">
        <v>40312</v>
      </c>
      <c r="G473" s="38">
        <f>IF(Tabela4[[#This Row],[Tipo]]="Dividendo",Tabela4[[#This Row],[Valor]],Tabela4[[#This Row],[Valor]]*85%)</f>
        <v>0.17</v>
      </c>
      <c r="I473" s="39" t="s">
        <v>150</v>
      </c>
      <c r="J473" s="39">
        <v>2009</v>
      </c>
      <c r="K473" s="38">
        <f>SUMPRODUCT(N(Tabela4[Ativo]=Tabela5[[#This Row],[Ativo]]),N(YEAR(Tabela4[Pagamento])=Tabela5[[#This Row],[Ano]]),Tabela4[Líquido])</f>
        <v>1.105</v>
      </c>
    </row>
    <row r="474" spans="1:11">
      <c r="A474" s="39" t="s">
        <v>85</v>
      </c>
      <c r="B474" s="34" t="s">
        <v>16</v>
      </c>
      <c r="C474" s="35">
        <v>40290</v>
      </c>
      <c r="D474" s="36">
        <v>0.1203</v>
      </c>
      <c r="E474" s="37">
        <v>40298</v>
      </c>
      <c r="F474" s="37">
        <v>40290</v>
      </c>
      <c r="G474" s="38">
        <f>IF(Tabela4[[#This Row],[Tipo]]="Dividendo",Tabela4[[#This Row],[Valor]],Tabela4[[#This Row],[Valor]]*85%)</f>
        <v>0.102255</v>
      </c>
      <c r="I474" s="39" t="s">
        <v>150</v>
      </c>
      <c r="J474" s="39">
        <v>2008</v>
      </c>
      <c r="K474" s="38">
        <f>SUMPRODUCT(N(Tabela4[Ativo]=Tabela5[[#This Row],[Ativo]]),N(YEAR(Tabela4[Pagamento])=Tabela5[[#This Row],[Ano]]),Tabela4[Líquido])</f>
        <v>1.1219999999999999</v>
      </c>
    </row>
    <row r="475" spans="1:11">
      <c r="A475" s="39" t="s">
        <v>85</v>
      </c>
      <c r="B475" s="34" t="s">
        <v>17</v>
      </c>
      <c r="C475" s="35">
        <v>40290</v>
      </c>
      <c r="D475" s="36">
        <v>0.1331</v>
      </c>
      <c r="E475" s="37">
        <v>40298</v>
      </c>
      <c r="F475" s="37">
        <v>40290</v>
      </c>
      <c r="G475" s="38">
        <f>IF(Tabela4[[#This Row],[Tipo]]="Dividendo",Tabela4[[#This Row],[Valor]],Tabela4[[#This Row],[Valor]]*85%)</f>
        <v>0.1331</v>
      </c>
      <c r="I475" s="39" t="s">
        <v>150</v>
      </c>
      <c r="J475" s="39">
        <v>2007</v>
      </c>
      <c r="K475" s="38">
        <f>SUMPRODUCT(N(Tabela4[Ativo]=Tabela5[[#This Row],[Ativo]]),N(YEAR(Tabela4[Pagamento])=Tabela5[[#This Row],[Ano]]),Tabela4[Líquido])</f>
        <v>8.0835000000000008</v>
      </c>
    </row>
    <row r="476" spans="1:11">
      <c r="A476" s="39" t="s">
        <v>85</v>
      </c>
      <c r="B476" s="34" t="s">
        <v>16</v>
      </c>
      <c r="C476" s="35">
        <v>40165</v>
      </c>
      <c r="D476" s="36">
        <v>0.2</v>
      </c>
      <c r="E476" s="37">
        <v>40176</v>
      </c>
      <c r="F476" s="37">
        <v>40164</v>
      </c>
      <c r="G476" s="38">
        <f>IF(Tabela4[[#This Row],[Tipo]]="Dividendo",Tabela4[[#This Row],[Valor]],Tabela4[[#This Row],[Valor]]*85%)</f>
        <v>0.17</v>
      </c>
      <c r="I476" s="39" t="s">
        <v>150</v>
      </c>
      <c r="J476" s="39">
        <v>2006</v>
      </c>
      <c r="K476" s="38">
        <f>SUMPRODUCT(N(Tabela4[Ativo]=Tabela5[[#This Row],[Ativo]]),N(YEAR(Tabela4[Pagamento])=Tabela5[[#This Row],[Ano]]),Tabela4[Líquido])</f>
        <v>10.39278</v>
      </c>
    </row>
    <row r="477" spans="1:11">
      <c r="A477" s="39" t="s">
        <v>85</v>
      </c>
      <c r="B477" s="34" t="s">
        <v>16</v>
      </c>
      <c r="C477" s="35">
        <v>40086</v>
      </c>
      <c r="D477" s="36">
        <v>0.2</v>
      </c>
      <c r="E477" s="37">
        <v>40168</v>
      </c>
      <c r="F477" s="37">
        <v>40077</v>
      </c>
      <c r="G477" s="38">
        <f>IF(Tabela4[[#This Row],[Tipo]]="Dividendo",Tabela4[[#This Row],[Valor]],Tabela4[[#This Row],[Valor]]*85%)</f>
        <v>0.17</v>
      </c>
      <c r="I477" s="39" t="s">
        <v>150</v>
      </c>
      <c r="J477" s="39">
        <v>2005</v>
      </c>
      <c r="K477" s="38">
        <f>SUMPRODUCT(N(Tabela4[Ativo]=Tabela5[[#This Row],[Ativo]]),N(YEAR(Tabela4[Pagamento])=Tabela5[[#This Row],[Ano]]),Tabela4[Líquido])</f>
        <v>4.5644999999999998</v>
      </c>
    </row>
    <row r="478" spans="1:11">
      <c r="A478" s="39" t="s">
        <v>85</v>
      </c>
      <c r="B478" s="34" t="s">
        <v>16</v>
      </c>
      <c r="C478" s="35">
        <v>39997</v>
      </c>
      <c r="D478" s="36">
        <v>0.3</v>
      </c>
      <c r="E478" s="37">
        <v>40147</v>
      </c>
      <c r="F478" s="37">
        <v>39988</v>
      </c>
      <c r="G478" s="38">
        <f>IF(Tabela4[[#This Row],[Tipo]]="Dividendo",Tabela4[[#This Row],[Valor]],Tabela4[[#This Row],[Valor]]*85%)</f>
        <v>0.255</v>
      </c>
      <c r="I478" s="39" t="s">
        <v>150</v>
      </c>
      <c r="J478" s="39">
        <v>2004</v>
      </c>
      <c r="K478" s="38">
        <f>SUMPRODUCT(N(Tabela4[Ativo]=Tabela5[[#This Row],[Ativo]]),N(YEAR(Tabela4[Pagamento])=Tabela5[[#This Row],[Ano]]),Tabela4[Líquido])</f>
        <v>15.045</v>
      </c>
    </row>
    <row r="479" spans="1:11">
      <c r="A479" s="39" t="s">
        <v>85</v>
      </c>
      <c r="B479" s="34" t="s">
        <v>17</v>
      </c>
      <c r="C479" s="35">
        <v>39911</v>
      </c>
      <c r="D479" s="36">
        <v>0.34039999999999998</v>
      </c>
      <c r="E479" s="37">
        <v>40039</v>
      </c>
      <c r="F479" s="37">
        <v>39911</v>
      </c>
      <c r="G479" s="38">
        <f>IF(Tabela4[[#This Row],[Tipo]]="Dividendo",Tabela4[[#This Row],[Valor]],Tabela4[[#This Row],[Valor]]*85%)</f>
        <v>0.34039999999999998</v>
      </c>
      <c r="I479" s="39" t="s">
        <v>150</v>
      </c>
      <c r="J479" s="39">
        <v>2003</v>
      </c>
      <c r="K479" s="38">
        <f>SUMPRODUCT(N(Tabela4[Ativo]=Tabela5[[#This Row],[Ativo]]),N(YEAR(Tabela4[Pagamento])=Tabela5[[#This Row],[Ano]]),Tabela4[Líquido])</f>
        <v>3.23</v>
      </c>
    </row>
    <row r="480" spans="1:11">
      <c r="A480" s="39" t="s">
        <v>85</v>
      </c>
      <c r="B480" s="34" t="s">
        <v>16</v>
      </c>
      <c r="C480" s="35">
        <v>39808</v>
      </c>
      <c r="D480" s="36">
        <v>0.8</v>
      </c>
      <c r="E480" s="34"/>
      <c r="F480" s="37">
        <v>39801</v>
      </c>
      <c r="G480" s="38">
        <f>IF(Tabela4[[#This Row],[Tipo]]="Dividendo",Tabela4[[#This Row],[Valor]],Tabela4[[#This Row],[Valor]]*85%)</f>
        <v>0.68</v>
      </c>
      <c r="I480" s="39" t="s">
        <v>150</v>
      </c>
      <c r="J480" s="39">
        <v>2002</v>
      </c>
      <c r="K480" s="38">
        <f>SUMPRODUCT(N(Tabela4[Ativo]=Tabela5[[#This Row],[Ativo]]),N(YEAR(Tabela4[Pagamento])=Tabela5[[#This Row],[Ano]]),Tabela4[Líquido])</f>
        <v>14.62</v>
      </c>
    </row>
    <row r="481" spans="1:11">
      <c r="A481" s="39" t="s">
        <v>85</v>
      </c>
      <c r="B481" s="34" t="s">
        <v>16</v>
      </c>
      <c r="C481" s="35">
        <v>39542</v>
      </c>
      <c r="D481" s="36">
        <v>0.15260000000000001</v>
      </c>
      <c r="E481" s="37">
        <v>39602</v>
      </c>
      <c r="F481" s="37">
        <v>39542</v>
      </c>
      <c r="G481" s="38">
        <f>IF(Tabela4[[#This Row],[Tipo]]="Dividendo",Tabela4[[#This Row],[Valor]],Tabela4[[#This Row],[Valor]]*85%)</f>
        <v>0.12971000000000002</v>
      </c>
      <c r="I481" s="39" t="s">
        <v>150</v>
      </c>
      <c r="J481" s="39">
        <v>2001</v>
      </c>
      <c r="K481" s="38">
        <f>SUMPRODUCT(N(Tabela4[Ativo]=Tabela5[[#This Row],[Ativo]]),N(YEAR(Tabela4[Pagamento])=Tabela5[[#This Row],[Ano]]),Tabela4[Líquido])</f>
        <v>0</v>
      </c>
    </row>
    <row r="482" spans="1:11">
      <c r="A482" s="39" t="s">
        <v>85</v>
      </c>
      <c r="B482" s="34" t="s">
        <v>17</v>
      </c>
      <c r="C482" s="35">
        <v>39542</v>
      </c>
      <c r="D482" s="36">
        <v>5.2600000000000001E-2</v>
      </c>
      <c r="E482" s="37">
        <v>39602</v>
      </c>
      <c r="F482" s="37">
        <v>39542</v>
      </c>
      <c r="G482" s="38">
        <f>IF(Tabela4[[#This Row],[Tipo]]="Dividendo",Tabela4[[#This Row],[Valor]],Tabela4[[#This Row],[Valor]]*85%)</f>
        <v>5.2600000000000001E-2</v>
      </c>
      <c r="I482" s="39" t="s">
        <v>150</v>
      </c>
      <c r="J482" s="39">
        <v>2000</v>
      </c>
      <c r="K482" s="38">
        <f>SUMPRODUCT(N(Tabela4[Ativo]=Tabela5[[#This Row],[Ativo]]),N(YEAR(Tabela4[Pagamento])=Tabela5[[#This Row],[Ano]]),Tabela4[Líquido])</f>
        <v>7.8752499999999994</v>
      </c>
    </row>
    <row r="483" spans="1:11">
      <c r="A483" s="39" t="s">
        <v>85</v>
      </c>
      <c r="B483" s="34" t="s">
        <v>16</v>
      </c>
      <c r="C483" s="35">
        <v>39458</v>
      </c>
      <c r="D483" s="36">
        <v>0.30099999999999999</v>
      </c>
      <c r="E483" s="37">
        <v>39568</v>
      </c>
      <c r="F483" s="37">
        <v>39443</v>
      </c>
      <c r="G483" s="38">
        <f>IF(Tabela4[[#This Row],[Tipo]]="Dividendo",Tabela4[[#This Row],[Valor]],Tabela4[[#This Row],[Valor]]*85%)</f>
        <v>0.25584999999999997</v>
      </c>
      <c r="I483" s="39" t="s">
        <v>150</v>
      </c>
      <c r="J483" s="39">
        <v>1999</v>
      </c>
      <c r="K483" s="38">
        <f>SUMPRODUCT(N(Tabela4[Ativo]=Tabela5[[#This Row],[Ativo]]),N(YEAR(Tabela4[Pagamento])=Tabela5[[#This Row],[Ano]]),Tabela4[Líquido])</f>
        <v>4.0119999999999996</v>
      </c>
    </row>
    <row r="484" spans="1:11">
      <c r="A484" s="39" t="s">
        <v>85</v>
      </c>
      <c r="B484" s="34" t="s">
        <v>16</v>
      </c>
      <c r="C484" s="35">
        <v>39360</v>
      </c>
      <c r="D484" s="36">
        <v>0.5</v>
      </c>
      <c r="E484" s="37">
        <v>39538</v>
      </c>
      <c r="F484" s="37">
        <v>39360</v>
      </c>
      <c r="G484" s="38">
        <f>IF(Tabela4[[#This Row],[Tipo]]="Dividendo",Tabela4[[#This Row],[Valor]],Tabela4[[#This Row],[Valor]]*85%)</f>
        <v>0.42499999999999999</v>
      </c>
      <c r="I484" s="39" t="s">
        <v>153</v>
      </c>
      <c r="J484" s="39">
        <v>2013</v>
      </c>
      <c r="K484" s="43">
        <f>SUMPRODUCT(N(Tabela4[Ativo]=Tabela5[[#This Row],[Ativo]]),N(YEAR(Tabela4[Pagamento])=Tabela5[[#This Row],[Ano]]),Tabela4[Líquido])</f>
        <v>3.6425000000000001</v>
      </c>
    </row>
    <row r="485" spans="1:11">
      <c r="A485" s="39" t="s">
        <v>85</v>
      </c>
      <c r="B485" s="34" t="s">
        <v>16</v>
      </c>
      <c r="C485" s="35">
        <v>39311</v>
      </c>
      <c r="D485" s="36">
        <v>0.5</v>
      </c>
      <c r="E485" s="37">
        <v>39470</v>
      </c>
      <c r="F485" s="37">
        <v>39288</v>
      </c>
      <c r="G485" s="38">
        <f>IF(Tabela4[[#This Row],[Tipo]]="Dividendo",Tabela4[[#This Row],[Valor]],Tabela4[[#This Row],[Valor]]*85%)</f>
        <v>0.42499999999999999</v>
      </c>
      <c r="I485" s="39" t="s">
        <v>153</v>
      </c>
      <c r="J485" s="39">
        <v>2012</v>
      </c>
      <c r="K485" s="43">
        <f>SUMPRODUCT(N(Tabela4[Ativo]=Tabela5[[#This Row],[Ativo]]),N(YEAR(Tabela4[Pagamento])=Tabela5[[#This Row],[Ano]]),Tabela4[Líquido])</f>
        <v>6.6113800000000005</v>
      </c>
    </row>
    <row r="486" spans="1:11">
      <c r="A486" s="39" t="s">
        <v>85</v>
      </c>
      <c r="B486" s="34" t="s">
        <v>17</v>
      </c>
      <c r="C486" s="35">
        <v>39174</v>
      </c>
      <c r="D486" s="36">
        <v>0.36059999999999998</v>
      </c>
      <c r="E486" s="37">
        <v>39219</v>
      </c>
      <c r="F486" s="37">
        <v>39174</v>
      </c>
      <c r="G486" s="38">
        <f>IF(Tabela4[[#This Row],[Tipo]]="Dividendo",Tabela4[[#This Row],[Valor]],Tabela4[[#This Row],[Valor]]*85%)</f>
        <v>0.36059999999999998</v>
      </c>
      <c r="I486" s="39" t="s">
        <v>153</v>
      </c>
      <c r="J486" s="39">
        <v>2011</v>
      </c>
      <c r="K486" s="38">
        <f>SUMPRODUCT(N(Tabela4[Ativo]=Tabela5[[#This Row],[Ativo]]),N(YEAR(Tabela4[Pagamento])=Tabela5[[#This Row],[Ano]]),Tabela4[Líquido])</f>
        <v>5.9113699999999998</v>
      </c>
    </row>
    <row r="487" spans="1:11">
      <c r="A487" s="39" t="s">
        <v>85</v>
      </c>
      <c r="B487" s="34" t="s">
        <v>16</v>
      </c>
      <c r="C487" s="35">
        <v>39079</v>
      </c>
      <c r="D487" s="36">
        <v>0.45</v>
      </c>
      <c r="E487" s="37">
        <v>39171</v>
      </c>
      <c r="F487" s="37">
        <v>39066</v>
      </c>
      <c r="G487" s="38">
        <f>IF(Tabela4[[#This Row],[Tipo]]="Dividendo",Tabela4[[#This Row],[Valor]],Tabela4[[#This Row],[Valor]]*85%)</f>
        <v>0.38250000000000001</v>
      </c>
      <c r="I487" s="39" t="s">
        <v>153</v>
      </c>
      <c r="J487" s="39">
        <v>2010</v>
      </c>
      <c r="K487" s="38">
        <f>SUMPRODUCT(N(Tabela4[Ativo]=Tabela5[[#This Row],[Ativo]]),N(YEAR(Tabela4[Pagamento])=Tabela5[[#This Row],[Ano]]),Tabela4[Líquido])</f>
        <v>2.5689000000000002</v>
      </c>
    </row>
    <row r="488" spans="1:11">
      <c r="A488" s="39" t="s">
        <v>85</v>
      </c>
      <c r="B488" s="34" t="s">
        <v>16</v>
      </c>
      <c r="C488" s="35">
        <v>39021</v>
      </c>
      <c r="D488" s="36">
        <v>1</v>
      </c>
      <c r="E488" s="37">
        <v>39086</v>
      </c>
      <c r="F488" s="37">
        <v>39010</v>
      </c>
      <c r="G488" s="38">
        <f>IF(Tabela4[[#This Row],[Tipo]]="Dividendo",Tabela4[[#This Row],[Valor]],Tabela4[[#This Row],[Valor]]*85%)</f>
        <v>0.85</v>
      </c>
      <c r="I488" s="39" t="s">
        <v>153</v>
      </c>
      <c r="J488" s="39">
        <v>2009</v>
      </c>
      <c r="K488" s="38">
        <f>SUMPRODUCT(N(Tabela4[Ativo]=Tabela5[[#This Row],[Ativo]]),N(YEAR(Tabela4[Pagamento])=Tabela5[[#This Row],[Ano]]),Tabela4[Líquido])</f>
        <v>2.9116</v>
      </c>
    </row>
    <row r="489" spans="1:11">
      <c r="A489" s="39" t="s">
        <v>85</v>
      </c>
      <c r="B489" s="34" t="s">
        <v>16</v>
      </c>
      <c r="C489" s="35">
        <v>38810</v>
      </c>
      <c r="D489" s="36">
        <v>0.26240000000000002</v>
      </c>
      <c r="E489" s="37">
        <v>38860</v>
      </c>
      <c r="F489" s="37">
        <v>38810</v>
      </c>
      <c r="G489" s="38">
        <f>IF(Tabela4[[#This Row],[Tipo]]="Dividendo",Tabela4[[#This Row],[Valor]],Tabela4[[#This Row],[Valor]]*85%)</f>
        <v>0.22304000000000002</v>
      </c>
      <c r="I489" s="39" t="s">
        <v>153</v>
      </c>
      <c r="J489" s="39">
        <v>2008</v>
      </c>
      <c r="K489" s="38">
        <f>SUMPRODUCT(N(Tabela4[Ativo]=Tabela5[[#This Row],[Ativo]]),N(YEAR(Tabela4[Pagamento])=Tabela5[[#This Row],[Ano]]),Tabela4[Líquido])</f>
        <v>0.76190000000000002</v>
      </c>
    </row>
    <row r="490" spans="1:11">
      <c r="A490" s="39" t="s">
        <v>85</v>
      </c>
      <c r="B490" s="34" t="s">
        <v>17</v>
      </c>
      <c r="C490" s="35">
        <v>38810</v>
      </c>
      <c r="D490" s="36">
        <v>0.3624</v>
      </c>
      <c r="E490" s="37">
        <v>38860</v>
      </c>
      <c r="F490" s="37">
        <v>38810</v>
      </c>
      <c r="G490" s="38">
        <f>IF(Tabela4[[#This Row],[Tipo]]="Dividendo",Tabela4[[#This Row],[Valor]],Tabela4[[#This Row],[Valor]]*85%)</f>
        <v>0.3624</v>
      </c>
      <c r="I490" s="39" t="s">
        <v>153</v>
      </c>
      <c r="J490" s="39">
        <v>2007</v>
      </c>
      <c r="K490" s="38">
        <f>SUMPRODUCT(N(Tabela4[Ativo]=Tabela5[[#This Row],[Ativo]]),N(YEAR(Tabela4[Pagamento])=Tabela5[[#This Row],[Ano]]),Tabela4[Líquido])</f>
        <v>0.7792</v>
      </c>
    </row>
    <row r="491" spans="1:11">
      <c r="A491" s="39" t="s">
        <v>85</v>
      </c>
      <c r="B491" s="34" t="s">
        <v>16</v>
      </c>
      <c r="C491" s="35">
        <v>38715</v>
      </c>
      <c r="D491" s="36">
        <v>0.5</v>
      </c>
      <c r="E491" s="37">
        <v>38798</v>
      </c>
      <c r="F491" s="37">
        <v>38702</v>
      </c>
      <c r="G491" s="38">
        <f>IF(Tabela4[[#This Row],[Tipo]]="Dividendo",Tabela4[[#This Row],[Valor]],Tabela4[[#This Row],[Valor]]*85%)</f>
        <v>0.42499999999999999</v>
      </c>
      <c r="I491" s="39" t="s">
        <v>153</v>
      </c>
      <c r="J491" s="39">
        <v>2006</v>
      </c>
      <c r="K491" s="38">
        <f>SUMPRODUCT(N(Tabela4[Ativo]=Tabela5[[#This Row],[Ativo]]),N(YEAR(Tabela4[Pagamento])=Tabela5[[#This Row],[Ano]]),Tabela4[Líquido])</f>
        <v>0</v>
      </c>
    </row>
    <row r="492" spans="1:11">
      <c r="A492" s="39" t="s">
        <v>85</v>
      </c>
      <c r="B492" s="34" t="s">
        <v>16</v>
      </c>
      <c r="C492" s="35">
        <v>38533</v>
      </c>
      <c r="D492" s="36">
        <v>2</v>
      </c>
      <c r="E492" s="37">
        <v>38722</v>
      </c>
      <c r="F492" s="37">
        <v>38533</v>
      </c>
      <c r="G492" s="38">
        <f>IF(Tabela4[[#This Row],[Tipo]]="Dividendo",Tabela4[[#This Row],[Valor]],Tabela4[[#This Row],[Valor]]*85%)</f>
        <v>1.7</v>
      </c>
      <c r="I492" s="39" t="s">
        <v>153</v>
      </c>
      <c r="J492" s="39">
        <v>2005</v>
      </c>
      <c r="K492" s="38">
        <f>SUMPRODUCT(N(Tabela4[Ativo]=Tabela5[[#This Row],[Ativo]]),N(YEAR(Tabela4[Pagamento])=Tabela5[[#This Row],[Ano]]),Tabela4[Líquido])</f>
        <v>2.4581599999999999</v>
      </c>
    </row>
    <row r="493" spans="1:11">
      <c r="A493" s="39" t="s">
        <v>85</v>
      </c>
      <c r="B493" s="34" t="s">
        <v>16</v>
      </c>
      <c r="C493" s="35">
        <v>38442</v>
      </c>
      <c r="D493" s="36">
        <v>1.0341</v>
      </c>
      <c r="E493" s="37">
        <v>38489</v>
      </c>
      <c r="F493" s="37">
        <v>38442</v>
      </c>
      <c r="G493" s="38">
        <f>IF(Tabela4[[#This Row],[Tipo]]="Dividendo",Tabela4[[#This Row],[Valor]],Tabela4[[#This Row],[Valor]]*85%)</f>
        <v>0.87898500000000002</v>
      </c>
      <c r="I493" s="39" t="s">
        <v>153</v>
      </c>
      <c r="J493" s="39">
        <v>2004</v>
      </c>
      <c r="K493" s="38">
        <f>SUMPRODUCT(N(Tabela4[Ativo]=Tabela5[[#This Row],[Ativo]]),N(YEAR(Tabela4[Pagamento])=Tabela5[[#This Row],[Ano]]),Tabela4[Líquido])</f>
        <v>0.54869999999999997</v>
      </c>
    </row>
    <row r="494" spans="1:11">
      <c r="A494" s="39" t="s">
        <v>85</v>
      </c>
      <c r="B494" s="34" t="s">
        <v>17</v>
      </c>
      <c r="C494" s="35">
        <v>38442</v>
      </c>
      <c r="D494" s="36">
        <v>0.6341</v>
      </c>
      <c r="E494" s="37">
        <v>38489</v>
      </c>
      <c r="F494" s="37">
        <v>38442</v>
      </c>
      <c r="G494" s="38">
        <f>IF(Tabela4[[#This Row],[Tipo]]="Dividendo",Tabela4[[#This Row],[Valor]],Tabela4[[#This Row],[Valor]]*85%)</f>
        <v>0.6341</v>
      </c>
      <c r="I494" s="39" t="s">
        <v>153</v>
      </c>
      <c r="J494" s="39">
        <v>2003</v>
      </c>
      <c r="K494" s="38">
        <f>SUMPRODUCT(N(Tabela4[Ativo]=Tabela5[[#This Row],[Ativo]]),N(YEAR(Tabela4[Pagamento])=Tabela5[[#This Row],[Ano]]),Tabela4[Líquido])</f>
        <v>0.32019999999999998</v>
      </c>
    </row>
    <row r="495" spans="1:11">
      <c r="A495" s="39" t="s">
        <v>85</v>
      </c>
      <c r="B495" s="34" t="s">
        <v>16</v>
      </c>
      <c r="C495" s="35">
        <v>38260</v>
      </c>
      <c r="D495" s="36">
        <v>3</v>
      </c>
      <c r="E495" s="37">
        <v>38398</v>
      </c>
      <c r="F495" s="37">
        <v>38247</v>
      </c>
      <c r="G495" s="38">
        <f>IF(Tabela4[[#This Row],[Tipo]]="Dividendo",Tabela4[[#This Row],[Valor]],Tabela4[[#This Row],[Valor]]*85%)</f>
        <v>2.5499999999999998</v>
      </c>
      <c r="I495" s="39" t="s">
        <v>153</v>
      </c>
      <c r="J495" s="39">
        <v>2002</v>
      </c>
      <c r="K495" s="38">
        <f>SUMPRODUCT(N(Tabela4[Ativo]=Tabela5[[#This Row],[Ativo]]),N(YEAR(Tabela4[Pagamento])=Tabela5[[#This Row],[Ano]]),Tabela4[Líquido])</f>
        <v>1.4801</v>
      </c>
    </row>
    <row r="496" spans="1:11">
      <c r="A496" s="39" t="s">
        <v>85</v>
      </c>
      <c r="B496" s="34" t="s">
        <v>16</v>
      </c>
      <c r="C496" s="35">
        <v>38075</v>
      </c>
      <c r="D496" s="36">
        <v>1.19</v>
      </c>
      <c r="E496" s="37">
        <v>38128</v>
      </c>
      <c r="F496" s="37">
        <v>38075</v>
      </c>
      <c r="G496" s="38">
        <f>IF(Tabela4[[#This Row],[Tipo]]="Dividendo",Tabela4[[#This Row],[Valor]],Tabela4[[#This Row],[Valor]]*85%)</f>
        <v>1.0114999999999998</v>
      </c>
      <c r="I496" s="39" t="s">
        <v>153</v>
      </c>
      <c r="J496" s="39">
        <v>2001</v>
      </c>
      <c r="K496" s="38">
        <f>SUMPRODUCT(N(Tabela4[Ativo]=Tabela5[[#This Row],[Ativo]]),N(YEAR(Tabela4[Pagamento])=Tabela5[[#This Row],[Ano]]),Tabela4[Líquido])</f>
        <v>0.74709999999999999</v>
      </c>
    </row>
    <row r="497" spans="1:11">
      <c r="A497" s="39" t="s">
        <v>85</v>
      </c>
      <c r="B497" s="34" t="s">
        <v>17</v>
      </c>
      <c r="C497" s="35">
        <v>38075</v>
      </c>
      <c r="D497" s="36">
        <v>1.04</v>
      </c>
      <c r="E497" s="37">
        <v>38128</v>
      </c>
      <c r="F497" s="37">
        <v>38075</v>
      </c>
      <c r="G497" s="38">
        <f>IF(Tabela4[[#This Row],[Tipo]]="Dividendo",Tabela4[[#This Row],[Valor]],Tabela4[[#This Row],[Valor]]*85%)</f>
        <v>1.04</v>
      </c>
      <c r="I497" s="39" t="s">
        <v>153</v>
      </c>
      <c r="J497" s="39">
        <v>2000</v>
      </c>
      <c r="K497" s="38">
        <f>SUMPRODUCT(N(Tabela4[Ativo]=Tabela5[[#This Row],[Ativo]]),N(YEAR(Tabela4[Pagamento])=Tabela5[[#This Row],[Ano]]),Tabela4[Líquido])</f>
        <v>0.66171000000000002</v>
      </c>
    </row>
    <row r="498" spans="1:11">
      <c r="A498" s="39" t="s">
        <v>85</v>
      </c>
      <c r="B498" s="34" t="s">
        <v>16</v>
      </c>
      <c r="C498" s="35">
        <v>37950</v>
      </c>
      <c r="D498" s="36">
        <v>3</v>
      </c>
      <c r="E498" s="37">
        <v>38030</v>
      </c>
      <c r="F498" s="37">
        <v>37938</v>
      </c>
      <c r="G498" s="38">
        <f>IF(Tabela4[[#This Row],[Tipo]]="Dividendo",Tabela4[[#This Row],[Valor]],Tabela4[[#This Row],[Valor]]*85%)</f>
        <v>2.5499999999999998</v>
      </c>
      <c r="I498" s="39" t="s">
        <v>155</v>
      </c>
      <c r="J498" s="39">
        <v>2013</v>
      </c>
      <c r="K498" s="43">
        <f>SUMPRODUCT(N(Tabela4[Ativo]=Tabela5[[#This Row],[Ativo]]),N(YEAR(Tabela4[Pagamento])=Tabela5[[#This Row],[Ano]]),Tabela4[Líquido])</f>
        <v>7.6E-3</v>
      </c>
    </row>
    <row r="499" spans="1:11">
      <c r="A499" s="39" t="s">
        <v>85</v>
      </c>
      <c r="B499" s="34" t="s">
        <v>16</v>
      </c>
      <c r="C499" s="35">
        <v>37707</v>
      </c>
      <c r="D499" s="36">
        <v>1.0449999999999999</v>
      </c>
      <c r="E499" s="37">
        <v>37746</v>
      </c>
      <c r="F499" s="37">
        <v>37707</v>
      </c>
      <c r="G499" s="38">
        <f>IF(Tabela4[[#This Row],[Tipo]]="Dividendo",Tabela4[[#This Row],[Valor]],Tabela4[[#This Row],[Valor]]*85%)</f>
        <v>0.88824999999999987</v>
      </c>
      <c r="I499" s="39" t="s">
        <v>155</v>
      </c>
      <c r="J499" s="39">
        <v>2012</v>
      </c>
      <c r="K499" s="43">
        <f>SUMPRODUCT(N(Tabela4[Ativo]=Tabela5[[#This Row],[Ativo]]),N(YEAR(Tabela4[Pagamento])=Tabela5[[#This Row],[Ano]]),Tabela4[Líquido])</f>
        <v>2.0999999999999999E-3</v>
      </c>
    </row>
    <row r="500" spans="1:11">
      <c r="A500" s="39" t="s">
        <v>85</v>
      </c>
      <c r="B500" s="34" t="s">
        <v>17</v>
      </c>
      <c r="C500" s="35">
        <v>37707</v>
      </c>
      <c r="D500" s="36">
        <v>0.57499999999999996</v>
      </c>
      <c r="E500" s="37">
        <v>37746</v>
      </c>
      <c r="F500" s="37">
        <v>37707</v>
      </c>
      <c r="G500" s="38">
        <f>IF(Tabela4[[#This Row],[Tipo]]="Dividendo",Tabela4[[#This Row],[Valor]],Tabela4[[#This Row],[Valor]]*85%)</f>
        <v>0.57499999999999996</v>
      </c>
      <c r="I500" s="39" t="s">
        <v>155</v>
      </c>
      <c r="J500" s="39">
        <v>2011</v>
      </c>
      <c r="K500" s="38">
        <f>SUMPRODUCT(N(Tabela4[Ativo]=Tabela5[[#This Row],[Ativo]]),N(YEAR(Tabela4[Pagamento])=Tabela5[[#This Row],[Ano]]),Tabela4[Líquido])</f>
        <v>0</v>
      </c>
    </row>
    <row r="501" spans="1:11">
      <c r="A501" s="39" t="s">
        <v>85</v>
      </c>
      <c r="B501" s="34" t="s">
        <v>16</v>
      </c>
      <c r="C501" s="35">
        <v>37572</v>
      </c>
      <c r="D501" s="36">
        <v>1</v>
      </c>
      <c r="E501" s="37">
        <v>37634</v>
      </c>
      <c r="F501" s="37">
        <v>37560</v>
      </c>
      <c r="G501" s="38">
        <f>IF(Tabela4[[#This Row],[Tipo]]="Dividendo",Tabela4[[#This Row],[Valor]],Tabela4[[#This Row],[Valor]]*85%)</f>
        <v>0.85</v>
      </c>
      <c r="I501" s="39" t="s">
        <v>155</v>
      </c>
      <c r="J501" s="39">
        <v>2010</v>
      </c>
      <c r="K501" s="38">
        <f>SUMPRODUCT(N(Tabela4[Ativo]=Tabela5[[#This Row],[Ativo]]),N(YEAR(Tabela4[Pagamento])=Tabela5[[#This Row],[Ano]]),Tabela4[Líquido])</f>
        <v>0</v>
      </c>
    </row>
    <row r="502" spans="1:11">
      <c r="A502" s="39" t="s">
        <v>85</v>
      </c>
      <c r="B502" s="34" t="s">
        <v>16</v>
      </c>
      <c r="C502" s="35">
        <v>37337</v>
      </c>
      <c r="D502" s="36">
        <v>0.93500000000000005</v>
      </c>
      <c r="E502" s="37">
        <v>37379</v>
      </c>
      <c r="F502" s="37">
        <v>37337</v>
      </c>
      <c r="G502" s="38">
        <f>IF(Tabela4[[#This Row],[Tipo]]="Dividendo",Tabela4[[#This Row],[Valor]],Tabela4[[#This Row],[Valor]]*85%)</f>
        <v>0.79475000000000007</v>
      </c>
      <c r="I502" s="39" t="s">
        <v>155</v>
      </c>
      <c r="J502" s="39">
        <v>2009</v>
      </c>
      <c r="K502" s="38">
        <f>SUMPRODUCT(N(Tabela4[Ativo]=Tabela5[[#This Row],[Ativo]]),N(YEAR(Tabela4[Pagamento])=Tabela5[[#This Row],[Ano]]),Tabela4[Líquido])</f>
        <v>1.0999999999999999E-2</v>
      </c>
    </row>
    <row r="503" spans="1:11">
      <c r="A503" s="39" t="s">
        <v>85</v>
      </c>
      <c r="B503" s="34" t="s">
        <v>17</v>
      </c>
      <c r="C503" s="35">
        <v>37337</v>
      </c>
      <c r="D503" s="36">
        <v>1.345</v>
      </c>
      <c r="E503" s="37">
        <v>37379</v>
      </c>
      <c r="F503" s="37">
        <v>37337</v>
      </c>
      <c r="G503" s="38">
        <f>IF(Tabela4[[#This Row],[Tipo]]="Dividendo",Tabela4[[#This Row],[Valor]],Tabela4[[#This Row],[Valor]]*85%)</f>
        <v>1.345</v>
      </c>
      <c r="I503" s="39" t="s">
        <v>155</v>
      </c>
      <c r="J503" s="39">
        <v>2008</v>
      </c>
      <c r="K503" s="38">
        <f>SUMPRODUCT(N(Tabela4[Ativo]=Tabela5[[#This Row],[Ativo]]),N(YEAR(Tabela4[Pagamento])=Tabela5[[#This Row],[Ano]]),Tabela4[Líquido])</f>
        <v>5.6539999999999993E-2</v>
      </c>
    </row>
    <row r="504" spans="1:11">
      <c r="A504" s="39" t="s">
        <v>85</v>
      </c>
      <c r="B504" s="34" t="s">
        <v>17</v>
      </c>
      <c r="C504" s="35">
        <v>37106</v>
      </c>
      <c r="D504" s="36">
        <v>0.03</v>
      </c>
      <c r="E504" s="37">
        <v>37125</v>
      </c>
      <c r="F504" s="37">
        <v>37106</v>
      </c>
      <c r="G504" s="38">
        <f>IF(Tabela4[[#This Row],[Tipo]]="Dividendo",Tabela4[[#This Row],[Valor]],Tabela4[[#This Row],[Valor]]*85%)</f>
        <v>0.03</v>
      </c>
      <c r="I504" s="39" t="s">
        <v>155</v>
      </c>
      <c r="J504" s="39">
        <v>2007</v>
      </c>
      <c r="K504" s="38">
        <f>SUMPRODUCT(N(Tabela4[Ativo]=Tabela5[[#This Row],[Ativo]]),N(YEAR(Tabela4[Pagamento])=Tabela5[[#This Row],[Ano]]),Tabela4[Líquido])</f>
        <v>2.2799999999999997E-2</v>
      </c>
    </row>
    <row r="505" spans="1:11">
      <c r="A505" s="39" t="s">
        <v>85</v>
      </c>
      <c r="B505" s="34" t="s">
        <v>16</v>
      </c>
      <c r="C505" s="35">
        <v>37071</v>
      </c>
      <c r="D505" s="36">
        <v>1.02</v>
      </c>
      <c r="E505" s="37">
        <v>37125</v>
      </c>
      <c r="F505" s="37">
        <v>37071</v>
      </c>
      <c r="G505" s="38">
        <f>IF(Tabela4[[#This Row],[Tipo]]="Dividendo",Tabela4[[#This Row],[Valor]],Tabela4[[#This Row],[Valor]]*85%)</f>
        <v>0.86699999999999999</v>
      </c>
      <c r="I505" s="39" t="s">
        <v>155</v>
      </c>
      <c r="J505" s="39">
        <v>2006</v>
      </c>
      <c r="K505" s="38">
        <f>SUMPRODUCT(N(Tabela4[Ativo]=Tabela5[[#This Row],[Ativo]]),N(YEAR(Tabela4[Pagamento])=Tabela5[[#This Row],[Ano]]),Tabela4[Líquido])</f>
        <v>5.0299999999999997E-2</v>
      </c>
    </row>
    <row r="506" spans="1:11">
      <c r="A506" s="39" t="s">
        <v>85</v>
      </c>
      <c r="B506" s="34" t="s">
        <v>16</v>
      </c>
      <c r="C506" s="35">
        <v>36973</v>
      </c>
      <c r="D506" s="36">
        <v>1.7050000000000001</v>
      </c>
      <c r="E506" s="37">
        <v>37015</v>
      </c>
      <c r="F506" s="37">
        <v>36973</v>
      </c>
      <c r="G506" s="38">
        <f>IF(Tabela4[[#This Row],[Tipo]]="Dividendo",Tabela4[[#This Row],[Valor]],Tabela4[[#This Row],[Valor]]*85%)</f>
        <v>1.4492499999999999</v>
      </c>
      <c r="I506" s="39" t="s">
        <v>155</v>
      </c>
      <c r="J506" s="39">
        <v>2005</v>
      </c>
      <c r="K506" s="38">
        <f>SUMPRODUCT(N(Tabela4[Ativo]=Tabela5[[#This Row],[Ativo]]),N(YEAR(Tabela4[Pagamento])=Tabela5[[#This Row],[Ano]]),Tabela4[Líquido])</f>
        <v>9.9599999999999994E-2</v>
      </c>
    </row>
    <row r="507" spans="1:11">
      <c r="A507" s="39" t="s">
        <v>85</v>
      </c>
      <c r="B507" s="34" t="s">
        <v>17</v>
      </c>
      <c r="C507" s="35">
        <v>36973</v>
      </c>
      <c r="D507" s="36">
        <v>0.60499999999999998</v>
      </c>
      <c r="E507" s="37">
        <v>37015</v>
      </c>
      <c r="F507" s="37">
        <v>36973</v>
      </c>
      <c r="G507" s="38">
        <f>IF(Tabela4[[#This Row],[Tipo]]="Dividendo",Tabela4[[#This Row],[Valor]],Tabela4[[#This Row],[Valor]]*85%)</f>
        <v>0.60499999999999998</v>
      </c>
      <c r="I507" s="39" t="s">
        <v>155</v>
      </c>
      <c r="J507" s="39">
        <v>2004</v>
      </c>
      <c r="K507" s="38">
        <f>SUMPRODUCT(N(Tabela4[Ativo]=Tabela5[[#This Row],[Ativo]]),N(YEAR(Tabela4[Pagamento])=Tabela5[[#This Row],[Ano]]),Tabela4[Líquido])</f>
        <v>7.9050000000000009E-2</v>
      </c>
    </row>
    <row r="508" spans="1:11">
      <c r="A508" s="39" t="s">
        <v>85</v>
      </c>
      <c r="B508" s="34" t="s">
        <v>16</v>
      </c>
      <c r="C508" s="35">
        <v>36608</v>
      </c>
      <c r="D508" s="36">
        <v>4.4249999999999998</v>
      </c>
      <c r="E508" s="37">
        <v>36665</v>
      </c>
      <c r="F508" s="37">
        <v>36608</v>
      </c>
      <c r="G508" s="38">
        <f>IF(Tabela4[[#This Row],[Tipo]]="Dividendo",Tabela4[[#This Row],[Valor]],Tabela4[[#This Row],[Valor]]*85%)</f>
        <v>3.7612499999999995</v>
      </c>
      <c r="I508" s="39" t="s">
        <v>155</v>
      </c>
      <c r="J508" s="39">
        <v>2003</v>
      </c>
      <c r="K508" s="38">
        <f>SUMPRODUCT(N(Tabela4[Ativo]=Tabela5[[#This Row],[Ativo]]),N(YEAR(Tabela4[Pagamento])=Tabela5[[#This Row],[Ano]]),Tabela4[Líquido])</f>
        <v>5.595E-2</v>
      </c>
    </row>
    <row r="509" spans="1:11">
      <c r="A509" s="39" t="s">
        <v>85</v>
      </c>
      <c r="B509" s="34" t="s">
        <v>17</v>
      </c>
      <c r="C509" s="35">
        <v>36608</v>
      </c>
      <c r="D509" s="36">
        <v>3.7349999999999999</v>
      </c>
      <c r="E509" s="37">
        <v>36665</v>
      </c>
      <c r="F509" s="37">
        <v>36608</v>
      </c>
      <c r="G509" s="38">
        <f>IF(Tabela4[[#This Row],[Tipo]]="Dividendo",Tabela4[[#This Row],[Valor]],Tabela4[[#This Row],[Valor]]*85%)</f>
        <v>3.7349999999999999</v>
      </c>
      <c r="I509" s="39" t="s">
        <v>155</v>
      </c>
      <c r="J509" s="39">
        <v>2002</v>
      </c>
      <c r="K509" s="38">
        <f>SUMPRODUCT(N(Tabela4[Ativo]=Tabela5[[#This Row],[Ativo]]),N(YEAR(Tabela4[Pagamento])=Tabela5[[#This Row],[Ano]]),Tabela4[Líquido])</f>
        <v>5.62E-2</v>
      </c>
    </row>
    <row r="510" spans="1:11">
      <c r="A510" s="39" t="s">
        <v>85</v>
      </c>
      <c r="B510" s="34" t="s">
        <v>16</v>
      </c>
      <c r="C510" s="35">
        <v>36243</v>
      </c>
      <c r="D510" s="36">
        <v>4.5514999999999999</v>
      </c>
      <c r="E510" s="34"/>
      <c r="F510" s="37">
        <v>36243</v>
      </c>
      <c r="G510" s="38">
        <f>IF(Tabela4[[#This Row],[Tipo]]="Dividendo",Tabela4[[#This Row],[Valor]],Tabela4[[#This Row],[Valor]]*85%)</f>
        <v>3.8687749999999999</v>
      </c>
      <c r="I510" s="39" t="s">
        <v>155</v>
      </c>
      <c r="J510" s="39">
        <v>2001</v>
      </c>
      <c r="K510" s="38">
        <f>SUMPRODUCT(N(Tabela4[Ativo]=Tabela5[[#This Row],[Ativo]]),N(YEAR(Tabela4[Pagamento])=Tabela5[[#This Row],[Ano]]),Tabela4[Líquido])</f>
        <v>0.13</v>
      </c>
    </row>
    <row r="511" spans="1:11">
      <c r="A511" s="39" t="s">
        <v>85</v>
      </c>
      <c r="B511" s="34" t="s">
        <v>17</v>
      </c>
      <c r="C511" s="35">
        <v>36243</v>
      </c>
      <c r="D511" s="36">
        <v>0.10730000000000001</v>
      </c>
      <c r="E511" s="34"/>
      <c r="F511" s="37">
        <v>36243</v>
      </c>
      <c r="G511" s="38">
        <f>IF(Tabela4[[#This Row],[Tipo]]="Dividendo",Tabela4[[#This Row],[Valor]],Tabela4[[#This Row],[Valor]]*85%)</f>
        <v>0.10730000000000001</v>
      </c>
      <c r="I511" s="39" t="s">
        <v>155</v>
      </c>
      <c r="J511" s="39">
        <v>2000</v>
      </c>
      <c r="K511" s="38">
        <f>SUMPRODUCT(N(Tabela4[Ativo]=Tabela5[[#This Row],[Ativo]]),N(YEAR(Tabela4[Pagamento])=Tabela5[[#This Row],[Ano]]),Tabela4[Líquido])</f>
        <v>4.7599999999999996E-2</v>
      </c>
    </row>
    <row r="512" spans="1:11">
      <c r="A512" s="39" t="s">
        <v>85</v>
      </c>
      <c r="B512" s="34" t="s">
        <v>17</v>
      </c>
      <c r="C512" s="35">
        <v>35878</v>
      </c>
      <c r="D512" s="36">
        <v>1.7842</v>
      </c>
      <c r="E512" s="34"/>
      <c r="F512" s="37">
        <v>35878</v>
      </c>
      <c r="G512" s="38">
        <f>IF(Tabela4[[#This Row],[Tipo]]="Dividendo",Tabela4[[#This Row],[Valor]],Tabela4[[#This Row],[Valor]]*85%)</f>
        <v>1.7842</v>
      </c>
      <c r="I512" s="39" t="s">
        <v>155</v>
      </c>
      <c r="J512" s="39">
        <v>1999</v>
      </c>
      <c r="K512" s="38">
        <f>SUMPRODUCT(N(Tabela4[Ativo]=Tabela5[[#This Row],[Ativo]]),N(YEAR(Tabela4[Pagamento])=Tabela5[[#This Row],[Ano]]),Tabela4[Líquido])</f>
        <v>0.02</v>
      </c>
    </row>
    <row r="513" spans="1:7">
      <c r="A513" s="39" t="s">
        <v>85</v>
      </c>
      <c r="B513" s="34" t="s">
        <v>17</v>
      </c>
      <c r="C513" s="35">
        <v>35510</v>
      </c>
      <c r="D513" s="36">
        <v>1.4396</v>
      </c>
      <c r="E513" s="34"/>
      <c r="F513" s="37">
        <v>35510</v>
      </c>
      <c r="G513" s="38">
        <f>IF(Tabela4[[#This Row],[Tipo]]="Dividendo",Tabela4[[#This Row],[Valor]],Tabela4[[#This Row],[Valor]]*85%)</f>
        <v>1.4396</v>
      </c>
    </row>
    <row r="514" spans="1:7">
      <c r="A514" s="39" t="s">
        <v>85</v>
      </c>
      <c r="B514" s="34" t="s">
        <v>17</v>
      </c>
      <c r="C514" s="35">
        <v>35145</v>
      </c>
      <c r="D514" s="36">
        <v>0.98819999999999997</v>
      </c>
      <c r="E514" s="34"/>
      <c r="F514" s="37">
        <v>35145</v>
      </c>
      <c r="G514" s="38">
        <f>IF(Tabela4[[#This Row],[Tipo]]="Dividendo",Tabela4[[#This Row],[Valor]],Tabela4[[#This Row],[Valor]]*85%)</f>
        <v>0.98819999999999997</v>
      </c>
    </row>
    <row r="515" spans="1:7">
      <c r="A515" s="39" t="s">
        <v>86</v>
      </c>
      <c r="B515" s="39" t="s">
        <v>16</v>
      </c>
      <c r="C515" s="40">
        <v>41393</v>
      </c>
      <c r="D515" s="41">
        <v>0.77710000000000001</v>
      </c>
      <c r="E515" s="39"/>
      <c r="F515" s="42">
        <v>41393</v>
      </c>
      <c r="G515" s="43">
        <f>IF(Tabela4[[#This Row],[Tipo]]="Dividendo",Tabela4[[#This Row],[Valor]],Tabela4[[#This Row],[Valor]]*85%)</f>
        <v>0.66053499999999998</v>
      </c>
    </row>
    <row r="516" spans="1:7">
      <c r="A516" s="39" t="s">
        <v>86</v>
      </c>
      <c r="B516" s="34" t="s">
        <v>16</v>
      </c>
      <c r="C516" s="35">
        <v>41040</v>
      </c>
      <c r="D516" s="36">
        <v>0.2</v>
      </c>
      <c r="E516" s="37">
        <v>41060</v>
      </c>
      <c r="F516" s="37">
        <v>41026</v>
      </c>
      <c r="G516" s="38">
        <f>IF(Tabela4[[#This Row],[Tipo]]="Dividendo",Tabela4[[#This Row],[Valor]],Tabela4[[#This Row],[Valor]]*85%)</f>
        <v>0.17</v>
      </c>
    </row>
    <row r="517" spans="1:7">
      <c r="A517" s="39" t="s">
        <v>86</v>
      </c>
      <c r="B517" s="34" t="s">
        <v>17</v>
      </c>
      <c r="C517" s="35">
        <v>40987</v>
      </c>
      <c r="D517" s="36">
        <v>0.1227</v>
      </c>
      <c r="E517" s="37">
        <v>41047</v>
      </c>
      <c r="F517" s="37">
        <v>40987</v>
      </c>
      <c r="G517" s="38">
        <f>IF(Tabela4[[#This Row],[Tipo]]="Dividendo",Tabela4[[#This Row],[Valor]],Tabela4[[#This Row],[Valor]]*85%)</f>
        <v>0.1227</v>
      </c>
    </row>
    <row r="518" spans="1:7">
      <c r="A518" s="39" t="s">
        <v>86</v>
      </c>
      <c r="B518" s="34" t="s">
        <v>16</v>
      </c>
      <c r="C518" s="35">
        <v>40910</v>
      </c>
      <c r="D518" s="36">
        <v>0.2</v>
      </c>
      <c r="E518" s="37">
        <v>40968</v>
      </c>
      <c r="F518" s="37">
        <v>40899</v>
      </c>
      <c r="G518" s="38">
        <f>IF(Tabela4[[#This Row],[Tipo]]="Dividendo",Tabela4[[#This Row],[Valor]],Tabela4[[#This Row],[Valor]]*85%)</f>
        <v>0.17</v>
      </c>
    </row>
    <row r="519" spans="1:7">
      <c r="A519" s="39" t="s">
        <v>86</v>
      </c>
      <c r="B519" s="34" t="s">
        <v>16</v>
      </c>
      <c r="C519" s="35">
        <v>40858</v>
      </c>
      <c r="D519" s="36">
        <v>0.2</v>
      </c>
      <c r="E519" s="37">
        <v>40877</v>
      </c>
      <c r="F519" s="37">
        <v>40844</v>
      </c>
      <c r="G519" s="38">
        <f>IF(Tabela4[[#This Row],[Tipo]]="Dividendo",Tabela4[[#This Row],[Valor]],Tabela4[[#This Row],[Valor]]*85%)</f>
        <v>0.17</v>
      </c>
    </row>
    <row r="520" spans="1:7">
      <c r="A520" s="39" t="s">
        <v>86</v>
      </c>
      <c r="B520" s="34" t="s">
        <v>16</v>
      </c>
      <c r="C520" s="35">
        <v>40757</v>
      </c>
      <c r="D520" s="36">
        <v>0.2</v>
      </c>
      <c r="E520" s="37">
        <v>40786</v>
      </c>
      <c r="F520" s="37">
        <v>40746</v>
      </c>
      <c r="G520" s="38">
        <f>IF(Tabela4[[#This Row],[Tipo]]="Dividendo",Tabela4[[#This Row],[Valor]],Tabela4[[#This Row],[Valor]]*85%)</f>
        <v>0.17</v>
      </c>
    </row>
    <row r="521" spans="1:7">
      <c r="A521" s="39" t="s">
        <v>86</v>
      </c>
      <c r="B521" s="34" t="s">
        <v>16</v>
      </c>
      <c r="C521" s="35">
        <v>40674</v>
      </c>
      <c r="D521" s="36">
        <v>0.2</v>
      </c>
      <c r="E521" s="37">
        <v>40694</v>
      </c>
      <c r="F521" s="37">
        <v>40662</v>
      </c>
      <c r="G521" s="38">
        <f>IF(Tabela4[[#This Row],[Tipo]]="Dividendo",Tabela4[[#This Row],[Valor]],Tabela4[[#This Row],[Valor]]*85%)</f>
        <v>0.17</v>
      </c>
    </row>
    <row r="522" spans="1:7">
      <c r="A522" s="39" t="s">
        <v>86</v>
      </c>
      <c r="B522" s="34" t="s">
        <v>17</v>
      </c>
      <c r="C522" s="35">
        <v>40661</v>
      </c>
      <c r="D522" s="36">
        <v>0.1242</v>
      </c>
      <c r="E522" s="37">
        <v>40721</v>
      </c>
      <c r="F522" s="37">
        <v>40661</v>
      </c>
      <c r="G522" s="38">
        <f>IF(Tabela4[[#This Row],[Tipo]]="Dividendo",Tabela4[[#This Row],[Valor]],Tabela4[[#This Row],[Valor]]*85%)</f>
        <v>0.1242</v>
      </c>
    </row>
    <row r="523" spans="1:7">
      <c r="A523" s="39" t="s">
        <v>86</v>
      </c>
      <c r="B523" s="34" t="s">
        <v>16</v>
      </c>
      <c r="C523" s="35">
        <v>40623</v>
      </c>
      <c r="D523" s="36">
        <v>0.1527</v>
      </c>
      <c r="E523" s="37">
        <v>40633</v>
      </c>
      <c r="F523" s="37">
        <v>40623</v>
      </c>
      <c r="G523" s="38">
        <f>IF(Tabela4[[#This Row],[Tipo]]="Dividendo",Tabela4[[#This Row],[Valor]],Tabela4[[#This Row],[Valor]]*85%)</f>
        <v>0.12979499999999999</v>
      </c>
    </row>
    <row r="524" spans="1:7">
      <c r="A524" s="39" t="s">
        <v>86</v>
      </c>
      <c r="B524" s="34" t="s">
        <v>16</v>
      </c>
      <c r="C524" s="35">
        <v>40533</v>
      </c>
      <c r="D524" s="36">
        <v>0.2</v>
      </c>
      <c r="E524" s="37">
        <v>40542</v>
      </c>
      <c r="F524" s="37">
        <v>40522</v>
      </c>
      <c r="G524" s="38">
        <f>IF(Tabela4[[#This Row],[Tipo]]="Dividendo",Tabela4[[#This Row],[Valor]],Tabela4[[#This Row],[Valor]]*85%)</f>
        <v>0.17</v>
      </c>
    </row>
    <row r="525" spans="1:7">
      <c r="A525" s="39" t="s">
        <v>86</v>
      </c>
      <c r="B525" s="34" t="s">
        <v>16</v>
      </c>
      <c r="C525" s="35">
        <v>40483</v>
      </c>
      <c r="D525" s="36">
        <v>0.14000000000000001</v>
      </c>
      <c r="E525" s="37">
        <v>40512</v>
      </c>
      <c r="F525" s="37">
        <v>40473</v>
      </c>
      <c r="G525" s="38">
        <f>IF(Tabela4[[#This Row],[Tipo]]="Dividendo",Tabela4[[#This Row],[Valor]],Tabela4[[#This Row],[Valor]]*85%)</f>
        <v>0.11900000000000001</v>
      </c>
    </row>
    <row r="526" spans="1:7">
      <c r="A526" s="39" t="s">
        <v>86</v>
      </c>
      <c r="B526" s="34" t="s">
        <v>16</v>
      </c>
      <c r="C526" s="35">
        <v>40389</v>
      </c>
      <c r="D526" s="36">
        <v>0.2</v>
      </c>
      <c r="E526" s="37">
        <v>40421</v>
      </c>
      <c r="F526" s="37">
        <v>40375</v>
      </c>
      <c r="G526" s="38">
        <f>IF(Tabela4[[#This Row],[Tipo]]="Dividendo",Tabela4[[#This Row],[Valor]],Tabela4[[#This Row],[Valor]]*85%)</f>
        <v>0.17</v>
      </c>
    </row>
    <row r="527" spans="1:7">
      <c r="A527" s="39" t="s">
        <v>86</v>
      </c>
      <c r="B527" s="34" t="s">
        <v>16</v>
      </c>
      <c r="C527" s="35">
        <v>40319</v>
      </c>
      <c r="D527" s="36">
        <v>0.2</v>
      </c>
      <c r="E527" s="37">
        <v>40329</v>
      </c>
      <c r="F527" s="37">
        <v>40312</v>
      </c>
      <c r="G527" s="38">
        <f>IF(Tabela4[[#This Row],[Tipo]]="Dividendo",Tabela4[[#This Row],[Valor]],Tabela4[[#This Row],[Valor]]*85%)</f>
        <v>0.17</v>
      </c>
    </row>
    <row r="528" spans="1:7">
      <c r="A528" s="39" t="s">
        <v>86</v>
      </c>
      <c r="B528" s="34" t="s">
        <v>16</v>
      </c>
      <c r="C528" s="35">
        <v>40290</v>
      </c>
      <c r="D528" s="36">
        <v>0.1203</v>
      </c>
      <c r="E528" s="37">
        <v>40298</v>
      </c>
      <c r="F528" s="37">
        <v>40290</v>
      </c>
      <c r="G528" s="38">
        <f>IF(Tabela4[[#This Row],[Tipo]]="Dividendo",Tabela4[[#This Row],[Valor]],Tabela4[[#This Row],[Valor]]*85%)</f>
        <v>0.102255</v>
      </c>
    </row>
    <row r="529" spans="1:7">
      <c r="A529" s="39" t="s">
        <v>86</v>
      </c>
      <c r="B529" s="34" t="s">
        <v>17</v>
      </c>
      <c r="C529" s="35">
        <v>40290</v>
      </c>
      <c r="D529" s="36">
        <v>0.1331</v>
      </c>
      <c r="E529" s="37">
        <v>40298</v>
      </c>
      <c r="F529" s="37">
        <v>40290</v>
      </c>
      <c r="G529" s="38">
        <f>IF(Tabela4[[#This Row],[Tipo]]="Dividendo",Tabela4[[#This Row],[Valor]],Tabela4[[#This Row],[Valor]]*85%)</f>
        <v>0.1331</v>
      </c>
    </row>
    <row r="530" spans="1:7">
      <c r="A530" s="39" t="s">
        <v>86</v>
      </c>
      <c r="B530" s="34" t="s">
        <v>16</v>
      </c>
      <c r="C530" s="35">
        <v>40165</v>
      </c>
      <c r="D530" s="36">
        <v>0.2</v>
      </c>
      <c r="E530" s="37">
        <v>40176</v>
      </c>
      <c r="F530" s="37">
        <v>40164</v>
      </c>
      <c r="G530" s="38">
        <f>IF(Tabela4[[#This Row],[Tipo]]="Dividendo",Tabela4[[#This Row],[Valor]],Tabela4[[#This Row],[Valor]]*85%)</f>
        <v>0.17</v>
      </c>
    </row>
    <row r="531" spans="1:7">
      <c r="A531" s="39" t="s">
        <v>86</v>
      </c>
      <c r="B531" s="34" t="s">
        <v>16</v>
      </c>
      <c r="C531" s="35">
        <v>40086</v>
      </c>
      <c r="D531" s="36">
        <v>0.2</v>
      </c>
      <c r="E531" s="37">
        <v>40168</v>
      </c>
      <c r="F531" s="37">
        <v>40077</v>
      </c>
      <c r="G531" s="38">
        <f>IF(Tabela4[[#This Row],[Tipo]]="Dividendo",Tabela4[[#This Row],[Valor]],Tabela4[[#This Row],[Valor]]*85%)</f>
        <v>0.17</v>
      </c>
    </row>
    <row r="532" spans="1:7">
      <c r="A532" s="39" t="s">
        <v>86</v>
      </c>
      <c r="B532" s="34" t="s">
        <v>16</v>
      </c>
      <c r="C532" s="35">
        <v>39997</v>
      </c>
      <c r="D532" s="36">
        <v>0.3</v>
      </c>
      <c r="E532" s="37">
        <v>40147</v>
      </c>
      <c r="F532" s="37">
        <v>39988</v>
      </c>
      <c r="G532" s="38">
        <f>IF(Tabela4[[#This Row],[Tipo]]="Dividendo",Tabela4[[#This Row],[Valor]],Tabela4[[#This Row],[Valor]]*85%)</f>
        <v>0.255</v>
      </c>
    </row>
    <row r="533" spans="1:7">
      <c r="A533" s="39" t="s">
        <v>86</v>
      </c>
      <c r="B533" s="34" t="s">
        <v>17</v>
      </c>
      <c r="C533" s="35">
        <v>39911</v>
      </c>
      <c r="D533" s="36">
        <v>0.34039999999999998</v>
      </c>
      <c r="E533" s="37">
        <v>40039</v>
      </c>
      <c r="F533" s="37">
        <v>39911</v>
      </c>
      <c r="G533" s="38">
        <f>IF(Tabela4[[#This Row],[Tipo]]="Dividendo",Tabela4[[#This Row],[Valor]],Tabela4[[#This Row],[Valor]]*85%)</f>
        <v>0.34039999999999998</v>
      </c>
    </row>
    <row r="534" spans="1:7">
      <c r="A534" s="39" t="s">
        <v>86</v>
      </c>
      <c r="B534" s="34" t="s">
        <v>16</v>
      </c>
      <c r="C534" s="35">
        <v>39808</v>
      </c>
      <c r="D534" s="36">
        <v>0.8</v>
      </c>
      <c r="E534" s="34"/>
      <c r="F534" s="37">
        <v>39801</v>
      </c>
      <c r="G534" s="38">
        <f>IF(Tabela4[[#This Row],[Tipo]]="Dividendo",Tabela4[[#This Row],[Valor]],Tabela4[[#This Row],[Valor]]*85%)</f>
        <v>0.68</v>
      </c>
    </row>
    <row r="535" spans="1:7">
      <c r="A535" s="39" t="s">
        <v>86</v>
      </c>
      <c r="B535" s="34" t="s">
        <v>16</v>
      </c>
      <c r="C535" s="35">
        <v>39542</v>
      </c>
      <c r="D535" s="36">
        <v>0.15260000000000001</v>
      </c>
      <c r="E535" s="37">
        <v>39602</v>
      </c>
      <c r="F535" s="37">
        <v>39542</v>
      </c>
      <c r="G535" s="38">
        <f>IF(Tabela4[[#This Row],[Tipo]]="Dividendo",Tabela4[[#This Row],[Valor]],Tabela4[[#This Row],[Valor]]*85%)</f>
        <v>0.12971000000000002</v>
      </c>
    </row>
    <row r="536" spans="1:7">
      <c r="A536" s="39" t="s">
        <v>86</v>
      </c>
      <c r="B536" s="34" t="s">
        <v>17</v>
      </c>
      <c r="C536" s="35">
        <v>39542</v>
      </c>
      <c r="D536" s="36">
        <v>5.2600000000000001E-2</v>
      </c>
      <c r="E536" s="37">
        <v>39602</v>
      </c>
      <c r="F536" s="37">
        <v>39542</v>
      </c>
      <c r="G536" s="38">
        <f>IF(Tabela4[[#This Row],[Tipo]]="Dividendo",Tabela4[[#This Row],[Valor]],Tabela4[[#This Row],[Valor]]*85%)</f>
        <v>5.2600000000000001E-2</v>
      </c>
    </row>
    <row r="537" spans="1:7">
      <c r="A537" s="39" t="s">
        <v>86</v>
      </c>
      <c r="B537" s="34" t="s">
        <v>16</v>
      </c>
      <c r="C537" s="35">
        <v>39458</v>
      </c>
      <c r="D537" s="36">
        <v>0.30099999999999999</v>
      </c>
      <c r="E537" s="37">
        <v>39568</v>
      </c>
      <c r="F537" s="37">
        <v>39443</v>
      </c>
      <c r="G537" s="38">
        <f>IF(Tabela4[[#This Row],[Tipo]]="Dividendo",Tabela4[[#This Row],[Valor]],Tabela4[[#This Row],[Valor]]*85%)</f>
        <v>0.25584999999999997</v>
      </c>
    </row>
    <row r="538" spans="1:7">
      <c r="A538" s="39" t="s">
        <v>86</v>
      </c>
      <c r="B538" s="34" t="s">
        <v>16</v>
      </c>
      <c r="C538" s="35">
        <v>39360</v>
      </c>
      <c r="D538" s="36">
        <v>0.5</v>
      </c>
      <c r="E538" s="37">
        <v>39538</v>
      </c>
      <c r="F538" s="37">
        <v>39360</v>
      </c>
      <c r="G538" s="38">
        <f>IF(Tabela4[[#This Row],[Tipo]]="Dividendo",Tabela4[[#This Row],[Valor]],Tabela4[[#This Row],[Valor]]*85%)</f>
        <v>0.42499999999999999</v>
      </c>
    </row>
    <row r="539" spans="1:7">
      <c r="A539" s="39" t="s">
        <v>86</v>
      </c>
      <c r="B539" s="34" t="s">
        <v>16</v>
      </c>
      <c r="C539" s="35">
        <v>39311</v>
      </c>
      <c r="D539" s="36">
        <v>0.5</v>
      </c>
      <c r="E539" s="37">
        <v>39470</v>
      </c>
      <c r="F539" s="37">
        <v>39288</v>
      </c>
      <c r="G539" s="38">
        <f>IF(Tabela4[[#This Row],[Tipo]]="Dividendo",Tabela4[[#This Row],[Valor]],Tabela4[[#This Row],[Valor]]*85%)</f>
        <v>0.42499999999999999</v>
      </c>
    </row>
    <row r="540" spans="1:7">
      <c r="A540" s="39" t="s">
        <v>86</v>
      </c>
      <c r="B540" s="34" t="s">
        <v>17</v>
      </c>
      <c r="C540" s="35">
        <v>39174</v>
      </c>
      <c r="D540" s="36">
        <v>0.36059999999999998</v>
      </c>
      <c r="E540" s="37">
        <v>39219</v>
      </c>
      <c r="F540" s="37">
        <v>39174</v>
      </c>
      <c r="G540" s="38">
        <f>IF(Tabela4[[#This Row],[Tipo]]="Dividendo",Tabela4[[#This Row],[Valor]],Tabela4[[#This Row],[Valor]]*85%)</f>
        <v>0.36059999999999998</v>
      </c>
    </row>
    <row r="541" spans="1:7">
      <c r="A541" s="39" t="s">
        <v>86</v>
      </c>
      <c r="B541" s="34" t="s">
        <v>16</v>
      </c>
      <c r="C541" s="35">
        <v>39079</v>
      </c>
      <c r="D541" s="36">
        <v>0.45</v>
      </c>
      <c r="E541" s="37">
        <v>39171</v>
      </c>
      <c r="F541" s="37">
        <v>39066</v>
      </c>
      <c r="G541" s="38">
        <f>IF(Tabela4[[#This Row],[Tipo]]="Dividendo",Tabela4[[#This Row],[Valor]],Tabela4[[#This Row],[Valor]]*85%)</f>
        <v>0.38250000000000001</v>
      </c>
    </row>
    <row r="542" spans="1:7">
      <c r="A542" s="39" t="s">
        <v>86</v>
      </c>
      <c r="B542" s="34" t="s">
        <v>16</v>
      </c>
      <c r="C542" s="35">
        <v>39021</v>
      </c>
      <c r="D542" s="36">
        <v>1</v>
      </c>
      <c r="E542" s="37">
        <v>39086</v>
      </c>
      <c r="F542" s="37">
        <v>39010</v>
      </c>
      <c r="G542" s="38">
        <f>IF(Tabela4[[#This Row],[Tipo]]="Dividendo",Tabela4[[#This Row],[Valor]],Tabela4[[#This Row],[Valor]]*85%)</f>
        <v>0.85</v>
      </c>
    </row>
    <row r="543" spans="1:7">
      <c r="A543" s="39" t="s">
        <v>86</v>
      </c>
      <c r="B543" s="34" t="s">
        <v>16</v>
      </c>
      <c r="C543" s="35">
        <v>38810</v>
      </c>
      <c r="D543" s="36">
        <v>0.26240000000000002</v>
      </c>
      <c r="E543" s="37">
        <v>38860</v>
      </c>
      <c r="F543" s="37">
        <v>38810</v>
      </c>
      <c r="G543" s="38">
        <f>IF(Tabela4[[#This Row],[Tipo]]="Dividendo",Tabela4[[#This Row],[Valor]],Tabela4[[#This Row],[Valor]]*85%)</f>
        <v>0.22304000000000002</v>
      </c>
    </row>
    <row r="544" spans="1:7">
      <c r="A544" s="39" t="s">
        <v>86</v>
      </c>
      <c r="B544" s="34" t="s">
        <v>17</v>
      </c>
      <c r="C544" s="35">
        <v>38810</v>
      </c>
      <c r="D544" s="36">
        <v>0.3624</v>
      </c>
      <c r="E544" s="37">
        <v>38860</v>
      </c>
      <c r="F544" s="37">
        <v>38810</v>
      </c>
      <c r="G544" s="38">
        <f>IF(Tabela4[[#This Row],[Tipo]]="Dividendo",Tabela4[[#This Row],[Valor]],Tabela4[[#This Row],[Valor]]*85%)</f>
        <v>0.3624</v>
      </c>
    </row>
    <row r="545" spans="1:7">
      <c r="A545" s="39" t="s">
        <v>86</v>
      </c>
      <c r="B545" s="34" t="s">
        <v>16</v>
      </c>
      <c r="C545" s="35">
        <v>38715</v>
      </c>
      <c r="D545" s="36">
        <v>0.5</v>
      </c>
      <c r="E545" s="37">
        <v>38798</v>
      </c>
      <c r="F545" s="37">
        <v>38702</v>
      </c>
      <c r="G545" s="38">
        <f>IF(Tabela4[[#This Row],[Tipo]]="Dividendo",Tabela4[[#This Row],[Valor]],Tabela4[[#This Row],[Valor]]*85%)</f>
        <v>0.42499999999999999</v>
      </c>
    </row>
    <row r="546" spans="1:7">
      <c r="A546" s="39" t="s">
        <v>86</v>
      </c>
      <c r="B546" s="34" t="s">
        <v>16</v>
      </c>
      <c r="C546" s="35">
        <v>38533</v>
      </c>
      <c r="D546" s="36">
        <v>2</v>
      </c>
      <c r="E546" s="37">
        <v>38722</v>
      </c>
      <c r="F546" s="37">
        <v>38533</v>
      </c>
      <c r="G546" s="38">
        <f>IF(Tabela4[[#This Row],[Tipo]]="Dividendo",Tabela4[[#This Row],[Valor]],Tabela4[[#This Row],[Valor]]*85%)</f>
        <v>1.7</v>
      </c>
    </row>
    <row r="547" spans="1:7">
      <c r="A547" s="39" t="s">
        <v>86</v>
      </c>
      <c r="B547" s="34" t="s">
        <v>16</v>
      </c>
      <c r="C547" s="35">
        <v>38442</v>
      </c>
      <c r="D547" s="36">
        <v>1.0341</v>
      </c>
      <c r="E547" s="37">
        <v>38489</v>
      </c>
      <c r="F547" s="37">
        <v>38442</v>
      </c>
      <c r="G547" s="38">
        <f>IF(Tabela4[[#This Row],[Tipo]]="Dividendo",Tabela4[[#This Row],[Valor]],Tabela4[[#This Row],[Valor]]*85%)</f>
        <v>0.87898500000000002</v>
      </c>
    </row>
    <row r="548" spans="1:7">
      <c r="A548" s="39" t="s">
        <v>86</v>
      </c>
      <c r="B548" s="34" t="s">
        <v>17</v>
      </c>
      <c r="C548" s="35">
        <v>38442</v>
      </c>
      <c r="D548" s="36">
        <v>0.6341</v>
      </c>
      <c r="E548" s="37">
        <v>38489</v>
      </c>
      <c r="F548" s="37">
        <v>38442</v>
      </c>
      <c r="G548" s="38">
        <f>IF(Tabela4[[#This Row],[Tipo]]="Dividendo",Tabela4[[#This Row],[Valor]],Tabela4[[#This Row],[Valor]]*85%)</f>
        <v>0.6341</v>
      </c>
    </row>
    <row r="549" spans="1:7">
      <c r="A549" s="39" t="s">
        <v>86</v>
      </c>
      <c r="B549" s="34" t="s">
        <v>16</v>
      </c>
      <c r="C549" s="35">
        <v>38260</v>
      </c>
      <c r="D549" s="36">
        <v>3</v>
      </c>
      <c r="E549" s="37">
        <v>38398</v>
      </c>
      <c r="F549" s="37">
        <v>38247</v>
      </c>
      <c r="G549" s="38">
        <f>IF(Tabela4[[#This Row],[Tipo]]="Dividendo",Tabela4[[#This Row],[Valor]],Tabela4[[#This Row],[Valor]]*85%)</f>
        <v>2.5499999999999998</v>
      </c>
    </row>
    <row r="550" spans="1:7">
      <c r="A550" s="39" t="s">
        <v>86</v>
      </c>
      <c r="B550" s="34" t="s">
        <v>16</v>
      </c>
      <c r="C550" s="35">
        <v>38075</v>
      </c>
      <c r="D550" s="36">
        <v>1.19</v>
      </c>
      <c r="E550" s="37">
        <v>38128</v>
      </c>
      <c r="F550" s="37">
        <v>38075</v>
      </c>
      <c r="G550" s="38">
        <f>IF(Tabela4[[#This Row],[Tipo]]="Dividendo",Tabela4[[#This Row],[Valor]],Tabela4[[#This Row],[Valor]]*85%)</f>
        <v>1.0114999999999998</v>
      </c>
    </row>
    <row r="551" spans="1:7">
      <c r="A551" s="39" t="s">
        <v>86</v>
      </c>
      <c r="B551" s="34" t="s">
        <v>17</v>
      </c>
      <c r="C551" s="35">
        <v>38075</v>
      </c>
      <c r="D551" s="36">
        <v>1.04</v>
      </c>
      <c r="E551" s="37">
        <v>38128</v>
      </c>
      <c r="F551" s="37">
        <v>38075</v>
      </c>
      <c r="G551" s="38">
        <f>IF(Tabela4[[#This Row],[Tipo]]="Dividendo",Tabela4[[#This Row],[Valor]],Tabela4[[#This Row],[Valor]]*85%)</f>
        <v>1.04</v>
      </c>
    </row>
    <row r="552" spans="1:7">
      <c r="A552" s="39" t="s">
        <v>86</v>
      </c>
      <c r="B552" s="34" t="s">
        <v>16</v>
      </c>
      <c r="C552" s="35">
        <v>37950</v>
      </c>
      <c r="D552" s="36">
        <v>3</v>
      </c>
      <c r="E552" s="37">
        <v>38030</v>
      </c>
      <c r="F552" s="37">
        <v>37938</v>
      </c>
      <c r="G552" s="38">
        <f>IF(Tabela4[[#This Row],[Tipo]]="Dividendo",Tabela4[[#This Row],[Valor]],Tabela4[[#This Row],[Valor]]*85%)</f>
        <v>2.5499999999999998</v>
      </c>
    </row>
    <row r="553" spans="1:7">
      <c r="A553" s="39" t="s">
        <v>86</v>
      </c>
      <c r="B553" s="34" t="s">
        <v>16</v>
      </c>
      <c r="C553" s="35">
        <v>37707</v>
      </c>
      <c r="D553" s="36">
        <v>1.0449999999999999</v>
      </c>
      <c r="E553" s="37">
        <v>37746</v>
      </c>
      <c r="F553" s="37">
        <v>37707</v>
      </c>
      <c r="G553" s="38">
        <f>IF(Tabela4[[#This Row],[Tipo]]="Dividendo",Tabela4[[#This Row],[Valor]],Tabela4[[#This Row],[Valor]]*85%)</f>
        <v>0.88824999999999987</v>
      </c>
    </row>
    <row r="554" spans="1:7">
      <c r="A554" s="39" t="s">
        <v>86</v>
      </c>
      <c r="B554" s="34" t="s">
        <v>17</v>
      </c>
      <c r="C554" s="35">
        <v>37707</v>
      </c>
      <c r="D554" s="36">
        <v>0.57499999999999996</v>
      </c>
      <c r="E554" s="37">
        <v>37746</v>
      </c>
      <c r="F554" s="37">
        <v>37707</v>
      </c>
      <c r="G554" s="38">
        <f>IF(Tabela4[[#This Row],[Tipo]]="Dividendo",Tabela4[[#This Row],[Valor]],Tabela4[[#This Row],[Valor]]*85%)</f>
        <v>0.57499999999999996</v>
      </c>
    </row>
    <row r="555" spans="1:7">
      <c r="A555" s="39" t="s">
        <v>86</v>
      </c>
      <c r="B555" s="34" t="s">
        <v>16</v>
      </c>
      <c r="C555" s="35">
        <v>37572</v>
      </c>
      <c r="D555" s="36">
        <v>1</v>
      </c>
      <c r="E555" s="37">
        <v>37634</v>
      </c>
      <c r="F555" s="37">
        <v>37560</v>
      </c>
      <c r="G555" s="38">
        <f>IF(Tabela4[[#This Row],[Tipo]]="Dividendo",Tabela4[[#This Row],[Valor]],Tabela4[[#This Row],[Valor]]*85%)</f>
        <v>0.85</v>
      </c>
    </row>
    <row r="556" spans="1:7">
      <c r="A556" s="39" t="s">
        <v>86</v>
      </c>
      <c r="B556" s="34" t="s">
        <v>16</v>
      </c>
      <c r="C556" s="35">
        <v>37337</v>
      </c>
      <c r="D556" s="36">
        <v>0.93500000000000005</v>
      </c>
      <c r="E556" s="37">
        <v>37379</v>
      </c>
      <c r="F556" s="37">
        <v>37337</v>
      </c>
      <c r="G556" s="38">
        <f>IF(Tabela4[[#This Row],[Tipo]]="Dividendo",Tabela4[[#This Row],[Valor]],Tabela4[[#This Row],[Valor]]*85%)</f>
        <v>0.79475000000000007</v>
      </c>
    </row>
    <row r="557" spans="1:7">
      <c r="A557" s="39" t="s">
        <v>86</v>
      </c>
      <c r="B557" s="34" t="s">
        <v>17</v>
      </c>
      <c r="C557" s="35">
        <v>37337</v>
      </c>
      <c r="D557" s="36">
        <v>1.345</v>
      </c>
      <c r="E557" s="37">
        <v>37379</v>
      </c>
      <c r="F557" s="37">
        <v>37337</v>
      </c>
      <c r="G557" s="38">
        <f>IF(Tabela4[[#This Row],[Tipo]]="Dividendo",Tabela4[[#This Row],[Valor]],Tabela4[[#This Row],[Valor]]*85%)</f>
        <v>1.345</v>
      </c>
    </row>
    <row r="558" spans="1:7">
      <c r="A558" s="39" t="s">
        <v>86</v>
      </c>
      <c r="B558" s="34" t="s">
        <v>17</v>
      </c>
      <c r="C558" s="35">
        <v>37106</v>
      </c>
      <c r="D558" s="36">
        <v>0.03</v>
      </c>
      <c r="E558" s="37">
        <v>37125</v>
      </c>
      <c r="F558" s="37">
        <v>37106</v>
      </c>
      <c r="G558" s="38">
        <f>IF(Tabela4[[#This Row],[Tipo]]="Dividendo",Tabela4[[#This Row],[Valor]],Tabela4[[#This Row],[Valor]]*85%)</f>
        <v>0.03</v>
      </c>
    </row>
    <row r="559" spans="1:7">
      <c r="A559" s="39" t="s">
        <v>86</v>
      </c>
      <c r="B559" s="34" t="s">
        <v>16</v>
      </c>
      <c r="C559" s="35">
        <v>37071</v>
      </c>
      <c r="D559" s="36">
        <v>1.02</v>
      </c>
      <c r="E559" s="37">
        <v>37125</v>
      </c>
      <c r="F559" s="37">
        <v>37071</v>
      </c>
      <c r="G559" s="38">
        <f>IF(Tabela4[[#This Row],[Tipo]]="Dividendo",Tabela4[[#This Row],[Valor]],Tabela4[[#This Row],[Valor]]*85%)</f>
        <v>0.86699999999999999</v>
      </c>
    </row>
    <row r="560" spans="1:7">
      <c r="A560" s="39" t="s">
        <v>86</v>
      </c>
      <c r="B560" s="34" t="s">
        <v>16</v>
      </c>
      <c r="C560" s="35">
        <v>36973</v>
      </c>
      <c r="D560" s="36">
        <v>1.7050000000000001</v>
      </c>
      <c r="E560" s="37">
        <v>37015</v>
      </c>
      <c r="F560" s="37">
        <v>36973</v>
      </c>
      <c r="G560" s="38">
        <f>IF(Tabela4[[#This Row],[Tipo]]="Dividendo",Tabela4[[#This Row],[Valor]],Tabela4[[#This Row],[Valor]]*85%)</f>
        <v>1.4492499999999999</v>
      </c>
    </row>
    <row r="561" spans="1:7">
      <c r="A561" s="39" t="s">
        <v>86</v>
      </c>
      <c r="B561" s="34" t="s">
        <v>17</v>
      </c>
      <c r="C561" s="35">
        <v>36973</v>
      </c>
      <c r="D561" s="36">
        <v>0.60499999999999998</v>
      </c>
      <c r="E561" s="37">
        <v>37015</v>
      </c>
      <c r="F561" s="37">
        <v>36973</v>
      </c>
      <c r="G561" s="38">
        <f>IF(Tabela4[[#This Row],[Tipo]]="Dividendo",Tabela4[[#This Row],[Valor]],Tabela4[[#This Row],[Valor]]*85%)</f>
        <v>0.60499999999999998</v>
      </c>
    </row>
    <row r="562" spans="1:7">
      <c r="A562" s="39" t="s">
        <v>86</v>
      </c>
      <c r="B562" s="34" t="s">
        <v>16</v>
      </c>
      <c r="C562" s="35">
        <v>36608</v>
      </c>
      <c r="D562" s="36">
        <v>4.4249999999999998</v>
      </c>
      <c r="E562" s="37">
        <v>36665</v>
      </c>
      <c r="F562" s="37">
        <v>36608</v>
      </c>
      <c r="G562" s="38">
        <f>IF(Tabela4[[#This Row],[Tipo]]="Dividendo",Tabela4[[#This Row],[Valor]],Tabela4[[#This Row],[Valor]]*85%)</f>
        <v>3.7612499999999995</v>
      </c>
    </row>
    <row r="563" spans="1:7">
      <c r="A563" s="39" t="s">
        <v>86</v>
      </c>
      <c r="B563" s="34" t="s">
        <v>17</v>
      </c>
      <c r="C563" s="35">
        <v>36608</v>
      </c>
      <c r="D563" s="36">
        <v>3.7349999999999999</v>
      </c>
      <c r="E563" s="37">
        <v>36665</v>
      </c>
      <c r="F563" s="37">
        <v>36608</v>
      </c>
      <c r="G563" s="38">
        <f>IF(Tabela4[[#This Row],[Tipo]]="Dividendo",Tabela4[[#This Row],[Valor]],Tabela4[[#This Row],[Valor]]*85%)</f>
        <v>3.7349999999999999</v>
      </c>
    </row>
    <row r="564" spans="1:7">
      <c r="A564" s="39" t="s">
        <v>86</v>
      </c>
      <c r="B564" s="34" t="s">
        <v>16</v>
      </c>
      <c r="C564" s="35">
        <v>36243</v>
      </c>
      <c r="D564" s="36">
        <v>4.5514999999999999</v>
      </c>
      <c r="E564" s="34"/>
      <c r="F564" s="37">
        <v>36243</v>
      </c>
      <c r="G564" s="38">
        <f>IF(Tabela4[[#This Row],[Tipo]]="Dividendo",Tabela4[[#This Row],[Valor]],Tabela4[[#This Row],[Valor]]*85%)</f>
        <v>3.8687749999999999</v>
      </c>
    </row>
    <row r="565" spans="1:7">
      <c r="A565" s="39" t="s">
        <v>86</v>
      </c>
      <c r="B565" s="34" t="s">
        <v>17</v>
      </c>
      <c r="C565" s="35">
        <v>36243</v>
      </c>
      <c r="D565" s="36">
        <v>1.8893</v>
      </c>
      <c r="E565" s="34"/>
      <c r="F565" s="37">
        <v>36243</v>
      </c>
      <c r="G565" s="38">
        <f>IF(Tabela4[[#This Row],[Tipo]]="Dividendo",Tabela4[[#This Row],[Valor]],Tabela4[[#This Row],[Valor]]*85%)</f>
        <v>1.8893</v>
      </c>
    </row>
    <row r="566" spans="1:7">
      <c r="A566" s="39" t="s">
        <v>86</v>
      </c>
      <c r="B566" s="34" t="s">
        <v>17</v>
      </c>
      <c r="C566" s="35">
        <v>35878</v>
      </c>
      <c r="D566" s="36">
        <v>6.1523000000000003</v>
      </c>
      <c r="E566" s="34"/>
      <c r="F566" s="37">
        <v>35878</v>
      </c>
      <c r="G566" s="38">
        <f>IF(Tabela4[[#This Row],[Tipo]]="Dividendo",Tabela4[[#This Row],[Valor]],Tabela4[[#This Row],[Valor]]*85%)</f>
        <v>6.1523000000000003</v>
      </c>
    </row>
    <row r="567" spans="1:7">
      <c r="A567" s="39" t="s">
        <v>86</v>
      </c>
      <c r="B567" s="34" t="s">
        <v>17</v>
      </c>
      <c r="C567" s="35">
        <v>35510</v>
      </c>
      <c r="D567" s="36">
        <v>6.1262999999999996</v>
      </c>
      <c r="E567" s="34"/>
      <c r="F567" s="37">
        <v>35510</v>
      </c>
      <c r="G567" s="38">
        <f>IF(Tabela4[[#This Row],[Tipo]]="Dividendo",Tabela4[[#This Row],[Valor]],Tabela4[[#This Row],[Valor]]*85%)</f>
        <v>6.1262999999999996</v>
      </c>
    </row>
    <row r="568" spans="1:7">
      <c r="A568" s="39" t="s">
        <v>86</v>
      </c>
      <c r="B568" s="34" t="s">
        <v>17</v>
      </c>
      <c r="C568" s="35">
        <v>35145</v>
      </c>
      <c r="D568" s="36">
        <v>5.1471</v>
      </c>
      <c r="E568" s="34"/>
      <c r="F568" s="37">
        <v>35145</v>
      </c>
      <c r="G568" s="38">
        <f>IF(Tabela4[[#This Row],[Tipo]]="Dividendo",Tabela4[[#This Row],[Valor]],Tabela4[[#This Row],[Valor]]*85%)</f>
        <v>5.1471</v>
      </c>
    </row>
    <row r="569" spans="1:7">
      <c r="A569" s="39" t="s">
        <v>89</v>
      </c>
      <c r="B569" s="39" t="s">
        <v>17</v>
      </c>
      <c r="C569" s="40">
        <v>41583</v>
      </c>
      <c r="D569" s="41">
        <v>0.2</v>
      </c>
      <c r="E569" s="42">
        <v>41606</v>
      </c>
      <c r="F569" s="42">
        <v>41583</v>
      </c>
      <c r="G569" s="43">
        <f>IF(Tabela4[[#This Row],[Tipo]]="Dividendo",Tabela4[[#This Row],[Valor]],Tabela4[[#This Row],[Valor]]*85%)</f>
        <v>0.2</v>
      </c>
    </row>
    <row r="570" spans="1:7">
      <c r="A570" s="39" t="s">
        <v>89</v>
      </c>
      <c r="B570" s="34" t="s">
        <v>17</v>
      </c>
      <c r="C570" s="35">
        <v>41492</v>
      </c>
      <c r="D570" s="36">
        <v>0.06</v>
      </c>
      <c r="E570" s="34"/>
      <c r="F570" s="37">
        <v>41492</v>
      </c>
      <c r="G570" s="38">
        <f>IF(Tabela4[[#This Row],[Tipo]]="Dividendo",Tabela4[[#This Row],[Valor]],Tabela4[[#This Row],[Valor]]*85%)</f>
        <v>0.06</v>
      </c>
    </row>
    <row r="571" spans="1:7">
      <c r="A571" s="39" t="s">
        <v>89</v>
      </c>
      <c r="B571" s="34" t="s">
        <v>17</v>
      </c>
      <c r="C571" s="35">
        <v>41375</v>
      </c>
      <c r="D571" s="36">
        <v>7.5999999999999998E-2</v>
      </c>
      <c r="E571" s="37">
        <v>41405</v>
      </c>
      <c r="F571" s="37">
        <v>41375</v>
      </c>
      <c r="G571" s="38">
        <f>IF(Tabela4[[#This Row],[Tipo]]="Dividendo",Tabela4[[#This Row],[Valor]],Tabela4[[#This Row],[Valor]]*85%)</f>
        <v>7.5999999999999998E-2</v>
      </c>
    </row>
    <row r="572" spans="1:7">
      <c r="A572" s="39" t="s">
        <v>89</v>
      </c>
      <c r="B572" s="34" t="s">
        <v>17</v>
      </c>
      <c r="C572" s="35">
        <v>41337</v>
      </c>
      <c r="D572" s="36">
        <v>0.04</v>
      </c>
      <c r="E572" s="37">
        <v>41368</v>
      </c>
      <c r="F572" s="37">
        <v>41337</v>
      </c>
      <c r="G572" s="38">
        <f>IF(Tabela4[[#This Row],[Tipo]]="Dividendo",Tabela4[[#This Row],[Valor]],Tabela4[[#This Row],[Valor]]*85%)</f>
        <v>0.04</v>
      </c>
    </row>
    <row r="573" spans="1:7">
      <c r="A573" s="39" t="s">
        <v>89</v>
      </c>
      <c r="B573" s="34" t="s">
        <v>17</v>
      </c>
      <c r="C573" s="35">
        <v>41219</v>
      </c>
      <c r="D573" s="36">
        <v>0.05</v>
      </c>
      <c r="E573" s="37">
        <v>41246</v>
      </c>
      <c r="F573" s="37">
        <v>41219</v>
      </c>
      <c r="G573" s="38">
        <f>IF(Tabela4[[#This Row],[Tipo]]="Dividendo",Tabela4[[#This Row],[Valor]],Tabela4[[#This Row],[Valor]]*85%)</f>
        <v>0.05</v>
      </c>
    </row>
    <row r="574" spans="1:7">
      <c r="A574" s="39" t="s">
        <v>89</v>
      </c>
      <c r="B574" s="34" t="s">
        <v>17</v>
      </c>
      <c r="C574" s="35">
        <v>41136</v>
      </c>
      <c r="D574" s="36">
        <v>3.4000000000000002E-2</v>
      </c>
      <c r="E574" s="37">
        <v>41180</v>
      </c>
      <c r="F574" s="37">
        <v>41136</v>
      </c>
      <c r="G574" s="38">
        <f>IF(Tabela4[[#This Row],[Tipo]]="Dividendo",Tabela4[[#This Row],[Valor]],Tabela4[[#This Row],[Valor]]*85%)</f>
        <v>3.4000000000000002E-2</v>
      </c>
    </row>
    <row r="575" spans="1:7">
      <c r="A575" s="39" t="s">
        <v>89</v>
      </c>
      <c r="B575" s="34" t="s">
        <v>17</v>
      </c>
      <c r="C575" s="35">
        <v>40764</v>
      </c>
      <c r="D575" s="36">
        <v>0.02</v>
      </c>
      <c r="E575" s="37">
        <v>40781</v>
      </c>
      <c r="F575" s="37">
        <v>40764</v>
      </c>
      <c r="G575" s="38">
        <f>IF(Tabela4[[#This Row],[Tipo]]="Dividendo",Tabela4[[#This Row],[Valor]],Tabela4[[#This Row],[Valor]]*85%)</f>
        <v>0.02</v>
      </c>
    </row>
    <row r="576" spans="1:7">
      <c r="A576" s="39" t="s">
        <v>89</v>
      </c>
      <c r="B576" s="34" t="s">
        <v>17</v>
      </c>
      <c r="C576" s="35">
        <v>40661</v>
      </c>
      <c r="D576" s="36">
        <v>0.3</v>
      </c>
      <c r="E576" s="37">
        <v>40683</v>
      </c>
      <c r="F576" s="37">
        <v>40661</v>
      </c>
      <c r="G576" s="38">
        <f>IF(Tabela4[[#This Row],[Tipo]]="Dividendo",Tabela4[[#This Row],[Valor]],Tabela4[[#This Row],[Valor]]*85%)</f>
        <v>0.3</v>
      </c>
    </row>
    <row r="577" spans="1:7">
      <c r="A577" s="39" t="s">
        <v>89</v>
      </c>
      <c r="B577" s="34" t="s">
        <v>17</v>
      </c>
      <c r="C577" s="35">
        <v>40591</v>
      </c>
      <c r="D577" s="36">
        <v>3.5000000000000003E-2</v>
      </c>
      <c r="E577" s="37">
        <v>40603</v>
      </c>
      <c r="F577" s="37">
        <v>40591</v>
      </c>
      <c r="G577" s="38">
        <f>IF(Tabela4[[#This Row],[Tipo]]="Dividendo",Tabela4[[#This Row],[Valor]],Tabela4[[#This Row],[Valor]]*85%)</f>
        <v>3.5000000000000003E-2</v>
      </c>
    </row>
    <row r="578" spans="1:7">
      <c r="A578" s="39" t="s">
        <v>89</v>
      </c>
      <c r="B578" s="34" t="s">
        <v>17</v>
      </c>
      <c r="C578" s="35">
        <v>40490</v>
      </c>
      <c r="D578" s="36">
        <v>0.1</v>
      </c>
      <c r="E578" s="37">
        <v>40512</v>
      </c>
      <c r="F578" s="37">
        <v>40490</v>
      </c>
      <c r="G578" s="38">
        <f>IF(Tabela4[[#This Row],[Tipo]]="Dividendo",Tabela4[[#This Row],[Valor]],Tabela4[[#This Row],[Valor]]*85%)</f>
        <v>0.1</v>
      </c>
    </row>
    <row r="579" spans="1:7">
      <c r="A579" s="39" t="s">
        <v>89</v>
      </c>
      <c r="B579" s="34" t="s">
        <v>17</v>
      </c>
      <c r="C579" s="35">
        <v>40287</v>
      </c>
      <c r="D579" s="36">
        <v>0.3</v>
      </c>
      <c r="E579" s="37">
        <v>40297</v>
      </c>
      <c r="F579" s="37">
        <v>40287</v>
      </c>
      <c r="G579" s="38">
        <f>IF(Tabela4[[#This Row],[Tipo]]="Dividendo",Tabela4[[#This Row],[Valor]],Tabela4[[#This Row],[Valor]]*85%)</f>
        <v>0.3</v>
      </c>
    </row>
    <row r="580" spans="1:7">
      <c r="A580" s="39" t="s">
        <v>89</v>
      </c>
      <c r="B580" s="34" t="s">
        <v>17</v>
      </c>
      <c r="C580" s="35">
        <v>39902</v>
      </c>
      <c r="D580" s="36">
        <v>0.12</v>
      </c>
      <c r="E580" s="37">
        <v>39925</v>
      </c>
      <c r="F580" s="37">
        <v>39902</v>
      </c>
      <c r="G580" s="38">
        <f>IF(Tabela4[[#This Row],[Tipo]]="Dividendo",Tabela4[[#This Row],[Valor]],Tabela4[[#This Row],[Valor]]*85%)</f>
        <v>0.12</v>
      </c>
    </row>
    <row r="581" spans="1:7">
      <c r="A581" s="39" t="s">
        <v>89</v>
      </c>
      <c r="B581" s="34" t="s">
        <v>16</v>
      </c>
      <c r="C581" s="35">
        <v>39812</v>
      </c>
      <c r="D581" s="36">
        <v>0.08</v>
      </c>
      <c r="E581" s="37">
        <v>39833</v>
      </c>
      <c r="F581" s="37">
        <v>39812</v>
      </c>
      <c r="G581" s="38">
        <f>IF(Tabela4[[#This Row],[Tipo]]="Dividendo",Tabela4[[#This Row],[Valor]],Tabela4[[#This Row],[Valor]]*85%)</f>
        <v>6.8000000000000005E-2</v>
      </c>
    </row>
    <row r="582" spans="1:7">
      <c r="A582" s="39" t="s">
        <v>89</v>
      </c>
      <c r="B582" s="34" t="s">
        <v>16</v>
      </c>
      <c r="C582" s="35">
        <v>39756</v>
      </c>
      <c r="D582" s="36">
        <v>0.1</v>
      </c>
      <c r="E582" s="37">
        <v>39771</v>
      </c>
      <c r="F582" s="37">
        <v>39756</v>
      </c>
      <c r="G582" s="38">
        <f>IF(Tabela4[[#This Row],[Tipo]]="Dividendo",Tabela4[[#This Row],[Valor]],Tabela4[[#This Row],[Valor]]*85%)</f>
        <v>8.5000000000000006E-2</v>
      </c>
    </row>
    <row r="583" spans="1:7">
      <c r="A583" s="39" t="s">
        <v>89</v>
      </c>
      <c r="B583" s="34" t="s">
        <v>16</v>
      </c>
      <c r="C583" s="35">
        <v>39665</v>
      </c>
      <c r="D583" s="36">
        <v>0.05</v>
      </c>
      <c r="E583" s="37">
        <v>39686</v>
      </c>
      <c r="F583" s="37">
        <v>39665</v>
      </c>
      <c r="G583" s="38">
        <f>IF(Tabela4[[#This Row],[Tipo]]="Dividendo",Tabela4[[#This Row],[Valor]],Tabela4[[#This Row],[Valor]]*85%)</f>
        <v>4.2500000000000003E-2</v>
      </c>
    </row>
    <row r="584" spans="1:7">
      <c r="A584" s="39" t="s">
        <v>92</v>
      </c>
      <c r="B584" s="39" t="s">
        <v>16</v>
      </c>
      <c r="C584" s="40">
        <v>41487</v>
      </c>
      <c r="D584" s="41">
        <v>0.13270000000000001</v>
      </c>
      <c r="E584" s="42">
        <v>41514</v>
      </c>
      <c r="F584" s="42">
        <v>41485</v>
      </c>
      <c r="G584" s="43">
        <f>IF(Tabela4[[#This Row],[Tipo]]="Dividendo",Tabela4[[#This Row],[Valor]],Tabela4[[#This Row],[Valor]]*85%)</f>
        <v>0.11279500000000001</v>
      </c>
    </row>
    <row r="585" spans="1:7">
      <c r="A585" s="39" t="s">
        <v>92</v>
      </c>
      <c r="B585" s="34" t="s">
        <v>17</v>
      </c>
      <c r="C585" s="35">
        <v>41338</v>
      </c>
      <c r="D585" s="36">
        <v>0.48130000000000001</v>
      </c>
      <c r="E585" s="37">
        <v>41374</v>
      </c>
      <c r="F585" s="37">
        <v>41338</v>
      </c>
      <c r="G585" s="38">
        <f>IF(Tabela4[[#This Row],[Tipo]]="Dividendo",Tabela4[[#This Row],[Valor]],Tabela4[[#This Row],[Valor]]*85%)</f>
        <v>0.48130000000000001</v>
      </c>
    </row>
    <row r="586" spans="1:7">
      <c r="A586" s="39" t="s">
        <v>92</v>
      </c>
      <c r="B586" s="34" t="s">
        <v>16</v>
      </c>
      <c r="C586" s="35">
        <v>41264</v>
      </c>
      <c r="D586" s="36">
        <v>0.2487</v>
      </c>
      <c r="E586" s="37">
        <v>41291</v>
      </c>
      <c r="F586" s="37">
        <v>41263</v>
      </c>
      <c r="G586" s="38">
        <f>IF(Tabela4[[#This Row],[Tipo]]="Dividendo",Tabela4[[#This Row],[Valor]],Tabela4[[#This Row],[Valor]]*85%)</f>
        <v>0.211395</v>
      </c>
    </row>
    <row r="587" spans="1:7">
      <c r="A587" s="39" t="s">
        <v>92</v>
      </c>
      <c r="B587" s="34" t="s">
        <v>17</v>
      </c>
      <c r="C587" s="35">
        <v>40989</v>
      </c>
      <c r="D587" s="36">
        <v>0.40450000000000003</v>
      </c>
      <c r="E587" s="37">
        <v>41024</v>
      </c>
      <c r="F587" s="37">
        <v>40989</v>
      </c>
      <c r="G587" s="38">
        <f>IF(Tabela4[[#This Row],[Tipo]]="Dividendo",Tabela4[[#This Row],[Valor]],Tabela4[[#This Row],[Valor]]*85%)</f>
        <v>0.40450000000000003</v>
      </c>
    </row>
    <row r="588" spans="1:7">
      <c r="A588" s="39" t="s">
        <v>92</v>
      </c>
      <c r="B588" s="34" t="s">
        <v>16</v>
      </c>
      <c r="C588" s="35">
        <v>40898</v>
      </c>
      <c r="D588" s="36">
        <v>0.2195</v>
      </c>
      <c r="E588" s="37">
        <v>40926</v>
      </c>
      <c r="F588" s="37">
        <v>40897</v>
      </c>
      <c r="G588" s="38">
        <f>IF(Tabela4[[#This Row],[Tipo]]="Dividendo",Tabela4[[#This Row],[Valor]],Tabela4[[#This Row],[Valor]]*85%)</f>
        <v>0.18657499999999999</v>
      </c>
    </row>
    <row r="589" spans="1:7">
      <c r="A589" s="39" t="s">
        <v>92</v>
      </c>
      <c r="B589" s="34" t="s">
        <v>17</v>
      </c>
      <c r="C589" s="35">
        <v>40612</v>
      </c>
      <c r="D589" s="36">
        <v>1.9106000000000001</v>
      </c>
      <c r="E589" s="37">
        <v>40645</v>
      </c>
      <c r="F589" s="37">
        <v>40612</v>
      </c>
      <c r="G589" s="38">
        <f>IF(Tabela4[[#This Row],[Tipo]]="Dividendo",Tabela4[[#This Row],[Valor]],Tabela4[[#This Row],[Valor]]*85%)</f>
        <v>1.9106000000000001</v>
      </c>
    </row>
    <row r="590" spans="1:7">
      <c r="A590" s="39" t="s">
        <v>92</v>
      </c>
      <c r="B590" s="34" t="s">
        <v>16</v>
      </c>
      <c r="C590" s="35">
        <v>40533</v>
      </c>
      <c r="D590" s="36">
        <v>0.85829999999999995</v>
      </c>
      <c r="E590" s="37">
        <v>40562</v>
      </c>
      <c r="F590" s="37">
        <v>40533</v>
      </c>
      <c r="G590" s="38">
        <f>IF(Tabela4[[#This Row],[Tipo]]="Dividendo",Tabela4[[#This Row],[Valor]],Tabela4[[#This Row],[Valor]]*85%)</f>
        <v>0.72955499999999995</v>
      </c>
    </row>
    <row r="591" spans="1:7">
      <c r="A591" s="39" t="s">
        <v>92</v>
      </c>
      <c r="B591" s="34" t="s">
        <v>17</v>
      </c>
      <c r="C591" s="35">
        <v>40261</v>
      </c>
      <c r="D591" s="36">
        <v>1.5921000000000001</v>
      </c>
      <c r="E591" s="37">
        <v>40282</v>
      </c>
      <c r="F591" s="37">
        <v>40261</v>
      </c>
      <c r="G591" s="38">
        <f>IF(Tabela4[[#This Row],[Tipo]]="Dividendo",Tabela4[[#This Row],[Valor]],Tabela4[[#This Row],[Valor]]*85%)</f>
        <v>1.5921000000000001</v>
      </c>
    </row>
    <row r="592" spans="1:7">
      <c r="A592" s="39" t="s">
        <v>92</v>
      </c>
      <c r="B592" s="34" t="s">
        <v>16</v>
      </c>
      <c r="C592" s="35">
        <v>40157</v>
      </c>
      <c r="D592" s="36">
        <v>0.72230000000000005</v>
      </c>
      <c r="E592" s="37">
        <v>40198</v>
      </c>
      <c r="F592" s="37">
        <v>40157</v>
      </c>
      <c r="G592" s="38">
        <f>IF(Tabela4[[#This Row],[Tipo]]="Dividendo",Tabela4[[#This Row],[Valor]],Tabela4[[#This Row],[Valor]]*85%)</f>
        <v>0.61395500000000003</v>
      </c>
    </row>
    <row r="593" spans="1:7">
      <c r="A593" s="39" t="s">
        <v>92</v>
      </c>
      <c r="B593" s="34" t="s">
        <v>17</v>
      </c>
      <c r="C593" s="35">
        <v>39897</v>
      </c>
      <c r="D593" s="36">
        <v>0.53</v>
      </c>
      <c r="E593" s="37">
        <v>39926</v>
      </c>
      <c r="F593" s="37">
        <v>39896</v>
      </c>
      <c r="G593" s="38">
        <f>IF(Tabela4[[#This Row],[Tipo]]="Dividendo",Tabela4[[#This Row],[Valor]],Tabela4[[#This Row],[Valor]]*85%)</f>
        <v>0.53</v>
      </c>
    </row>
    <row r="594" spans="1:7">
      <c r="A594" s="39" t="s">
        <v>92</v>
      </c>
      <c r="B594" s="34" t="s">
        <v>16</v>
      </c>
      <c r="C594" s="35">
        <v>39800</v>
      </c>
      <c r="D594" s="36">
        <v>0.626</v>
      </c>
      <c r="E594" s="37">
        <v>39828</v>
      </c>
      <c r="F594" s="37">
        <v>39800</v>
      </c>
      <c r="G594" s="38">
        <f>IF(Tabela4[[#This Row],[Tipo]]="Dividendo",Tabela4[[#This Row],[Valor]],Tabela4[[#This Row],[Valor]]*85%)</f>
        <v>0.53210000000000002</v>
      </c>
    </row>
    <row r="595" spans="1:7">
      <c r="A595" s="39" t="s">
        <v>92</v>
      </c>
      <c r="B595" s="34" t="s">
        <v>17</v>
      </c>
      <c r="C595" s="35">
        <v>39514</v>
      </c>
      <c r="D595" s="36">
        <v>1.1084000000000001</v>
      </c>
      <c r="E595" s="37">
        <v>39525</v>
      </c>
      <c r="F595" s="37">
        <v>39514</v>
      </c>
      <c r="G595" s="38">
        <f>IF(Tabela4[[#This Row],[Tipo]]="Dividendo",Tabela4[[#This Row],[Valor]],Tabela4[[#This Row],[Valor]]*85%)</f>
        <v>1.1084000000000001</v>
      </c>
    </row>
    <row r="596" spans="1:7">
      <c r="A596" s="39" t="s">
        <v>92</v>
      </c>
      <c r="B596" s="34" t="s">
        <v>17</v>
      </c>
      <c r="C596" s="35">
        <v>39157</v>
      </c>
      <c r="D596" s="36">
        <v>0.84540000000000004</v>
      </c>
      <c r="E596" s="37">
        <v>39169</v>
      </c>
      <c r="F596" s="37">
        <v>39157</v>
      </c>
      <c r="G596" s="38">
        <f>IF(Tabela4[[#This Row],[Tipo]]="Dividendo",Tabela4[[#This Row],[Valor]],Tabela4[[#This Row],[Valor]]*85%)</f>
        <v>0.84540000000000004</v>
      </c>
    </row>
    <row r="597" spans="1:7">
      <c r="A597" s="39" t="s">
        <v>95</v>
      </c>
      <c r="B597" s="39" t="s">
        <v>16</v>
      </c>
      <c r="C597" s="40">
        <v>41586</v>
      </c>
      <c r="D597" s="41">
        <v>0.21479999999999999</v>
      </c>
      <c r="E597" s="42">
        <v>41600</v>
      </c>
      <c r="F597" s="42">
        <v>41585</v>
      </c>
      <c r="G597" s="43">
        <f>IF(Tabela4[[#This Row],[Tipo]]="Dividendo",Tabela4[[#This Row],[Valor]],Tabela4[[#This Row],[Valor]]*85%)</f>
        <v>0.18257999999999999</v>
      </c>
    </row>
    <row r="598" spans="1:7">
      <c r="A598" s="39" t="s">
        <v>95</v>
      </c>
      <c r="B598" s="34" t="s">
        <v>17</v>
      </c>
      <c r="C598" s="35">
        <v>41382</v>
      </c>
      <c r="D598" s="36">
        <v>0.1265</v>
      </c>
      <c r="E598" s="37">
        <v>41390</v>
      </c>
      <c r="F598" s="37">
        <v>41382</v>
      </c>
      <c r="G598" s="38">
        <f>IF(Tabela4[[#This Row],[Tipo]]="Dividendo",Tabela4[[#This Row],[Valor]],Tabela4[[#This Row],[Valor]]*85%)</f>
        <v>0.1265</v>
      </c>
    </row>
    <row r="599" spans="1:7">
      <c r="A599" s="39" t="s">
        <v>99</v>
      </c>
      <c r="B599" s="39" t="s">
        <v>16</v>
      </c>
      <c r="C599" s="40">
        <v>41446</v>
      </c>
      <c r="D599" s="41">
        <v>0.12820000000000001</v>
      </c>
      <c r="E599" s="42">
        <v>41480</v>
      </c>
      <c r="F599" s="42">
        <v>41446</v>
      </c>
      <c r="G599" s="43">
        <f>IF(Tabela4[[#This Row],[Tipo]]="Dividendo",Tabela4[[#This Row],[Valor]],Tabela4[[#This Row],[Valor]]*85%)</f>
        <v>0.10897</v>
      </c>
    </row>
    <row r="600" spans="1:7">
      <c r="A600" s="34" t="s">
        <v>99</v>
      </c>
      <c r="B600" s="34" t="s">
        <v>17</v>
      </c>
      <c r="C600" s="35">
        <v>41369</v>
      </c>
      <c r="D600" s="36">
        <v>3.5000000000000001E-3</v>
      </c>
      <c r="E600" s="37">
        <v>41387</v>
      </c>
      <c r="F600" s="37">
        <v>41369</v>
      </c>
      <c r="G600" s="38">
        <f>IF(Tabela4[[#This Row],[Tipo]]="Dividendo",Tabela4[[#This Row],[Valor]],Tabela4[[#This Row],[Valor]]*85%)</f>
        <v>3.5000000000000001E-3</v>
      </c>
    </row>
    <row r="601" spans="1:7">
      <c r="A601" s="39" t="s">
        <v>99</v>
      </c>
      <c r="B601" s="34" t="s">
        <v>16</v>
      </c>
      <c r="C601" s="35">
        <v>41080</v>
      </c>
      <c r="D601" s="36">
        <v>6.2199999999999998E-2</v>
      </c>
      <c r="E601" s="37">
        <v>41107</v>
      </c>
      <c r="F601" s="37">
        <v>41080</v>
      </c>
      <c r="G601" s="38">
        <f>IF(Tabela4[[#This Row],[Tipo]]="Dividendo",Tabela4[[#This Row],[Valor]],Tabela4[[#This Row],[Valor]]*85%)</f>
        <v>5.287E-2</v>
      </c>
    </row>
    <row r="602" spans="1:7">
      <c r="A602" s="34" t="s">
        <v>99</v>
      </c>
      <c r="B602" s="34" t="s">
        <v>17</v>
      </c>
      <c r="C602" s="35">
        <v>40997</v>
      </c>
      <c r="D602" s="36">
        <v>0.15770000000000001</v>
      </c>
      <c r="E602" s="37">
        <v>41010</v>
      </c>
      <c r="F602" s="37">
        <v>40997</v>
      </c>
      <c r="G602" s="38">
        <f>IF(Tabela4[[#This Row],[Tipo]]="Dividendo",Tabela4[[#This Row],[Valor]],Tabela4[[#This Row],[Valor]]*85%)</f>
        <v>0.15770000000000001</v>
      </c>
    </row>
    <row r="603" spans="1:7">
      <c r="A603" s="39" t="s">
        <v>99</v>
      </c>
      <c r="B603" s="34" t="s">
        <v>16</v>
      </c>
      <c r="C603" s="35">
        <v>40882</v>
      </c>
      <c r="D603" s="36">
        <v>0.13200000000000001</v>
      </c>
      <c r="E603" s="37">
        <v>40932</v>
      </c>
      <c r="F603" s="37">
        <v>40882</v>
      </c>
      <c r="G603" s="38">
        <f>IF(Tabela4[[#This Row],[Tipo]]="Dividendo",Tabela4[[#This Row],[Valor]],Tabela4[[#This Row],[Valor]]*85%)</f>
        <v>0.11220000000000001</v>
      </c>
    </row>
    <row r="604" spans="1:7">
      <c r="A604" s="34" t="s">
        <v>99</v>
      </c>
      <c r="B604" s="34" t="s">
        <v>16</v>
      </c>
      <c r="C604" s="35">
        <v>40707</v>
      </c>
      <c r="D604" s="36">
        <v>0.12820000000000001</v>
      </c>
      <c r="E604" s="37">
        <v>40735</v>
      </c>
      <c r="F604" s="37">
        <v>40707</v>
      </c>
      <c r="G604" s="38">
        <f>IF(Tabela4[[#This Row],[Tipo]]="Dividendo",Tabela4[[#This Row],[Valor]],Tabela4[[#This Row],[Valor]]*85%)</f>
        <v>0.10897</v>
      </c>
    </row>
    <row r="605" spans="1:7">
      <c r="A605" s="39" t="s">
        <v>99</v>
      </c>
      <c r="B605" s="34" t="s">
        <v>17</v>
      </c>
      <c r="C605" s="35">
        <v>40651</v>
      </c>
      <c r="D605" s="36">
        <v>0.1081</v>
      </c>
      <c r="E605" s="34"/>
      <c r="F605" s="37">
        <v>40651</v>
      </c>
      <c r="G605" s="38">
        <f>IF(Tabela4[[#This Row],[Tipo]]="Dividendo",Tabela4[[#This Row],[Valor]],Tabela4[[#This Row],[Valor]]*85%)</f>
        <v>0.1081</v>
      </c>
    </row>
    <row r="606" spans="1:7">
      <c r="A606" s="34" t="s">
        <v>99</v>
      </c>
      <c r="B606" s="34" t="s">
        <v>16</v>
      </c>
      <c r="C606" s="35">
        <v>40522</v>
      </c>
      <c r="D606" s="36">
        <v>0.1106</v>
      </c>
      <c r="E606" s="37">
        <v>40570</v>
      </c>
      <c r="F606" s="37">
        <v>40522</v>
      </c>
      <c r="G606" s="38">
        <f>IF(Tabela4[[#This Row],[Tipo]]="Dividendo",Tabela4[[#This Row],[Valor]],Tabela4[[#This Row],[Valor]]*85%)</f>
        <v>9.4009999999999996E-2</v>
      </c>
    </row>
    <row r="607" spans="1:7">
      <c r="A607" s="39" t="s">
        <v>99</v>
      </c>
      <c r="B607" s="34" t="s">
        <v>16</v>
      </c>
      <c r="C607" s="35">
        <v>40343</v>
      </c>
      <c r="D607" s="36">
        <v>0.1074</v>
      </c>
      <c r="E607" s="37">
        <v>40382</v>
      </c>
      <c r="F607" s="37">
        <v>40343</v>
      </c>
      <c r="G607" s="38">
        <f>IF(Tabela4[[#This Row],[Tipo]]="Dividendo",Tabela4[[#This Row],[Valor]],Tabela4[[#This Row],[Valor]]*85%)</f>
        <v>9.1289999999999996E-2</v>
      </c>
    </row>
    <row r="608" spans="1:7">
      <c r="A608" s="34" t="s">
        <v>99</v>
      </c>
      <c r="B608" s="34" t="s">
        <v>17</v>
      </c>
      <c r="C608" s="35">
        <v>40276</v>
      </c>
      <c r="D608" s="36">
        <v>7.5300000000000006E-2</v>
      </c>
      <c r="E608" s="37">
        <v>40291</v>
      </c>
      <c r="F608" s="37">
        <v>40276</v>
      </c>
      <c r="G608" s="38">
        <f>IF(Tabela4[[#This Row],[Tipo]]="Dividendo",Tabela4[[#This Row],[Valor]],Tabela4[[#This Row],[Valor]]*85%)</f>
        <v>7.5300000000000006E-2</v>
      </c>
    </row>
    <row r="609" spans="1:7">
      <c r="A609" s="39" t="s">
        <v>99</v>
      </c>
      <c r="B609" s="34" t="s">
        <v>16</v>
      </c>
      <c r="C609" s="35">
        <v>40151</v>
      </c>
      <c r="D609" s="36">
        <v>0.1</v>
      </c>
      <c r="E609" s="37">
        <v>40206</v>
      </c>
      <c r="F609" s="37">
        <v>40151</v>
      </c>
      <c r="G609" s="38">
        <f>IF(Tabela4[[#This Row],[Tipo]]="Dividendo",Tabela4[[#This Row],[Valor]],Tabela4[[#This Row],[Valor]]*85%)</f>
        <v>8.5000000000000006E-2</v>
      </c>
    </row>
    <row r="610" spans="1:7">
      <c r="A610" s="34" t="s">
        <v>99</v>
      </c>
      <c r="B610" s="34" t="s">
        <v>16</v>
      </c>
      <c r="C610" s="35">
        <v>39982</v>
      </c>
      <c r="D610" s="36">
        <v>0.1</v>
      </c>
      <c r="E610" s="37">
        <v>40004</v>
      </c>
      <c r="F610" s="37">
        <v>39982</v>
      </c>
      <c r="G610" s="38">
        <f>IF(Tabela4[[#This Row],[Tipo]]="Dividendo",Tabela4[[#This Row],[Valor]],Tabela4[[#This Row],[Valor]]*85%)</f>
        <v>8.5000000000000006E-2</v>
      </c>
    </row>
    <row r="611" spans="1:7">
      <c r="A611" s="39" t="s">
        <v>99</v>
      </c>
      <c r="B611" s="34" t="s">
        <v>17</v>
      </c>
      <c r="C611" s="35">
        <v>39911</v>
      </c>
      <c r="D611" s="36">
        <v>0.2142</v>
      </c>
      <c r="E611" s="37">
        <v>39927</v>
      </c>
      <c r="F611" s="37">
        <v>39911</v>
      </c>
      <c r="G611" s="38">
        <f>IF(Tabela4[[#This Row],[Tipo]]="Dividendo",Tabela4[[#This Row],[Valor]],Tabela4[[#This Row],[Valor]]*85%)</f>
        <v>0.2142</v>
      </c>
    </row>
    <row r="612" spans="1:7">
      <c r="A612" s="34" t="s">
        <v>99</v>
      </c>
      <c r="B612" s="34" t="s">
        <v>16</v>
      </c>
      <c r="C612" s="35">
        <v>39778</v>
      </c>
      <c r="D612" s="36">
        <v>0.1217</v>
      </c>
      <c r="E612" s="37">
        <v>39474</v>
      </c>
      <c r="F612" s="37">
        <v>39778</v>
      </c>
      <c r="G612" s="38">
        <f>IF(Tabela4[[#This Row],[Tipo]]="Dividendo",Tabela4[[#This Row],[Valor]],Tabela4[[#This Row],[Valor]]*85%)</f>
        <v>0.103445</v>
      </c>
    </row>
    <row r="613" spans="1:7">
      <c r="A613" s="39" t="s">
        <v>99</v>
      </c>
      <c r="B613" s="34" t="s">
        <v>16</v>
      </c>
      <c r="C613" s="35">
        <v>39616</v>
      </c>
      <c r="D613" s="36">
        <v>0.11799999999999999</v>
      </c>
      <c r="E613" s="37">
        <v>39632</v>
      </c>
      <c r="F613" s="37">
        <v>39616</v>
      </c>
      <c r="G613" s="38">
        <f>IF(Tabela4[[#This Row],[Tipo]]="Dividendo",Tabela4[[#This Row],[Valor]],Tabela4[[#This Row],[Valor]]*85%)</f>
        <v>0.10029999999999999</v>
      </c>
    </row>
    <row r="614" spans="1:7">
      <c r="A614" s="34" t="s">
        <v>99</v>
      </c>
      <c r="B614" s="34" t="s">
        <v>17</v>
      </c>
      <c r="C614" s="35">
        <v>39555</v>
      </c>
      <c r="D614" s="36">
        <v>9.0700000000000003E-2</v>
      </c>
      <c r="E614" s="37">
        <v>39568</v>
      </c>
      <c r="F614" s="37">
        <v>39555</v>
      </c>
      <c r="G614" s="38">
        <f>IF(Tabela4[[#This Row],[Tipo]]="Dividendo",Tabela4[[#This Row],[Valor]],Tabela4[[#This Row],[Valor]]*85%)</f>
        <v>9.0700000000000003E-2</v>
      </c>
    </row>
    <row r="615" spans="1:7">
      <c r="A615" s="39" t="s">
        <v>99</v>
      </c>
      <c r="B615" s="34" t="s">
        <v>16</v>
      </c>
      <c r="C615" s="35">
        <v>39419</v>
      </c>
      <c r="D615" s="36">
        <v>0.15049999999999999</v>
      </c>
      <c r="E615" s="37">
        <v>39476</v>
      </c>
      <c r="F615" s="37">
        <v>39419</v>
      </c>
      <c r="G615" s="38">
        <f>IF(Tabela4[[#This Row],[Tipo]]="Dividendo",Tabela4[[#This Row],[Valor]],Tabela4[[#This Row],[Valor]]*85%)</f>
        <v>0.12792499999999998</v>
      </c>
    </row>
    <row r="616" spans="1:7">
      <c r="A616" s="34" t="s">
        <v>99</v>
      </c>
      <c r="B616" s="34" t="s">
        <v>16</v>
      </c>
      <c r="C616" s="35">
        <v>39251</v>
      </c>
      <c r="D616" s="36">
        <v>0.1038</v>
      </c>
      <c r="E616" s="37">
        <v>39288</v>
      </c>
      <c r="F616" s="37">
        <v>39251</v>
      </c>
      <c r="G616" s="38">
        <f>IF(Tabela4[[#This Row],[Tipo]]="Dividendo",Tabela4[[#This Row],[Valor]],Tabela4[[#This Row],[Valor]]*85%)</f>
        <v>8.8230000000000003E-2</v>
      </c>
    </row>
    <row r="617" spans="1:7">
      <c r="A617" s="39" t="s">
        <v>99</v>
      </c>
      <c r="B617" s="34" t="s">
        <v>17</v>
      </c>
      <c r="C617" s="35">
        <v>39185</v>
      </c>
      <c r="D617" s="36">
        <v>7.3700000000000002E-2</v>
      </c>
      <c r="E617" s="37">
        <v>39196</v>
      </c>
      <c r="F617" s="37">
        <v>39185</v>
      </c>
      <c r="G617" s="38">
        <f>IF(Tabela4[[#This Row],[Tipo]]="Dividendo",Tabela4[[#This Row],[Valor]],Tabela4[[#This Row],[Valor]]*85%)</f>
        <v>7.3700000000000002E-2</v>
      </c>
    </row>
    <row r="618" spans="1:7">
      <c r="A618" s="34" t="s">
        <v>99</v>
      </c>
      <c r="B618" s="34" t="s">
        <v>16</v>
      </c>
      <c r="C618" s="35">
        <v>39056</v>
      </c>
      <c r="D618" s="36">
        <v>9.6600000000000005E-2</v>
      </c>
      <c r="E618" s="37">
        <v>39106</v>
      </c>
      <c r="F618" s="37">
        <v>39056</v>
      </c>
      <c r="G618" s="38">
        <f>IF(Tabela4[[#This Row],[Tipo]]="Dividendo",Tabela4[[#This Row],[Valor]],Tabela4[[#This Row],[Valor]]*85%)</f>
        <v>8.2110000000000002E-2</v>
      </c>
    </row>
    <row r="619" spans="1:7">
      <c r="A619" s="39" t="s">
        <v>99</v>
      </c>
      <c r="B619" s="34" t="s">
        <v>16</v>
      </c>
      <c r="C619" s="35">
        <v>38877</v>
      </c>
      <c r="D619" s="36">
        <v>9.4200000000000006E-2</v>
      </c>
      <c r="E619" s="37">
        <v>38924</v>
      </c>
      <c r="F619" s="37">
        <v>38877</v>
      </c>
      <c r="G619" s="38">
        <f>IF(Tabela4[[#This Row],[Tipo]]="Dividendo",Tabela4[[#This Row],[Valor]],Tabela4[[#This Row],[Valor]]*85%)</f>
        <v>8.0070000000000002E-2</v>
      </c>
    </row>
    <row r="620" spans="1:7">
      <c r="A620" s="34" t="s">
        <v>99</v>
      </c>
      <c r="B620" s="34" t="s">
        <v>17</v>
      </c>
      <c r="C620" s="35">
        <v>38827</v>
      </c>
      <c r="D620" s="36">
        <v>8.5199999999999998E-2</v>
      </c>
      <c r="E620" s="37">
        <v>38860</v>
      </c>
      <c r="F620" s="37">
        <v>38814</v>
      </c>
      <c r="G620" s="38">
        <f>IF(Tabela4[[#This Row],[Tipo]]="Dividendo",Tabela4[[#This Row],[Valor]],Tabela4[[#This Row],[Valor]]*85%)</f>
        <v>8.5199999999999998E-2</v>
      </c>
    </row>
    <row r="621" spans="1:7">
      <c r="A621" s="39" t="s">
        <v>99</v>
      </c>
      <c r="B621" s="34" t="s">
        <v>16</v>
      </c>
      <c r="C621" s="35">
        <v>38691</v>
      </c>
      <c r="D621" s="36">
        <v>8.4400000000000003E-2</v>
      </c>
      <c r="E621" s="37">
        <v>38742</v>
      </c>
      <c r="F621" s="37">
        <v>38691</v>
      </c>
      <c r="G621" s="38">
        <f>IF(Tabela4[[#This Row],[Tipo]]="Dividendo",Tabela4[[#This Row],[Valor]],Tabela4[[#This Row],[Valor]]*85%)</f>
        <v>7.1739999999999998E-2</v>
      </c>
    </row>
    <row r="622" spans="1:7">
      <c r="A622" s="34" t="s">
        <v>99</v>
      </c>
      <c r="B622" s="34" t="s">
        <v>16</v>
      </c>
      <c r="C622" s="35">
        <v>38533</v>
      </c>
      <c r="D622" s="36">
        <v>8.0500000000000002E-2</v>
      </c>
      <c r="E622" s="37">
        <v>38555</v>
      </c>
      <c r="F622" s="37">
        <v>38533</v>
      </c>
      <c r="G622" s="38">
        <f>IF(Tabela4[[#This Row],[Tipo]]="Dividendo",Tabela4[[#This Row],[Valor]],Tabela4[[#This Row],[Valor]]*85%)</f>
        <v>6.8425E-2</v>
      </c>
    </row>
    <row r="623" spans="1:7">
      <c r="A623" s="39" t="s">
        <v>99</v>
      </c>
      <c r="B623" s="34" t="s">
        <v>17</v>
      </c>
      <c r="C623" s="35">
        <v>38471</v>
      </c>
      <c r="D623" s="36">
        <v>0.14560000000000001</v>
      </c>
      <c r="E623" s="37">
        <v>38490</v>
      </c>
      <c r="F623" s="37">
        <v>38471</v>
      </c>
      <c r="G623" s="38">
        <f>IF(Tabela4[[#This Row],[Tipo]]="Dividendo",Tabela4[[#This Row],[Valor]],Tabela4[[#This Row],[Valor]]*85%)</f>
        <v>0.14560000000000001</v>
      </c>
    </row>
    <row r="624" spans="1:7">
      <c r="A624" s="34" t="s">
        <v>99</v>
      </c>
      <c r="B624" s="34" t="s">
        <v>16</v>
      </c>
      <c r="C624" s="35">
        <v>38329</v>
      </c>
      <c r="D624" s="36">
        <v>6.4000000000000001E-2</v>
      </c>
      <c r="E624" s="37">
        <v>38378</v>
      </c>
      <c r="F624" s="37">
        <v>38329</v>
      </c>
      <c r="G624" s="38">
        <f>IF(Tabela4[[#This Row],[Tipo]]="Dividendo",Tabela4[[#This Row],[Valor]],Tabela4[[#This Row],[Valor]]*85%)</f>
        <v>5.4399999999999997E-2</v>
      </c>
    </row>
    <row r="625" spans="1:7">
      <c r="A625" s="39" t="s">
        <v>99</v>
      </c>
      <c r="B625" s="34" t="s">
        <v>16</v>
      </c>
      <c r="C625" s="35">
        <v>38163</v>
      </c>
      <c r="D625" s="36">
        <v>4.4499999999999998E-2</v>
      </c>
      <c r="E625" s="37">
        <v>38183</v>
      </c>
      <c r="F625" s="37">
        <v>38163</v>
      </c>
      <c r="G625" s="38">
        <f>IF(Tabela4[[#This Row],[Tipo]]="Dividendo",Tabela4[[#This Row],[Valor]],Tabela4[[#This Row],[Valor]]*85%)</f>
        <v>3.7824999999999998E-2</v>
      </c>
    </row>
    <row r="626" spans="1:7">
      <c r="A626" s="34" t="s">
        <v>99</v>
      </c>
      <c r="B626" s="34" t="s">
        <v>17</v>
      </c>
      <c r="C626" s="35">
        <v>38107</v>
      </c>
      <c r="D626" s="36">
        <v>0.1328</v>
      </c>
      <c r="E626" s="37">
        <v>38121</v>
      </c>
      <c r="F626" s="37">
        <v>38107</v>
      </c>
      <c r="G626" s="38">
        <f>IF(Tabela4[[#This Row],[Tipo]]="Dividendo",Tabela4[[#This Row],[Valor]],Tabela4[[#This Row],[Valor]]*85%)</f>
        <v>0.1328</v>
      </c>
    </row>
    <row r="627" spans="1:7">
      <c r="A627" s="39" t="s">
        <v>99</v>
      </c>
      <c r="B627" s="34" t="s">
        <v>17</v>
      </c>
      <c r="C627" s="35">
        <v>37734</v>
      </c>
      <c r="D627" s="36">
        <v>2.5999999999999999E-2</v>
      </c>
      <c r="E627" s="37">
        <v>37750</v>
      </c>
      <c r="F627" s="37">
        <v>37734</v>
      </c>
      <c r="G627" s="38">
        <f>IF(Tabela4[[#This Row],[Tipo]]="Dividendo",Tabela4[[#This Row],[Valor]],Tabela4[[#This Row],[Valor]]*85%)</f>
        <v>2.5999999999999999E-2</v>
      </c>
    </row>
    <row r="628" spans="1:7">
      <c r="A628" s="34" t="s">
        <v>99</v>
      </c>
      <c r="B628" s="34" t="s">
        <v>16</v>
      </c>
      <c r="C628" s="35">
        <v>37603</v>
      </c>
      <c r="D628" s="36">
        <v>4.1500000000000002E-2</v>
      </c>
      <c r="E628" s="37">
        <v>37643</v>
      </c>
      <c r="F628" s="37">
        <v>37603</v>
      </c>
      <c r="G628" s="38">
        <f>IF(Tabela4[[#This Row],[Tipo]]="Dividendo",Tabela4[[#This Row],[Valor]],Tabela4[[#This Row],[Valor]]*85%)</f>
        <v>3.5275000000000001E-2</v>
      </c>
    </row>
    <row r="629" spans="1:7">
      <c r="A629" s="39" t="s">
        <v>99</v>
      </c>
      <c r="B629" s="34" t="s">
        <v>17</v>
      </c>
      <c r="C629" s="35">
        <v>37111</v>
      </c>
      <c r="D629" s="36">
        <v>1.8700000000000001E-2</v>
      </c>
      <c r="E629" s="37">
        <v>37125</v>
      </c>
      <c r="F629" s="37">
        <v>37111</v>
      </c>
      <c r="G629" s="38">
        <f>IF(Tabela4[[#This Row],[Tipo]]="Dividendo",Tabela4[[#This Row],[Valor]],Tabela4[[#This Row],[Valor]]*85%)</f>
        <v>1.8700000000000001E-2</v>
      </c>
    </row>
    <row r="630" spans="1:7">
      <c r="A630" s="34" t="s">
        <v>99</v>
      </c>
      <c r="B630" s="34" t="s">
        <v>17</v>
      </c>
      <c r="C630" s="35">
        <v>36997</v>
      </c>
      <c r="D630" s="36">
        <v>1.35E-2</v>
      </c>
      <c r="E630" s="37">
        <v>37007</v>
      </c>
      <c r="F630" s="37">
        <v>36997</v>
      </c>
      <c r="G630" s="38">
        <f>IF(Tabela4[[#This Row],[Tipo]]="Dividendo",Tabela4[[#This Row],[Valor]],Tabela4[[#This Row],[Valor]]*85%)</f>
        <v>1.35E-2</v>
      </c>
    </row>
    <row r="631" spans="1:7">
      <c r="A631" s="39" t="s">
        <v>99</v>
      </c>
      <c r="B631" s="34" t="s">
        <v>17</v>
      </c>
      <c r="C631" s="35">
        <v>36280</v>
      </c>
      <c r="D631" s="36">
        <v>9.7999999999999997E-3</v>
      </c>
      <c r="E631" s="37">
        <v>36305</v>
      </c>
      <c r="F631" s="37">
        <v>36280</v>
      </c>
      <c r="G631" s="38">
        <f>IF(Tabela4[[#This Row],[Tipo]]="Dividendo",Tabela4[[#This Row],[Valor]],Tabela4[[#This Row],[Valor]]*85%)</f>
        <v>9.7999999999999997E-3</v>
      </c>
    </row>
    <row r="632" spans="1:7">
      <c r="A632" s="34" t="s">
        <v>99</v>
      </c>
      <c r="B632" s="34" t="s">
        <v>17</v>
      </c>
      <c r="C632" s="35">
        <v>35913</v>
      </c>
      <c r="D632" s="36">
        <v>3.1E-2</v>
      </c>
      <c r="E632" s="34"/>
      <c r="F632" s="37">
        <v>35913</v>
      </c>
      <c r="G632" s="38">
        <f>IF(Tabela4[[#This Row],[Tipo]]="Dividendo",Tabela4[[#This Row],[Valor]],Tabela4[[#This Row],[Valor]]*85%)</f>
        <v>3.1E-2</v>
      </c>
    </row>
    <row r="633" spans="1:7">
      <c r="A633" s="39" t="s">
        <v>99</v>
      </c>
      <c r="B633" s="34" t="s">
        <v>17</v>
      </c>
      <c r="C633" s="35">
        <v>35170</v>
      </c>
      <c r="D633" s="36">
        <v>6.6E-3</v>
      </c>
      <c r="E633" s="34"/>
      <c r="F633" s="37">
        <v>35170</v>
      </c>
      <c r="G633" s="38">
        <f>IF(Tabela4[[#This Row],[Tipo]]="Dividendo",Tabela4[[#This Row],[Valor]],Tabela4[[#This Row],[Valor]]*85%)</f>
        <v>6.6E-3</v>
      </c>
    </row>
    <row r="634" spans="1:7">
      <c r="A634" s="39" t="s">
        <v>101</v>
      </c>
      <c r="B634" s="39" t="s">
        <v>17</v>
      </c>
      <c r="C634" s="40">
        <v>41589</v>
      </c>
      <c r="D634" s="41">
        <v>0.1183</v>
      </c>
      <c r="E634" s="42">
        <v>41605</v>
      </c>
      <c r="F634" s="42">
        <v>41585</v>
      </c>
      <c r="G634" s="43">
        <f>IF(Tabela4[[#This Row],[Tipo]]="Dividendo",Tabela4[[#This Row],[Valor]],Tabela4[[#This Row],[Valor]]*85%)</f>
        <v>0.1183</v>
      </c>
    </row>
    <row r="635" spans="1:7">
      <c r="A635" s="39" t="s">
        <v>101</v>
      </c>
      <c r="B635" s="34" t="s">
        <v>17</v>
      </c>
      <c r="C635" s="35">
        <v>41507</v>
      </c>
      <c r="D635" s="36">
        <v>0.1469</v>
      </c>
      <c r="E635" s="37">
        <v>41547</v>
      </c>
      <c r="F635" s="37">
        <v>41494</v>
      </c>
      <c r="G635" s="38">
        <f>IF(Tabela4[[#This Row],[Tipo]]="Dividendo",Tabela4[[#This Row],[Valor]],Tabela4[[#This Row],[Valor]]*85%)</f>
        <v>0.1469</v>
      </c>
    </row>
    <row r="636" spans="1:7">
      <c r="A636" s="39" t="s">
        <v>101</v>
      </c>
      <c r="B636" s="34" t="s">
        <v>16</v>
      </c>
      <c r="C636" s="35">
        <v>41415</v>
      </c>
      <c r="D636" s="36">
        <v>2.5899999999999999E-2</v>
      </c>
      <c r="E636" s="37">
        <v>41432</v>
      </c>
      <c r="F636" s="37">
        <v>41403</v>
      </c>
      <c r="G636" s="38">
        <f>IF(Tabela4[[#This Row],[Tipo]]="Dividendo",Tabela4[[#This Row],[Valor]],Tabela4[[#This Row],[Valor]]*85%)</f>
        <v>2.2015E-2</v>
      </c>
    </row>
    <row r="637" spans="1:7">
      <c r="A637" s="39" t="s">
        <v>101</v>
      </c>
      <c r="B637" s="34" t="s">
        <v>17</v>
      </c>
      <c r="C637" s="35">
        <v>41415</v>
      </c>
      <c r="D637" s="36">
        <v>8.4599999999999995E-2</v>
      </c>
      <c r="E637" s="37">
        <v>41432</v>
      </c>
      <c r="F637" s="37">
        <v>41403</v>
      </c>
      <c r="G637" s="38">
        <f>IF(Tabela4[[#This Row],[Tipo]]="Dividendo",Tabela4[[#This Row],[Valor]],Tabela4[[#This Row],[Valor]]*85%)</f>
        <v>8.4599999999999995E-2</v>
      </c>
    </row>
    <row r="638" spans="1:7">
      <c r="A638" s="39" t="s">
        <v>101</v>
      </c>
      <c r="B638" s="34" t="s">
        <v>17</v>
      </c>
      <c r="C638" s="35">
        <v>41381</v>
      </c>
      <c r="D638" s="36">
        <v>0.20119999999999999</v>
      </c>
      <c r="E638" s="37">
        <v>41394</v>
      </c>
      <c r="F638" s="37">
        <v>41381</v>
      </c>
      <c r="G638" s="38">
        <f>IF(Tabela4[[#This Row],[Tipo]]="Dividendo",Tabela4[[#This Row],[Valor]],Tabela4[[#This Row],[Valor]]*85%)</f>
        <v>0.20119999999999999</v>
      </c>
    </row>
    <row r="639" spans="1:7">
      <c r="A639" s="39" t="s">
        <v>101</v>
      </c>
      <c r="B639" s="34" t="s">
        <v>16</v>
      </c>
      <c r="C639" s="35">
        <v>41234</v>
      </c>
      <c r="D639" s="36">
        <v>4.6600000000000003E-2</v>
      </c>
      <c r="E639" s="37">
        <v>41260</v>
      </c>
      <c r="F639" s="37">
        <v>41219</v>
      </c>
      <c r="G639" s="38">
        <f>IF(Tabela4[[#This Row],[Tipo]]="Dividendo",Tabela4[[#This Row],[Valor]],Tabela4[[#This Row],[Valor]]*85%)</f>
        <v>3.9609999999999999E-2</v>
      </c>
    </row>
    <row r="640" spans="1:7">
      <c r="A640" s="39" t="s">
        <v>101</v>
      </c>
      <c r="B640" s="34" t="s">
        <v>17</v>
      </c>
      <c r="C640" s="35">
        <v>41234</v>
      </c>
      <c r="D640" s="36">
        <v>6.7900000000000002E-2</v>
      </c>
      <c r="E640" s="37">
        <v>41260</v>
      </c>
      <c r="F640" s="37">
        <v>41219</v>
      </c>
      <c r="G640" s="38">
        <f>IF(Tabela4[[#This Row],[Tipo]]="Dividendo",Tabela4[[#This Row],[Valor]],Tabela4[[#This Row],[Valor]]*85%)</f>
        <v>6.7900000000000002E-2</v>
      </c>
    </row>
    <row r="641" spans="1:7">
      <c r="A641" s="39" t="s">
        <v>101</v>
      </c>
      <c r="B641" s="34" t="s">
        <v>17</v>
      </c>
      <c r="C641" s="35">
        <v>41130</v>
      </c>
      <c r="D641" s="36">
        <v>0.1244</v>
      </c>
      <c r="E641" s="37">
        <v>41213</v>
      </c>
      <c r="F641" s="37">
        <v>41128</v>
      </c>
      <c r="G641" s="38">
        <f>IF(Tabela4[[#This Row],[Tipo]]="Dividendo",Tabela4[[#This Row],[Valor]],Tabela4[[#This Row],[Valor]]*85%)</f>
        <v>0.1244</v>
      </c>
    </row>
    <row r="642" spans="1:7">
      <c r="A642" s="39" t="s">
        <v>101</v>
      </c>
      <c r="B642" s="34" t="s">
        <v>17</v>
      </c>
      <c r="C642" s="35">
        <v>41043</v>
      </c>
      <c r="D642" s="36">
        <v>0.1162</v>
      </c>
      <c r="E642" s="37">
        <v>41121</v>
      </c>
      <c r="F642" s="37">
        <v>41039</v>
      </c>
      <c r="G642" s="38">
        <f>IF(Tabela4[[#This Row],[Tipo]]="Dividendo",Tabela4[[#This Row],[Valor]],Tabela4[[#This Row],[Valor]]*85%)</f>
        <v>0.1162</v>
      </c>
    </row>
    <row r="643" spans="1:7">
      <c r="A643" s="39" t="s">
        <v>101</v>
      </c>
      <c r="B643" s="34" t="s">
        <v>17</v>
      </c>
      <c r="C643" s="35">
        <v>40997</v>
      </c>
      <c r="D643" s="36">
        <v>0.1174</v>
      </c>
      <c r="E643" s="37">
        <v>41029</v>
      </c>
      <c r="F643" s="37">
        <v>40953</v>
      </c>
      <c r="G643" s="38">
        <f>IF(Tabela4[[#This Row],[Tipo]]="Dividendo",Tabela4[[#This Row],[Valor]],Tabela4[[#This Row],[Valor]]*85%)</f>
        <v>0.1174</v>
      </c>
    </row>
    <row r="644" spans="1:7">
      <c r="A644" s="39" t="s">
        <v>101</v>
      </c>
      <c r="B644" s="34" t="s">
        <v>17</v>
      </c>
      <c r="C644" s="35">
        <v>40864</v>
      </c>
      <c r="D644" s="36">
        <v>0.1211</v>
      </c>
      <c r="E644" s="37">
        <v>40939</v>
      </c>
      <c r="F644" s="37">
        <v>40855</v>
      </c>
      <c r="G644" s="38">
        <f>IF(Tabela4[[#This Row],[Tipo]]="Dividendo",Tabela4[[#This Row],[Valor]],Tabela4[[#This Row],[Valor]]*85%)</f>
        <v>0.1211</v>
      </c>
    </row>
    <row r="645" spans="1:7">
      <c r="A645" s="39" t="s">
        <v>101</v>
      </c>
      <c r="B645" s="34" t="s">
        <v>17</v>
      </c>
      <c r="C645" s="35">
        <v>40781</v>
      </c>
      <c r="D645" s="36">
        <v>0.1217</v>
      </c>
      <c r="E645" s="37">
        <v>40819</v>
      </c>
      <c r="F645" s="37">
        <v>40764</v>
      </c>
      <c r="G645" s="38">
        <f>IF(Tabela4[[#This Row],[Tipo]]="Dividendo",Tabela4[[#This Row],[Valor]],Tabela4[[#This Row],[Valor]]*85%)</f>
        <v>0.1217</v>
      </c>
    </row>
    <row r="646" spans="1:7">
      <c r="A646" s="39" t="s">
        <v>101</v>
      </c>
      <c r="B646" s="34" t="s">
        <v>16</v>
      </c>
      <c r="C646" s="35">
        <v>40715</v>
      </c>
      <c r="D646" s="36">
        <v>5.11E-2</v>
      </c>
      <c r="E646" s="37">
        <v>40729</v>
      </c>
      <c r="F646" s="37">
        <v>40675</v>
      </c>
      <c r="G646" s="38">
        <f>IF(Tabela4[[#This Row],[Tipo]]="Dividendo",Tabela4[[#This Row],[Valor]],Tabela4[[#This Row],[Valor]]*85%)</f>
        <v>4.3435000000000001E-2</v>
      </c>
    </row>
    <row r="647" spans="1:7">
      <c r="A647" s="39" t="s">
        <v>101</v>
      </c>
      <c r="B647" s="34" t="s">
        <v>17</v>
      </c>
      <c r="C647" s="35">
        <v>40715</v>
      </c>
      <c r="D647" s="36">
        <v>3.4099999999999998E-2</v>
      </c>
      <c r="E647" s="37">
        <v>40729</v>
      </c>
      <c r="F647" s="37">
        <v>40675</v>
      </c>
      <c r="G647" s="38">
        <f>IF(Tabela4[[#This Row],[Tipo]]="Dividendo",Tabela4[[#This Row],[Valor]],Tabela4[[#This Row],[Valor]]*85%)</f>
        <v>3.4099999999999998E-2</v>
      </c>
    </row>
    <row r="648" spans="1:7">
      <c r="A648" s="39" t="s">
        <v>101</v>
      </c>
      <c r="B648" s="34" t="s">
        <v>17</v>
      </c>
      <c r="C648" s="35">
        <v>40665</v>
      </c>
      <c r="D648" s="36">
        <v>0.20699999999999999</v>
      </c>
      <c r="E648" s="37">
        <v>40679</v>
      </c>
      <c r="F648" s="37">
        <v>40591</v>
      </c>
      <c r="G648" s="38">
        <f>IF(Tabela4[[#This Row],[Tipo]]="Dividendo",Tabela4[[#This Row],[Valor]],Tabela4[[#This Row],[Valor]]*85%)</f>
        <v>0.20699999999999999</v>
      </c>
    </row>
    <row r="649" spans="1:7">
      <c r="A649" s="39" t="s">
        <v>101</v>
      </c>
      <c r="B649" s="34" t="s">
        <v>16</v>
      </c>
      <c r="C649" s="35">
        <v>40595</v>
      </c>
      <c r="D649" s="36">
        <v>2.5499999999999998E-2</v>
      </c>
      <c r="E649" s="37">
        <v>40612</v>
      </c>
      <c r="F649" s="37">
        <v>40591</v>
      </c>
      <c r="G649" s="38">
        <f>IF(Tabela4[[#This Row],[Tipo]]="Dividendo",Tabela4[[#This Row],[Valor]],Tabela4[[#This Row],[Valor]]*85%)</f>
        <v>2.1674999999999996E-2</v>
      </c>
    </row>
    <row r="650" spans="1:7">
      <c r="A650" s="39" t="s">
        <v>101</v>
      </c>
      <c r="B650" s="34" t="s">
        <v>16</v>
      </c>
      <c r="C650" s="35">
        <v>40533</v>
      </c>
      <c r="D650" s="36">
        <v>1.6199999999999999E-2</v>
      </c>
      <c r="E650" s="37">
        <v>40562</v>
      </c>
      <c r="F650" s="37">
        <v>40528</v>
      </c>
      <c r="G650" s="38">
        <f>IF(Tabela4[[#This Row],[Tipo]]="Dividendo",Tabela4[[#This Row],[Valor]],Tabela4[[#This Row],[Valor]]*85%)</f>
        <v>1.3769999999999999E-2</v>
      </c>
    </row>
    <row r="651" spans="1:7">
      <c r="A651" s="39" t="s">
        <v>101</v>
      </c>
      <c r="B651" s="34" t="s">
        <v>17</v>
      </c>
      <c r="C651" s="35">
        <v>40493</v>
      </c>
      <c r="D651" s="36">
        <v>0.1191</v>
      </c>
      <c r="E651" s="37">
        <v>40507</v>
      </c>
      <c r="F651" s="37">
        <v>40491</v>
      </c>
      <c r="G651" s="38">
        <f>IF(Tabela4[[#This Row],[Tipo]]="Dividendo",Tabela4[[#This Row],[Valor]],Tabela4[[#This Row],[Valor]]*85%)</f>
        <v>0.1191</v>
      </c>
    </row>
    <row r="652" spans="1:7">
      <c r="A652" s="39" t="s">
        <v>101</v>
      </c>
      <c r="B652" s="34" t="s">
        <v>16</v>
      </c>
      <c r="C652" s="35">
        <v>40413</v>
      </c>
      <c r="D652" s="36">
        <v>2.24E-2</v>
      </c>
      <c r="E652" s="37">
        <v>40431</v>
      </c>
      <c r="F652" s="37">
        <v>40402</v>
      </c>
      <c r="G652" s="38">
        <f>IF(Tabela4[[#This Row],[Tipo]]="Dividendo",Tabela4[[#This Row],[Valor]],Tabela4[[#This Row],[Valor]]*85%)</f>
        <v>1.9039999999999998E-2</v>
      </c>
    </row>
    <row r="653" spans="1:7">
      <c r="A653" s="39" t="s">
        <v>101</v>
      </c>
      <c r="B653" s="34" t="s">
        <v>17</v>
      </c>
      <c r="C653" s="35">
        <v>40413</v>
      </c>
      <c r="D653" s="36">
        <v>9.9000000000000005E-2</v>
      </c>
      <c r="E653" s="37">
        <v>40431</v>
      </c>
      <c r="F653" s="37">
        <v>40402</v>
      </c>
      <c r="G653" s="38">
        <f>IF(Tabela4[[#This Row],[Tipo]]="Dividendo",Tabela4[[#This Row],[Valor]],Tabela4[[#This Row],[Valor]]*85%)</f>
        <v>9.9000000000000005E-2</v>
      </c>
    </row>
    <row r="654" spans="1:7">
      <c r="A654" s="39" t="s">
        <v>101</v>
      </c>
      <c r="B654" s="34" t="s">
        <v>16</v>
      </c>
      <c r="C654" s="35">
        <v>40310</v>
      </c>
      <c r="D654" s="36">
        <v>6.8199999999999997E-2</v>
      </c>
      <c r="E654" s="37">
        <v>40325</v>
      </c>
      <c r="F654" s="37">
        <v>40309</v>
      </c>
      <c r="G654" s="38">
        <f>IF(Tabela4[[#This Row],[Tipo]]="Dividendo",Tabela4[[#This Row],[Valor]],Tabela4[[#This Row],[Valor]]*85%)</f>
        <v>5.7969999999999994E-2</v>
      </c>
    </row>
    <row r="655" spans="1:7">
      <c r="A655" s="39" t="s">
        <v>101</v>
      </c>
      <c r="B655" s="34" t="s">
        <v>17</v>
      </c>
      <c r="C655" s="35">
        <v>40298</v>
      </c>
      <c r="D655" s="36">
        <v>0.1235</v>
      </c>
      <c r="E655" s="37">
        <v>40312</v>
      </c>
      <c r="F655" s="37">
        <v>40288</v>
      </c>
      <c r="G655" s="38">
        <f>IF(Tabela4[[#This Row],[Tipo]]="Dividendo",Tabela4[[#This Row],[Valor]],Tabela4[[#This Row],[Valor]]*85%)</f>
        <v>0.1235</v>
      </c>
    </row>
    <row r="656" spans="1:7">
      <c r="A656" s="39" t="s">
        <v>101</v>
      </c>
      <c r="B656" s="34" t="s">
        <v>16</v>
      </c>
      <c r="C656" s="35">
        <v>40267</v>
      </c>
      <c r="D656" s="36">
        <v>2.9899999999999999E-2</v>
      </c>
      <c r="E656" s="37">
        <v>40281</v>
      </c>
      <c r="F656" s="37">
        <v>40262</v>
      </c>
      <c r="G656" s="38">
        <f>IF(Tabela4[[#This Row],[Tipo]]="Dividendo",Tabela4[[#This Row],[Valor]],Tabela4[[#This Row],[Valor]]*85%)</f>
        <v>2.5415E-2</v>
      </c>
    </row>
    <row r="657" spans="1:7">
      <c r="A657" s="39" t="s">
        <v>101</v>
      </c>
      <c r="B657" s="34" t="s">
        <v>16</v>
      </c>
      <c r="C657" s="35">
        <v>40235</v>
      </c>
      <c r="D657" s="36">
        <v>1.4999999999999999E-2</v>
      </c>
      <c r="E657" s="37">
        <v>40248</v>
      </c>
      <c r="F657" s="37">
        <v>40232</v>
      </c>
      <c r="G657" s="38">
        <f>IF(Tabela4[[#This Row],[Tipo]]="Dividendo",Tabela4[[#This Row],[Valor]],Tabela4[[#This Row],[Valor]]*85%)</f>
        <v>1.2749999999999999E-2</v>
      </c>
    </row>
    <row r="658" spans="1:7">
      <c r="A658" s="39" t="s">
        <v>101</v>
      </c>
      <c r="B658" s="34" t="s">
        <v>16</v>
      </c>
      <c r="C658" s="35">
        <v>40169</v>
      </c>
      <c r="D658" s="36">
        <v>0.01</v>
      </c>
      <c r="E658" s="37">
        <v>40186</v>
      </c>
      <c r="F658" s="37">
        <v>40164</v>
      </c>
      <c r="G658" s="38">
        <f>IF(Tabela4[[#This Row],[Tipo]]="Dividendo",Tabela4[[#This Row],[Valor]],Tabela4[[#This Row],[Valor]]*85%)</f>
        <v>8.5000000000000006E-3</v>
      </c>
    </row>
    <row r="659" spans="1:7">
      <c r="A659" s="39" t="s">
        <v>101</v>
      </c>
      <c r="B659" s="34" t="s">
        <v>17</v>
      </c>
      <c r="C659" s="35">
        <v>40129</v>
      </c>
      <c r="D659" s="36">
        <v>7.4899999999999994E-2</v>
      </c>
      <c r="E659" s="37">
        <v>40141</v>
      </c>
      <c r="F659" s="37">
        <v>40127</v>
      </c>
      <c r="G659" s="38">
        <f>IF(Tabela4[[#This Row],[Tipo]]="Dividendo",Tabela4[[#This Row],[Valor]],Tabela4[[#This Row],[Valor]]*85%)</f>
        <v>7.4899999999999994E-2</v>
      </c>
    </row>
    <row r="660" spans="1:7">
      <c r="A660" s="39" t="s">
        <v>101</v>
      </c>
      <c r="B660" s="34" t="s">
        <v>16</v>
      </c>
      <c r="C660" s="35">
        <v>40039</v>
      </c>
      <c r="D660" s="36">
        <v>7.0699999999999999E-2</v>
      </c>
      <c r="E660" s="37">
        <v>40051</v>
      </c>
      <c r="F660" s="37">
        <v>40036</v>
      </c>
      <c r="G660" s="38">
        <f>IF(Tabela4[[#This Row],[Tipo]]="Dividendo",Tabela4[[#This Row],[Valor]],Tabela4[[#This Row],[Valor]]*85%)</f>
        <v>6.0094999999999996E-2</v>
      </c>
    </row>
    <row r="661" spans="1:7">
      <c r="A661" s="39" t="s">
        <v>101</v>
      </c>
      <c r="B661" s="34" t="s">
        <v>17</v>
      </c>
      <c r="C661" s="35">
        <v>40039</v>
      </c>
      <c r="D661" s="36">
        <v>1.67E-2</v>
      </c>
      <c r="E661" s="37">
        <v>40051</v>
      </c>
      <c r="F661" s="37">
        <v>40036</v>
      </c>
      <c r="G661" s="38">
        <f>IF(Tabela4[[#This Row],[Tipo]]="Dividendo",Tabela4[[#This Row],[Valor]],Tabela4[[#This Row],[Valor]]*85%)</f>
        <v>1.67E-2</v>
      </c>
    </row>
    <row r="662" spans="1:7">
      <c r="A662" s="39" t="s">
        <v>101</v>
      </c>
      <c r="B662" s="34" t="s">
        <v>16</v>
      </c>
      <c r="C662" s="35">
        <v>39948</v>
      </c>
      <c r="D662" s="36">
        <v>5.5899999999999998E-2</v>
      </c>
      <c r="E662" s="37">
        <v>39962</v>
      </c>
      <c r="F662" s="37">
        <v>39945</v>
      </c>
      <c r="G662" s="38">
        <f>IF(Tabela4[[#This Row],[Tipo]]="Dividendo",Tabela4[[#This Row],[Valor]],Tabela4[[#This Row],[Valor]]*85%)</f>
        <v>4.7514999999999995E-2</v>
      </c>
    </row>
    <row r="663" spans="1:7">
      <c r="A663" s="39" t="s">
        <v>101</v>
      </c>
      <c r="B663" s="34" t="s">
        <v>17</v>
      </c>
      <c r="C663" s="35">
        <v>39933</v>
      </c>
      <c r="D663" s="36">
        <v>3.0300000000000001E-2</v>
      </c>
      <c r="E663" s="37">
        <v>39945</v>
      </c>
      <c r="F663" s="37">
        <v>39889</v>
      </c>
      <c r="G663" s="38">
        <f>IF(Tabela4[[#This Row],[Tipo]]="Dividendo",Tabela4[[#This Row],[Valor]],Tabela4[[#This Row],[Valor]]*85%)</f>
        <v>3.0300000000000001E-2</v>
      </c>
    </row>
    <row r="664" spans="1:7">
      <c r="A664" s="39" t="s">
        <v>101</v>
      </c>
      <c r="B664" s="34" t="s">
        <v>16</v>
      </c>
      <c r="C664" s="35">
        <v>39812</v>
      </c>
      <c r="D664" s="36">
        <v>6.9199999999999998E-2</v>
      </c>
      <c r="E664" s="37">
        <v>39918</v>
      </c>
      <c r="F664" s="37">
        <v>39801</v>
      </c>
      <c r="G664" s="38">
        <f>IF(Tabela4[[#This Row],[Tipo]]="Dividendo",Tabela4[[#This Row],[Valor]],Tabela4[[#This Row],[Valor]]*85%)</f>
        <v>5.8819999999999997E-2</v>
      </c>
    </row>
    <row r="665" spans="1:7">
      <c r="A665" s="39" t="s">
        <v>101</v>
      </c>
      <c r="B665" s="34" t="s">
        <v>16</v>
      </c>
      <c r="C665" s="35">
        <v>39685</v>
      </c>
      <c r="D665" s="36">
        <v>7.2999999999999995E-2</v>
      </c>
      <c r="E665" s="37">
        <v>39693</v>
      </c>
      <c r="F665" s="37">
        <v>39674</v>
      </c>
      <c r="G665" s="38">
        <f>IF(Tabela4[[#This Row],[Tipo]]="Dividendo",Tabela4[[#This Row],[Valor]],Tabela4[[#This Row],[Valor]]*85%)</f>
        <v>6.2049999999999994E-2</v>
      </c>
    </row>
    <row r="666" spans="1:7">
      <c r="A666" s="39" t="s">
        <v>101</v>
      </c>
      <c r="B666" s="34" t="s">
        <v>17</v>
      </c>
      <c r="C666" s="35">
        <v>39685</v>
      </c>
      <c r="D666" s="36">
        <v>7.0000000000000007E-2</v>
      </c>
      <c r="E666" s="37">
        <v>39693</v>
      </c>
      <c r="F666" s="37">
        <v>39674</v>
      </c>
      <c r="G666" s="38">
        <f>IF(Tabela4[[#This Row],[Tipo]]="Dividendo",Tabela4[[#This Row],[Valor]],Tabela4[[#This Row],[Valor]]*85%)</f>
        <v>7.0000000000000007E-2</v>
      </c>
    </row>
    <row r="667" spans="1:7">
      <c r="A667" s="39" t="s">
        <v>104</v>
      </c>
      <c r="B667" s="39" t="s">
        <v>16</v>
      </c>
      <c r="C667" s="40">
        <v>41453</v>
      </c>
      <c r="D667" s="41">
        <v>0.29659999999999997</v>
      </c>
      <c r="E667" s="42">
        <v>41495</v>
      </c>
      <c r="F667" s="42">
        <v>41452</v>
      </c>
      <c r="G667" s="43">
        <f>IF(Tabela4[[#This Row],[Tipo]]="Dividendo",Tabela4[[#This Row],[Valor]],Tabela4[[#This Row],[Valor]]*85%)</f>
        <v>0.25210999999999995</v>
      </c>
    </row>
    <row r="668" spans="1:7">
      <c r="A668" s="39" t="s">
        <v>104</v>
      </c>
      <c r="B668" s="34" t="s">
        <v>16</v>
      </c>
      <c r="C668" s="35">
        <v>41276</v>
      </c>
      <c r="D668" s="36">
        <v>0.308</v>
      </c>
      <c r="E668" s="34"/>
      <c r="F668" s="37">
        <v>41271</v>
      </c>
      <c r="G668" s="38">
        <f>IF(Tabela4[[#This Row],[Tipo]]="Dividendo",Tabela4[[#This Row],[Valor]],Tabela4[[#This Row],[Valor]]*85%)</f>
        <v>0.26179999999999998</v>
      </c>
    </row>
    <row r="669" spans="1:7">
      <c r="A669" s="39" t="s">
        <v>104</v>
      </c>
      <c r="B669" s="34" t="s">
        <v>16</v>
      </c>
      <c r="C669" s="35">
        <v>41092</v>
      </c>
      <c r="D669" s="36">
        <v>0.33</v>
      </c>
      <c r="E669" s="37">
        <v>41130</v>
      </c>
      <c r="F669" s="37">
        <v>41089</v>
      </c>
      <c r="G669" s="38">
        <f>IF(Tabela4[[#This Row],[Tipo]]="Dividendo",Tabela4[[#This Row],[Valor]],Tabela4[[#This Row],[Valor]]*85%)</f>
        <v>0.28050000000000003</v>
      </c>
    </row>
    <row r="670" spans="1:7">
      <c r="A670" s="39" t="s">
        <v>104</v>
      </c>
      <c r="B670" s="34" t="s">
        <v>16</v>
      </c>
      <c r="C670" s="35">
        <v>40906</v>
      </c>
      <c r="D670" s="36">
        <v>0.16</v>
      </c>
      <c r="E670" s="37">
        <v>40919</v>
      </c>
      <c r="F670" s="37">
        <v>40906</v>
      </c>
      <c r="G670" s="38">
        <f>IF(Tabela4[[#This Row],[Tipo]]="Dividendo",Tabela4[[#This Row],[Valor]],Tabela4[[#This Row],[Valor]]*85%)</f>
        <v>0.13600000000000001</v>
      </c>
    </row>
    <row r="671" spans="1:7">
      <c r="A671" s="39" t="s">
        <v>104</v>
      </c>
      <c r="B671" s="34" t="s">
        <v>16</v>
      </c>
      <c r="C671" s="35">
        <v>40816</v>
      </c>
      <c r="D671" s="36">
        <v>0.15</v>
      </c>
      <c r="E671" s="37">
        <v>40829</v>
      </c>
      <c r="F671" s="37">
        <v>40816</v>
      </c>
      <c r="G671" s="38">
        <f>IF(Tabela4[[#This Row],[Tipo]]="Dividendo",Tabela4[[#This Row],[Valor]],Tabela4[[#This Row],[Valor]]*85%)</f>
        <v>0.1275</v>
      </c>
    </row>
    <row r="672" spans="1:7">
      <c r="A672" s="39" t="s">
        <v>104</v>
      </c>
      <c r="B672" s="34" t="s">
        <v>16</v>
      </c>
      <c r="C672" s="35">
        <v>40724</v>
      </c>
      <c r="D672" s="36">
        <v>0.15</v>
      </c>
      <c r="E672" s="37">
        <v>40737</v>
      </c>
      <c r="F672" s="37">
        <v>40724</v>
      </c>
      <c r="G672" s="38">
        <f>IF(Tabela4[[#This Row],[Tipo]]="Dividendo",Tabela4[[#This Row],[Valor]],Tabela4[[#This Row],[Valor]]*85%)</f>
        <v>0.1275</v>
      </c>
    </row>
    <row r="673" spans="1:7">
      <c r="A673" s="39" t="s">
        <v>104</v>
      </c>
      <c r="B673" s="34" t="s">
        <v>16</v>
      </c>
      <c r="C673" s="35">
        <v>40633</v>
      </c>
      <c r="D673" s="36">
        <v>0.14000000000000001</v>
      </c>
      <c r="E673" s="37">
        <v>40646</v>
      </c>
      <c r="F673" s="37">
        <v>40633</v>
      </c>
      <c r="G673" s="38">
        <f>IF(Tabela4[[#This Row],[Tipo]]="Dividendo",Tabela4[[#This Row],[Valor]],Tabela4[[#This Row],[Valor]]*85%)</f>
        <v>0.11900000000000001</v>
      </c>
    </row>
    <row r="674" spans="1:7">
      <c r="A674" s="39" t="s">
        <v>104</v>
      </c>
      <c r="B674" s="34" t="s">
        <v>16</v>
      </c>
      <c r="C674" s="35">
        <v>40542</v>
      </c>
      <c r="D674" s="36">
        <v>0.14000000000000001</v>
      </c>
      <c r="E674" s="37">
        <v>40555</v>
      </c>
      <c r="F674" s="37">
        <v>40542</v>
      </c>
      <c r="G674" s="38">
        <f>IF(Tabela4[[#This Row],[Tipo]]="Dividendo",Tabela4[[#This Row],[Valor]],Tabela4[[#This Row],[Valor]]*85%)</f>
        <v>0.11900000000000001</v>
      </c>
    </row>
    <row r="675" spans="1:7">
      <c r="A675" s="39" t="s">
        <v>104</v>
      </c>
      <c r="B675" s="34" t="s">
        <v>16</v>
      </c>
      <c r="C675" s="35">
        <v>40451</v>
      </c>
      <c r="D675" s="36">
        <v>0.14000000000000001</v>
      </c>
      <c r="E675" s="37">
        <v>40464</v>
      </c>
      <c r="F675" s="37">
        <v>40451</v>
      </c>
      <c r="G675" s="38">
        <f>IF(Tabela4[[#This Row],[Tipo]]="Dividendo",Tabela4[[#This Row],[Valor]],Tabela4[[#This Row],[Valor]]*85%)</f>
        <v>0.11900000000000001</v>
      </c>
    </row>
    <row r="676" spans="1:7">
      <c r="A676" s="39" t="s">
        <v>104</v>
      </c>
      <c r="B676" s="34" t="s">
        <v>16</v>
      </c>
      <c r="C676" s="35">
        <v>40359</v>
      </c>
      <c r="D676" s="36">
        <v>0.13</v>
      </c>
      <c r="E676" s="37">
        <v>40373</v>
      </c>
      <c r="F676" s="37">
        <v>40359</v>
      </c>
      <c r="G676" s="38">
        <f>IF(Tabela4[[#This Row],[Tipo]]="Dividendo",Tabela4[[#This Row],[Valor]],Tabela4[[#This Row],[Valor]]*85%)</f>
        <v>0.1105</v>
      </c>
    </row>
    <row r="677" spans="1:7">
      <c r="A677" s="39" t="s">
        <v>104</v>
      </c>
      <c r="B677" s="34" t="s">
        <v>16</v>
      </c>
      <c r="C677" s="35">
        <v>40268</v>
      </c>
      <c r="D677" s="36">
        <v>0.13</v>
      </c>
      <c r="E677" s="37">
        <v>40282</v>
      </c>
      <c r="F677" s="37">
        <v>40268</v>
      </c>
      <c r="G677" s="38">
        <f>IF(Tabela4[[#This Row],[Tipo]]="Dividendo",Tabela4[[#This Row],[Valor]],Tabela4[[#This Row],[Valor]]*85%)</f>
        <v>0.1105</v>
      </c>
    </row>
    <row r="678" spans="1:7">
      <c r="A678" s="39" t="s">
        <v>104</v>
      </c>
      <c r="B678" s="34" t="s">
        <v>16</v>
      </c>
      <c r="C678" s="35">
        <v>40177</v>
      </c>
      <c r="D678" s="36">
        <v>0.13</v>
      </c>
      <c r="E678" s="37">
        <v>40191</v>
      </c>
      <c r="F678" s="37">
        <v>40177</v>
      </c>
      <c r="G678" s="38">
        <f>IF(Tabela4[[#This Row],[Tipo]]="Dividendo",Tabela4[[#This Row],[Valor]],Tabela4[[#This Row],[Valor]]*85%)</f>
        <v>0.1105</v>
      </c>
    </row>
    <row r="679" spans="1:7">
      <c r="A679" s="39" t="s">
        <v>104</v>
      </c>
      <c r="B679" s="34" t="s">
        <v>16</v>
      </c>
      <c r="C679" s="35">
        <v>40086</v>
      </c>
      <c r="D679" s="36">
        <v>0.12</v>
      </c>
      <c r="E679" s="37">
        <v>40100</v>
      </c>
      <c r="F679" s="37">
        <v>40086</v>
      </c>
      <c r="G679" s="38">
        <f>IF(Tabela4[[#This Row],[Tipo]]="Dividendo",Tabela4[[#This Row],[Valor]],Tabela4[[#This Row],[Valor]]*85%)</f>
        <v>0.10199999999999999</v>
      </c>
    </row>
    <row r="680" spans="1:7">
      <c r="A680" s="39" t="s">
        <v>104</v>
      </c>
      <c r="B680" s="34" t="s">
        <v>16</v>
      </c>
      <c r="C680" s="35">
        <v>39994</v>
      </c>
      <c r="D680" s="36">
        <v>0.13</v>
      </c>
      <c r="E680" s="34"/>
      <c r="F680" s="37">
        <v>39994</v>
      </c>
      <c r="G680" s="38">
        <f>IF(Tabela4[[#This Row],[Tipo]]="Dividendo",Tabela4[[#This Row],[Valor]],Tabela4[[#This Row],[Valor]]*85%)</f>
        <v>0.1105</v>
      </c>
    </row>
    <row r="681" spans="1:7">
      <c r="A681" s="39" t="s">
        <v>104</v>
      </c>
      <c r="B681" s="34" t="s">
        <v>16</v>
      </c>
      <c r="C681" s="35">
        <v>39903</v>
      </c>
      <c r="D681" s="36">
        <v>0.13</v>
      </c>
      <c r="E681" s="37">
        <v>39918</v>
      </c>
      <c r="F681" s="37">
        <v>39903</v>
      </c>
      <c r="G681" s="38">
        <f>IF(Tabela4[[#This Row],[Tipo]]="Dividendo",Tabela4[[#This Row],[Valor]],Tabela4[[#This Row],[Valor]]*85%)</f>
        <v>0.1105</v>
      </c>
    </row>
    <row r="682" spans="1:7">
      <c r="A682" s="39" t="s">
        <v>104</v>
      </c>
      <c r="B682" s="34" t="s">
        <v>16</v>
      </c>
      <c r="C682" s="35">
        <v>39812</v>
      </c>
      <c r="D682" s="36">
        <v>0.13</v>
      </c>
      <c r="E682" s="37">
        <v>39827</v>
      </c>
      <c r="F682" s="37">
        <v>39812</v>
      </c>
      <c r="G682" s="38">
        <f>IF(Tabela4[[#This Row],[Tipo]]="Dividendo",Tabela4[[#This Row],[Valor]],Tabela4[[#This Row],[Valor]]*85%)</f>
        <v>0.1105</v>
      </c>
    </row>
    <row r="683" spans="1:7">
      <c r="A683" s="39" t="s">
        <v>104</v>
      </c>
      <c r="B683" s="34" t="s">
        <v>16</v>
      </c>
      <c r="C683" s="35">
        <v>39721</v>
      </c>
      <c r="D683" s="36">
        <v>0.13</v>
      </c>
      <c r="E683" s="37">
        <v>39827</v>
      </c>
      <c r="F683" s="37">
        <v>39721</v>
      </c>
      <c r="G683" s="38">
        <f>IF(Tabela4[[#This Row],[Tipo]]="Dividendo",Tabela4[[#This Row],[Valor]],Tabela4[[#This Row],[Valor]]*85%)</f>
        <v>0.1105</v>
      </c>
    </row>
    <row r="684" spans="1:7">
      <c r="A684" s="39" t="s">
        <v>104</v>
      </c>
      <c r="B684" s="34" t="s">
        <v>16</v>
      </c>
      <c r="C684" s="35">
        <v>39629</v>
      </c>
      <c r="D684" s="36">
        <v>0.12</v>
      </c>
      <c r="E684" s="37">
        <v>39639</v>
      </c>
      <c r="F684" s="37">
        <v>39629</v>
      </c>
      <c r="G684" s="38">
        <f>IF(Tabela4[[#This Row],[Tipo]]="Dividendo",Tabela4[[#This Row],[Valor]],Tabela4[[#This Row],[Valor]]*85%)</f>
        <v>0.10199999999999999</v>
      </c>
    </row>
    <row r="685" spans="1:7">
      <c r="A685" s="39" t="s">
        <v>104</v>
      </c>
      <c r="B685" s="34" t="s">
        <v>16</v>
      </c>
      <c r="C685" s="35">
        <v>39538</v>
      </c>
      <c r="D685" s="36">
        <v>0.12</v>
      </c>
      <c r="E685" s="37">
        <v>39639</v>
      </c>
      <c r="F685" s="37">
        <v>39538</v>
      </c>
      <c r="G685" s="38">
        <f>IF(Tabela4[[#This Row],[Tipo]]="Dividendo",Tabela4[[#This Row],[Valor]],Tabela4[[#This Row],[Valor]]*85%)</f>
        <v>0.10199999999999999</v>
      </c>
    </row>
    <row r="686" spans="1:7">
      <c r="A686" s="39" t="s">
        <v>104</v>
      </c>
      <c r="B686" s="34" t="s">
        <v>16</v>
      </c>
      <c r="C686" s="35">
        <v>39436</v>
      </c>
      <c r="D686" s="36">
        <v>0.32</v>
      </c>
      <c r="E686" s="37">
        <v>39450</v>
      </c>
      <c r="F686" s="37">
        <v>39436</v>
      </c>
      <c r="G686" s="38">
        <f>IF(Tabela4[[#This Row],[Tipo]]="Dividendo",Tabela4[[#This Row],[Valor]],Tabela4[[#This Row],[Valor]]*85%)</f>
        <v>0.27200000000000002</v>
      </c>
    </row>
    <row r="687" spans="1:7">
      <c r="A687" s="39" t="s">
        <v>106</v>
      </c>
      <c r="B687" s="39" t="s">
        <v>16</v>
      </c>
      <c r="C687" s="40">
        <v>41600</v>
      </c>
      <c r="D687" s="41">
        <v>0.157</v>
      </c>
      <c r="E687" s="42">
        <v>41626</v>
      </c>
      <c r="F687" s="42">
        <v>41600</v>
      </c>
      <c r="G687" s="43">
        <f>IF(Tabela4[[#This Row],[Tipo]]="Dividendo",Tabela4[[#This Row],[Valor]],Tabela4[[#This Row],[Valor]]*85%)</f>
        <v>0.13344999999999999</v>
      </c>
    </row>
    <row r="688" spans="1:7">
      <c r="A688" s="39" t="s">
        <v>106</v>
      </c>
      <c r="B688" s="34" t="s">
        <v>16</v>
      </c>
      <c r="C688" s="35">
        <v>41520</v>
      </c>
      <c r="D688" s="36">
        <v>0.15090000000000001</v>
      </c>
      <c r="E688" s="37">
        <v>41543</v>
      </c>
      <c r="F688" s="37">
        <v>39574</v>
      </c>
      <c r="G688" s="38">
        <f>IF(Tabela4[[#This Row],[Tipo]]="Dividendo",Tabela4[[#This Row],[Valor]],Tabela4[[#This Row],[Valor]]*85%)</f>
        <v>0.12826499999999999</v>
      </c>
    </row>
    <row r="689" spans="1:7">
      <c r="A689" s="39" t="s">
        <v>106</v>
      </c>
      <c r="B689" s="34" t="s">
        <v>16</v>
      </c>
      <c r="C689" s="35">
        <v>41429</v>
      </c>
      <c r="D689" s="36">
        <v>0.14849999999999999</v>
      </c>
      <c r="E689" s="37">
        <v>41452</v>
      </c>
      <c r="F689" s="37">
        <v>39574</v>
      </c>
      <c r="G689" s="38">
        <f>IF(Tabela4[[#This Row],[Tipo]]="Dividendo",Tabela4[[#This Row],[Valor]],Tabela4[[#This Row],[Valor]]*85%)</f>
        <v>0.126225</v>
      </c>
    </row>
    <row r="690" spans="1:7">
      <c r="A690" s="39" t="s">
        <v>106</v>
      </c>
      <c r="B690" s="34" t="s">
        <v>17</v>
      </c>
      <c r="C690" s="35">
        <v>41394</v>
      </c>
      <c r="D690" s="36">
        <v>8.0799999999999997E-2</v>
      </c>
      <c r="E690" s="37">
        <v>41422</v>
      </c>
      <c r="F690" s="37">
        <v>41394</v>
      </c>
      <c r="G690" s="38">
        <f>IF(Tabela4[[#This Row],[Tipo]]="Dividendo",Tabela4[[#This Row],[Valor]],Tabela4[[#This Row],[Valor]]*85%)</f>
        <v>8.0799999999999997E-2</v>
      </c>
    </row>
    <row r="691" spans="1:7">
      <c r="A691" s="39" t="s">
        <v>106</v>
      </c>
      <c r="B691" s="34" t="s">
        <v>16</v>
      </c>
      <c r="C691" s="35">
        <v>41337</v>
      </c>
      <c r="D691" s="36">
        <v>0.14729999999999999</v>
      </c>
      <c r="E691" s="37">
        <v>41360</v>
      </c>
      <c r="F691" s="37">
        <v>39574</v>
      </c>
      <c r="G691" s="38">
        <f>IF(Tabela4[[#This Row],[Tipo]]="Dividendo",Tabela4[[#This Row],[Valor]],Tabela4[[#This Row],[Valor]]*85%)</f>
        <v>0.12520499999999998</v>
      </c>
    </row>
    <row r="692" spans="1:7">
      <c r="A692" s="39" t="s">
        <v>106</v>
      </c>
      <c r="B692" s="34" t="s">
        <v>17</v>
      </c>
      <c r="C692" s="35">
        <v>41261</v>
      </c>
      <c r="D692" s="36">
        <v>9.7699999999999995E-2</v>
      </c>
      <c r="E692" s="37">
        <v>41271</v>
      </c>
      <c r="F692" s="37">
        <v>41254</v>
      </c>
      <c r="G692" s="38">
        <f>IF(Tabela4[[#This Row],[Tipo]]="Dividendo",Tabela4[[#This Row],[Valor]],Tabela4[[#This Row],[Valor]]*85%)</f>
        <v>9.7699999999999995E-2</v>
      </c>
    </row>
    <row r="693" spans="1:7">
      <c r="A693" s="39" t="s">
        <v>106</v>
      </c>
      <c r="B693" s="34" t="s">
        <v>16</v>
      </c>
      <c r="C693" s="35">
        <v>41239</v>
      </c>
      <c r="D693" s="36">
        <v>0.15179999999999999</v>
      </c>
      <c r="E693" s="37">
        <v>41257</v>
      </c>
      <c r="F693" s="37">
        <v>39574</v>
      </c>
      <c r="G693" s="38">
        <f>IF(Tabela4[[#This Row],[Tipo]]="Dividendo",Tabela4[[#This Row],[Valor]],Tabela4[[#This Row],[Valor]]*85%)</f>
        <v>0.12902999999999998</v>
      </c>
    </row>
    <row r="694" spans="1:7">
      <c r="A694" s="39" t="s">
        <v>106</v>
      </c>
      <c r="B694" s="34" t="s">
        <v>16</v>
      </c>
      <c r="C694" s="35">
        <v>41155</v>
      </c>
      <c r="D694" s="36">
        <v>0.1487</v>
      </c>
      <c r="E694" s="37">
        <v>41179</v>
      </c>
      <c r="F694" s="37">
        <v>39574</v>
      </c>
      <c r="G694" s="38">
        <f>IF(Tabela4[[#This Row],[Tipo]]="Dividendo",Tabela4[[#This Row],[Valor]],Tabela4[[#This Row],[Valor]]*85%)</f>
        <v>0.12639500000000001</v>
      </c>
    </row>
    <row r="695" spans="1:7">
      <c r="A695" s="39" t="s">
        <v>106</v>
      </c>
      <c r="B695" s="34" t="s">
        <v>16</v>
      </c>
      <c r="C695" s="35">
        <v>41064</v>
      </c>
      <c r="D695" s="36">
        <v>0.1605</v>
      </c>
      <c r="E695" s="37">
        <v>41089</v>
      </c>
      <c r="F695" s="37">
        <v>41064</v>
      </c>
      <c r="G695" s="38">
        <f>IF(Tabela4[[#This Row],[Tipo]]="Dividendo",Tabela4[[#This Row],[Valor]],Tabela4[[#This Row],[Valor]]*85%)</f>
        <v>0.13642499999999999</v>
      </c>
    </row>
    <row r="696" spans="1:7">
      <c r="A696" s="39" t="s">
        <v>106</v>
      </c>
      <c r="B696" s="34" t="s">
        <v>17</v>
      </c>
      <c r="C696" s="35">
        <v>41029</v>
      </c>
      <c r="D696" s="36">
        <v>0.16289999999999999</v>
      </c>
      <c r="E696" s="37">
        <v>41054</v>
      </c>
      <c r="F696" s="37">
        <v>41029</v>
      </c>
      <c r="G696" s="38">
        <f>IF(Tabela4[[#This Row],[Tipo]]="Dividendo",Tabela4[[#This Row],[Valor]],Tabela4[[#This Row],[Valor]]*85%)</f>
        <v>0.16289999999999999</v>
      </c>
    </row>
    <row r="697" spans="1:7">
      <c r="A697" s="39" t="s">
        <v>106</v>
      </c>
      <c r="B697" s="34" t="s">
        <v>16</v>
      </c>
      <c r="C697" s="35">
        <v>40970</v>
      </c>
      <c r="D697" s="36">
        <v>0.15840000000000001</v>
      </c>
      <c r="E697" s="37">
        <v>40996</v>
      </c>
      <c r="F697" s="37">
        <v>40970</v>
      </c>
      <c r="G697" s="38">
        <f>IF(Tabela4[[#This Row],[Tipo]]="Dividendo",Tabela4[[#This Row],[Valor]],Tabela4[[#This Row],[Valor]]*85%)</f>
        <v>0.13464000000000001</v>
      </c>
    </row>
    <row r="698" spans="1:7">
      <c r="A698" s="39" t="s">
        <v>106</v>
      </c>
      <c r="B698" s="34" t="s">
        <v>17</v>
      </c>
      <c r="C698" s="35">
        <v>40891</v>
      </c>
      <c r="D698" s="36">
        <v>0.14660000000000001</v>
      </c>
      <c r="E698" s="37">
        <v>40903</v>
      </c>
      <c r="F698" s="37">
        <v>40891</v>
      </c>
      <c r="G698" s="38">
        <f>IF(Tabela4[[#This Row],[Tipo]]="Dividendo",Tabela4[[#This Row],[Valor]],Tabela4[[#This Row],[Valor]]*85%)</f>
        <v>0.14660000000000001</v>
      </c>
    </row>
    <row r="699" spans="1:7">
      <c r="A699" s="39" t="s">
        <v>106</v>
      </c>
      <c r="B699" s="34" t="s">
        <v>16</v>
      </c>
      <c r="C699" s="35">
        <v>40869</v>
      </c>
      <c r="D699" s="36">
        <v>0.14430000000000001</v>
      </c>
      <c r="E699" s="37">
        <v>40893</v>
      </c>
      <c r="F699" s="37">
        <v>40869</v>
      </c>
      <c r="G699" s="38">
        <f>IF(Tabela4[[#This Row],[Tipo]]="Dividendo",Tabela4[[#This Row],[Valor]],Tabela4[[#This Row],[Valor]]*85%)</f>
        <v>0.122655</v>
      </c>
    </row>
    <row r="700" spans="1:7">
      <c r="A700" s="39" t="s">
        <v>106</v>
      </c>
      <c r="B700" s="34" t="s">
        <v>16</v>
      </c>
      <c r="C700" s="35">
        <v>40787</v>
      </c>
      <c r="D700" s="36">
        <v>0.14249999999999999</v>
      </c>
      <c r="E700" s="37">
        <v>40814</v>
      </c>
      <c r="F700" s="37">
        <v>40787</v>
      </c>
      <c r="G700" s="38">
        <f>IF(Tabela4[[#This Row],[Tipo]]="Dividendo",Tabela4[[#This Row],[Valor]],Tabela4[[#This Row],[Valor]]*85%)</f>
        <v>0.12112499999999998</v>
      </c>
    </row>
    <row r="701" spans="1:7">
      <c r="A701" s="39" t="s">
        <v>106</v>
      </c>
      <c r="B701" s="34" t="s">
        <v>16</v>
      </c>
      <c r="C701" s="35">
        <v>40683</v>
      </c>
      <c r="D701" s="36">
        <v>0.14069999999999999</v>
      </c>
      <c r="E701" s="37">
        <v>40715</v>
      </c>
      <c r="F701" s="37">
        <v>39574</v>
      </c>
      <c r="G701" s="38">
        <f>IF(Tabela4[[#This Row],[Tipo]]="Dividendo",Tabela4[[#This Row],[Valor]],Tabela4[[#This Row],[Valor]]*85%)</f>
        <v>0.11959499999999999</v>
      </c>
    </row>
    <row r="702" spans="1:7">
      <c r="A702" s="39" t="s">
        <v>106</v>
      </c>
      <c r="B702" s="34" t="s">
        <v>17</v>
      </c>
      <c r="C702" s="35">
        <v>40662</v>
      </c>
      <c r="D702" s="36">
        <v>5.7000000000000002E-2</v>
      </c>
      <c r="E702" s="37">
        <v>40694</v>
      </c>
      <c r="F702" s="37">
        <v>40662</v>
      </c>
      <c r="G702" s="38">
        <f>IF(Tabela4[[#This Row],[Tipo]]="Dividendo",Tabela4[[#This Row],[Valor]],Tabela4[[#This Row],[Valor]]*85%)</f>
        <v>5.7000000000000002E-2</v>
      </c>
    </row>
    <row r="703" spans="1:7">
      <c r="A703" s="39" t="s">
        <v>106</v>
      </c>
      <c r="B703" s="34" t="s">
        <v>16</v>
      </c>
      <c r="C703" s="35">
        <v>40606</v>
      </c>
      <c r="D703" s="36">
        <v>0.13880000000000001</v>
      </c>
      <c r="E703" s="37">
        <v>40633</v>
      </c>
      <c r="F703" s="37">
        <v>39574</v>
      </c>
      <c r="G703" s="38">
        <f>IF(Tabela4[[#This Row],[Tipo]]="Dividendo",Tabela4[[#This Row],[Valor]],Tabela4[[#This Row],[Valor]]*85%)</f>
        <v>0.11798</v>
      </c>
    </row>
    <row r="704" spans="1:7">
      <c r="A704" s="39" t="s">
        <v>106</v>
      </c>
      <c r="B704" s="34" t="s">
        <v>17</v>
      </c>
      <c r="C704" s="35">
        <v>40527</v>
      </c>
      <c r="D704" s="36">
        <v>0.1588</v>
      </c>
      <c r="E704" s="37">
        <v>40541</v>
      </c>
      <c r="F704" s="37">
        <v>40522</v>
      </c>
      <c r="G704" s="38">
        <f>IF(Tabela4[[#This Row],[Tipo]]="Dividendo",Tabela4[[#This Row],[Valor]],Tabela4[[#This Row],[Valor]]*85%)</f>
        <v>0.1588</v>
      </c>
    </row>
    <row r="705" spans="1:7">
      <c r="A705" s="39" t="s">
        <v>106</v>
      </c>
      <c r="B705" s="34" t="s">
        <v>16</v>
      </c>
      <c r="C705" s="35">
        <v>40513</v>
      </c>
      <c r="D705" s="36">
        <v>0.12770000000000001</v>
      </c>
      <c r="E705" s="37">
        <v>40533</v>
      </c>
      <c r="F705" s="37">
        <v>40513</v>
      </c>
      <c r="G705" s="38">
        <f>IF(Tabela4[[#This Row],[Tipo]]="Dividendo",Tabela4[[#This Row],[Valor]],Tabela4[[#This Row],[Valor]]*85%)</f>
        <v>0.108545</v>
      </c>
    </row>
    <row r="706" spans="1:7">
      <c r="A706" s="39" t="s">
        <v>106</v>
      </c>
      <c r="B706" s="34" t="s">
        <v>16</v>
      </c>
      <c r="C706" s="35">
        <v>40422</v>
      </c>
      <c r="D706" s="36">
        <v>0.12609999999999999</v>
      </c>
      <c r="E706" s="37">
        <v>40451</v>
      </c>
      <c r="F706" s="37">
        <v>39574</v>
      </c>
      <c r="G706" s="38">
        <f>IF(Tabela4[[#This Row],[Tipo]]="Dividendo",Tabela4[[#This Row],[Valor]],Tabela4[[#This Row],[Valor]]*85%)</f>
        <v>0.10718499999999999</v>
      </c>
    </row>
    <row r="707" spans="1:7">
      <c r="A707" s="39" t="s">
        <v>106</v>
      </c>
      <c r="B707" s="34" t="s">
        <v>16</v>
      </c>
      <c r="C707" s="35">
        <v>40333</v>
      </c>
      <c r="D707" s="36">
        <v>0.1244</v>
      </c>
      <c r="E707" s="37">
        <v>40359</v>
      </c>
      <c r="F707" s="37">
        <v>40333</v>
      </c>
      <c r="G707" s="38">
        <f>IF(Tabela4[[#This Row],[Tipo]]="Dividendo",Tabela4[[#This Row],[Valor]],Tabela4[[#This Row],[Valor]]*85%)</f>
        <v>0.10574</v>
      </c>
    </row>
    <row r="708" spans="1:7">
      <c r="A708" s="39" t="s">
        <v>106</v>
      </c>
      <c r="B708" s="34" t="s">
        <v>17</v>
      </c>
      <c r="C708" s="35">
        <v>40298</v>
      </c>
      <c r="D708" s="36">
        <v>6.4500000000000002E-2</v>
      </c>
      <c r="E708" s="37">
        <v>40329</v>
      </c>
      <c r="F708" s="37">
        <v>40298</v>
      </c>
      <c r="G708" s="38">
        <f>IF(Tabela4[[#This Row],[Tipo]]="Dividendo",Tabela4[[#This Row],[Valor]],Tabela4[[#This Row],[Valor]]*85%)</f>
        <v>6.4500000000000002E-2</v>
      </c>
    </row>
    <row r="709" spans="1:7">
      <c r="A709" s="39" t="s">
        <v>106</v>
      </c>
      <c r="B709" s="34" t="s">
        <v>16</v>
      </c>
      <c r="C709" s="35">
        <v>40242</v>
      </c>
      <c r="D709" s="36">
        <v>0.1227</v>
      </c>
      <c r="E709" s="37">
        <v>40268</v>
      </c>
      <c r="F709" s="37">
        <v>39574</v>
      </c>
      <c r="G709" s="38">
        <f>IF(Tabela4[[#This Row],[Tipo]]="Dividendo",Tabela4[[#This Row],[Valor]],Tabela4[[#This Row],[Valor]]*85%)</f>
        <v>0.104295</v>
      </c>
    </row>
    <row r="710" spans="1:7">
      <c r="A710" s="39" t="s">
        <v>106</v>
      </c>
      <c r="B710" s="34" t="s">
        <v>16</v>
      </c>
      <c r="C710" s="35">
        <v>40148</v>
      </c>
      <c r="D710" s="36">
        <v>0.11550000000000001</v>
      </c>
      <c r="E710" s="37">
        <v>40168</v>
      </c>
      <c r="F710" s="37">
        <v>39574</v>
      </c>
      <c r="G710" s="38">
        <f>IF(Tabela4[[#This Row],[Tipo]]="Dividendo",Tabela4[[#This Row],[Valor]],Tabela4[[#This Row],[Valor]]*85%)</f>
        <v>9.8174999999999998E-2</v>
      </c>
    </row>
    <row r="711" spans="1:7">
      <c r="A711" s="39" t="s">
        <v>106</v>
      </c>
      <c r="B711" s="34" t="s">
        <v>16</v>
      </c>
      <c r="C711" s="35">
        <v>40057</v>
      </c>
      <c r="D711" s="36">
        <v>0.114</v>
      </c>
      <c r="E711" s="37">
        <v>40084</v>
      </c>
      <c r="F711" s="37">
        <v>39574</v>
      </c>
      <c r="G711" s="38">
        <f>IF(Tabela4[[#This Row],[Tipo]]="Dividendo",Tabela4[[#This Row],[Valor]],Tabela4[[#This Row],[Valor]]*85%)</f>
        <v>9.69E-2</v>
      </c>
    </row>
    <row r="712" spans="1:7">
      <c r="A712" s="39" t="s">
        <v>106</v>
      </c>
      <c r="B712" s="34" t="s">
        <v>16</v>
      </c>
      <c r="C712" s="35">
        <v>39969</v>
      </c>
      <c r="D712" s="36">
        <v>0.1174</v>
      </c>
      <c r="E712" s="37">
        <v>39963</v>
      </c>
      <c r="F712" s="37">
        <v>39939</v>
      </c>
      <c r="G712" s="38">
        <f>IF(Tabela4[[#This Row],[Tipo]]="Dividendo",Tabela4[[#This Row],[Valor]],Tabela4[[#This Row],[Valor]]*85%)</f>
        <v>9.9790000000000004E-2</v>
      </c>
    </row>
    <row r="713" spans="1:7">
      <c r="A713" s="39" t="s">
        <v>106</v>
      </c>
      <c r="B713" s="34" t="s">
        <v>17</v>
      </c>
      <c r="C713" s="35">
        <v>39903</v>
      </c>
      <c r="D713" s="36">
        <v>9.4100000000000003E-2</v>
      </c>
      <c r="E713" s="37">
        <v>39927</v>
      </c>
      <c r="F713" s="37">
        <v>39903</v>
      </c>
      <c r="G713" s="38">
        <f>IF(Tabela4[[#This Row],[Tipo]]="Dividendo",Tabela4[[#This Row],[Valor]],Tabela4[[#This Row],[Valor]]*85%)</f>
        <v>9.4100000000000003E-2</v>
      </c>
    </row>
    <row r="714" spans="1:7">
      <c r="A714" s="39" t="s">
        <v>106</v>
      </c>
      <c r="B714" s="34" t="s">
        <v>16</v>
      </c>
      <c r="C714" s="35">
        <v>39883</v>
      </c>
      <c r="D714" s="36">
        <v>0.1152</v>
      </c>
      <c r="E714" s="37">
        <v>39903</v>
      </c>
      <c r="F714" s="37">
        <v>39574</v>
      </c>
      <c r="G714" s="38">
        <f>IF(Tabela4[[#This Row],[Tipo]]="Dividendo",Tabela4[[#This Row],[Valor]],Tabela4[[#This Row],[Valor]]*85%)</f>
        <v>9.7919999999999993E-2</v>
      </c>
    </row>
    <row r="715" spans="1:7">
      <c r="A715" s="39" t="s">
        <v>106</v>
      </c>
      <c r="B715" s="34" t="s">
        <v>16</v>
      </c>
      <c r="C715" s="35">
        <v>39794</v>
      </c>
      <c r="D715" s="36">
        <v>0.1038</v>
      </c>
      <c r="E715" s="37">
        <v>39808</v>
      </c>
      <c r="F715" s="37">
        <v>39574</v>
      </c>
      <c r="G715" s="38">
        <f>IF(Tabela4[[#This Row],[Tipo]]="Dividendo",Tabela4[[#This Row],[Valor]],Tabela4[[#This Row],[Valor]]*85%)</f>
        <v>8.8230000000000003E-2</v>
      </c>
    </row>
    <row r="716" spans="1:7">
      <c r="A716" s="39" t="s">
        <v>106</v>
      </c>
      <c r="B716" s="34" t="s">
        <v>16</v>
      </c>
      <c r="C716" s="35">
        <v>39700</v>
      </c>
      <c r="D716" s="36">
        <v>0.10249999999999999</v>
      </c>
      <c r="E716" s="37">
        <v>39721</v>
      </c>
      <c r="F716" s="37">
        <v>39574</v>
      </c>
      <c r="G716" s="38">
        <f>IF(Tabela4[[#This Row],[Tipo]]="Dividendo",Tabela4[[#This Row],[Valor]],Tabela4[[#This Row],[Valor]]*85%)</f>
        <v>8.7124999999999994E-2</v>
      </c>
    </row>
    <row r="717" spans="1:7">
      <c r="A717" s="39" t="s">
        <v>106</v>
      </c>
      <c r="B717" s="34" t="s">
        <v>16</v>
      </c>
      <c r="C717" s="35">
        <v>39608</v>
      </c>
      <c r="D717" s="36">
        <v>0.1012</v>
      </c>
      <c r="E717" s="37">
        <v>39629</v>
      </c>
      <c r="F717" s="37">
        <v>39574</v>
      </c>
      <c r="G717" s="38">
        <f>IF(Tabela4[[#This Row],[Tipo]]="Dividendo",Tabela4[[#This Row],[Valor]],Tabela4[[#This Row],[Valor]]*85%)</f>
        <v>8.6019999999999999E-2</v>
      </c>
    </row>
    <row r="718" spans="1:7">
      <c r="A718" s="39" t="s">
        <v>106</v>
      </c>
      <c r="B718" s="34" t="s">
        <v>16</v>
      </c>
      <c r="C718" s="35">
        <v>39575</v>
      </c>
      <c r="D718" s="36">
        <v>0.1045</v>
      </c>
      <c r="E718" s="37">
        <v>39598</v>
      </c>
      <c r="F718" s="37">
        <v>39574</v>
      </c>
      <c r="G718" s="38">
        <f>IF(Tabela4[[#This Row],[Tipo]]="Dividendo",Tabela4[[#This Row],[Valor]],Tabela4[[#This Row],[Valor]]*85%)</f>
        <v>8.8824999999999987E-2</v>
      </c>
    </row>
    <row r="719" spans="1:7">
      <c r="A719" s="39" t="s">
        <v>106</v>
      </c>
      <c r="B719" s="34" t="s">
        <v>17</v>
      </c>
      <c r="C719" s="35">
        <v>39532</v>
      </c>
      <c r="D719" s="36">
        <v>0.3236</v>
      </c>
      <c r="E719" s="37">
        <v>39561</v>
      </c>
      <c r="F719" s="37">
        <v>39532</v>
      </c>
      <c r="G719" s="38">
        <f>IF(Tabela4[[#This Row],[Tipo]]="Dividendo",Tabela4[[#This Row],[Valor]],Tabela4[[#This Row],[Valor]]*85%)</f>
        <v>0.3236</v>
      </c>
    </row>
    <row r="720" spans="1:7">
      <c r="A720" s="39" t="s">
        <v>106</v>
      </c>
      <c r="B720" s="34" t="s">
        <v>17</v>
      </c>
      <c r="C720" s="35">
        <v>39430</v>
      </c>
      <c r="D720" s="36">
        <v>0.17469999999999999</v>
      </c>
      <c r="E720" s="34"/>
      <c r="F720" s="37">
        <v>39430</v>
      </c>
      <c r="G720" s="38">
        <f>IF(Tabela4[[#This Row],[Tipo]]="Dividendo",Tabela4[[#This Row],[Valor]],Tabela4[[#This Row],[Valor]]*85%)</f>
        <v>0.17469999999999999</v>
      </c>
    </row>
    <row r="721" spans="1:7">
      <c r="A721" s="39" t="s">
        <v>108</v>
      </c>
      <c r="B721" s="39" t="s">
        <v>17</v>
      </c>
      <c r="C721" s="40">
        <v>41394</v>
      </c>
      <c r="D721" s="41">
        <v>0.47149999999999997</v>
      </c>
      <c r="E721" s="42">
        <v>41425</v>
      </c>
      <c r="F721" s="42">
        <v>41394</v>
      </c>
      <c r="G721" s="43">
        <f>IF(Tabela4[[#This Row],[Tipo]]="Dividendo",Tabela4[[#This Row],[Valor]],Tabela4[[#This Row],[Valor]]*85%)</f>
        <v>0.47149999999999997</v>
      </c>
    </row>
    <row r="722" spans="1:7">
      <c r="A722" s="39" t="s">
        <v>108</v>
      </c>
      <c r="B722" s="34" t="s">
        <v>17</v>
      </c>
      <c r="C722" s="35">
        <v>41023</v>
      </c>
      <c r="D722" s="36">
        <v>0.1507</v>
      </c>
      <c r="E722" s="37">
        <v>41040</v>
      </c>
      <c r="F722" s="37">
        <v>41023</v>
      </c>
      <c r="G722" s="38">
        <f>IF(Tabela4[[#This Row],[Tipo]]="Dividendo",Tabela4[[#This Row],[Valor]],Tabela4[[#This Row],[Valor]]*85%)</f>
        <v>0.1507</v>
      </c>
    </row>
    <row r="723" spans="1:7">
      <c r="A723" s="39" t="s">
        <v>108</v>
      </c>
      <c r="B723" s="34" t="s">
        <v>17</v>
      </c>
      <c r="C723" s="35">
        <v>40662</v>
      </c>
      <c r="D723" s="36">
        <v>0.16520000000000001</v>
      </c>
      <c r="E723" s="37">
        <v>40673</v>
      </c>
      <c r="F723" s="37">
        <v>40662</v>
      </c>
      <c r="G723" s="38">
        <f>IF(Tabela4[[#This Row],[Tipo]]="Dividendo",Tabela4[[#This Row],[Valor]],Tabela4[[#This Row],[Valor]]*85%)</f>
        <v>0.16520000000000001</v>
      </c>
    </row>
    <row r="724" spans="1:7">
      <c r="A724" s="39" t="s">
        <v>108</v>
      </c>
      <c r="B724" s="34" t="s">
        <v>17</v>
      </c>
      <c r="C724" s="35">
        <v>40301</v>
      </c>
      <c r="D724" s="36">
        <v>0.24399999999999999</v>
      </c>
      <c r="E724" s="37">
        <v>40309</v>
      </c>
      <c r="F724" s="37">
        <v>40298</v>
      </c>
      <c r="G724" s="38">
        <f>IF(Tabela4[[#This Row],[Tipo]]="Dividendo",Tabela4[[#This Row],[Valor]],Tabela4[[#This Row],[Valor]]*85%)</f>
        <v>0.24399999999999999</v>
      </c>
    </row>
    <row r="725" spans="1:7">
      <c r="A725" s="34" t="s">
        <v>111</v>
      </c>
      <c r="B725" s="34" t="s">
        <v>17</v>
      </c>
      <c r="C725" s="35">
        <v>41389</v>
      </c>
      <c r="D725" s="36">
        <v>0.35</v>
      </c>
      <c r="E725" s="37">
        <v>41409</v>
      </c>
      <c r="F725" s="37">
        <v>41389</v>
      </c>
      <c r="G725" s="38">
        <f>IF(Tabela4[[#This Row],[Tipo]]="Dividendo",Tabela4[[#This Row],[Valor]],Tabela4[[#This Row],[Valor]]*85%)</f>
        <v>0.35</v>
      </c>
    </row>
    <row r="726" spans="1:7">
      <c r="A726" s="34" t="s">
        <v>111</v>
      </c>
      <c r="B726" s="34" t="s">
        <v>17</v>
      </c>
      <c r="C726" s="35">
        <v>41024</v>
      </c>
      <c r="D726" s="36">
        <v>0.32</v>
      </c>
      <c r="E726" s="37">
        <v>41044</v>
      </c>
      <c r="F726" s="37">
        <v>41024</v>
      </c>
      <c r="G726" s="38">
        <f>IF(Tabela4[[#This Row],[Tipo]]="Dividendo",Tabela4[[#This Row],[Valor]],Tabela4[[#This Row],[Valor]]*85%)</f>
        <v>0.32</v>
      </c>
    </row>
    <row r="727" spans="1:7">
      <c r="A727" s="34" t="s">
        <v>111</v>
      </c>
      <c r="B727" s="39" t="s">
        <v>17</v>
      </c>
      <c r="C727" s="40">
        <v>40661</v>
      </c>
      <c r="D727" s="41">
        <v>3.85E-2</v>
      </c>
      <c r="E727" s="42">
        <v>40683</v>
      </c>
      <c r="F727" s="42">
        <v>40661</v>
      </c>
      <c r="G727" s="43">
        <f>IF(Tabela4[[#This Row],[Tipo]]="Dividendo",Tabela4[[#This Row],[Valor]],Tabela4[[#This Row],[Valor]]*85%)</f>
        <v>3.85E-2</v>
      </c>
    </row>
    <row r="728" spans="1:7">
      <c r="A728" s="39" t="s">
        <v>113</v>
      </c>
      <c r="B728" s="39" t="s">
        <v>17</v>
      </c>
      <c r="C728" s="40">
        <v>41394</v>
      </c>
      <c r="D728" s="41">
        <v>0.51349999999999996</v>
      </c>
      <c r="E728" s="42">
        <v>41404</v>
      </c>
      <c r="F728" s="42">
        <v>41394</v>
      </c>
      <c r="G728" s="43">
        <f>IF(Tabela4[[#This Row],[Tipo]]="Dividendo",Tabela4[[#This Row],[Valor]],Tabela4[[#This Row],[Valor]]*85%)</f>
        <v>0.51349999999999996</v>
      </c>
    </row>
    <row r="729" spans="1:7">
      <c r="A729" s="39" t="s">
        <v>113</v>
      </c>
      <c r="B729" s="34" t="s">
        <v>17</v>
      </c>
      <c r="C729" s="35">
        <v>41029</v>
      </c>
      <c r="D729" s="36">
        <v>0.19339999999999999</v>
      </c>
      <c r="E729" s="37">
        <v>41040</v>
      </c>
      <c r="F729" s="37">
        <v>41029</v>
      </c>
      <c r="G729" s="38">
        <f>IF(Tabela4[[#This Row],[Tipo]]="Dividendo",Tabela4[[#This Row],[Valor]],Tabela4[[#This Row],[Valor]]*85%)</f>
        <v>0.19339999999999999</v>
      </c>
    </row>
    <row r="730" spans="1:7">
      <c r="A730" s="39" t="s">
        <v>113</v>
      </c>
      <c r="B730" s="34" t="s">
        <v>17</v>
      </c>
      <c r="C730" s="35">
        <v>40658</v>
      </c>
      <c r="D730" s="36">
        <v>0.10829999999999999</v>
      </c>
      <c r="E730" s="37">
        <v>40669</v>
      </c>
      <c r="F730" s="37">
        <v>40658</v>
      </c>
      <c r="G730" s="38">
        <f>IF(Tabela4[[#This Row],[Tipo]]="Dividendo",Tabela4[[#This Row],[Valor]],Tabela4[[#This Row],[Valor]]*85%)</f>
        <v>0.10829999999999999</v>
      </c>
    </row>
    <row r="731" spans="1:7">
      <c r="A731" s="39" t="s">
        <v>113</v>
      </c>
      <c r="B731" s="34" t="s">
        <v>17</v>
      </c>
      <c r="C731" s="35">
        <v>40291</v>
      </c>
      <c r="D731" s="36">
        <v>2.5700000000000001E-2</v>
      </c>
      <c r="E731" s="37">
        <v>40304</v>
      </c>
      <c r="F731" s="37">
        <v>40291</v>
      </c>
      <c r="G731" s="38">
        <f>IF(Tabela4[[#This Row],[Tipo]]="Dividendo",Tabela4[[#This Row],[Valor]],Tabela4[[#This Row],[Valor]]*85%)</f>
        <v>2.5700000000000001E-2</v>
      </c>
    </row>
    <row r="732" spans="1:7">
      <c r="A732" s="39" t="s">
        <v>116</v>
      </c>
      <c r="B732" s="39" t="s">
        <v>17</v>
      </c>
      <c r="C732" s="40">
        <v>41390</v>
      </c>
      <c r="D732" s="41">
        <v>0.34610000000000002</v>
      </c>
      <c r="E732" s="42">
        <v>41409</v>
      </c>
      <c r="F732" s="42">
        <v>41390</v>
      </c>
      <c r="G732" s="43">
        <f>IF(Tabela4[[#This Row],[Tipo]]="Dividendo",Tabela4[[#This Row],[Valor]],Tabela4[[#This Row],[Valor]]*85%)</f>
        <v>0.34610000000000002</v>
      </c>
    </row>
    <row r="733" spans="1:7">
      <c r="A733" s="39" t="s">
        <v>116</v>
      </c>
      <c r="B733" s="34" t="s">
        <v>17</v>
      </c>
      <c r="C733" s="35">
        <v>41026</v>
      </c>
      <c r="D733" s="36">
        <v>0.18</v>
      </c>
      <c r="E733" s="37">
        <v>41043</v>
      </c>
      <c r="F733" s="37">
        <v>41026</v>
      </c>
      <c r="G733" s="38">
        <f>IF(Tabela4[[#This Row],[Tipo]]="Dividendo",Tabela4[[#This Row],[Valor]],Tabela4[[#This Row],[Valor]]*85%)</f>
        <v>0.18</v>
      </c>
    </row>
    <row r="734" spans="1:7">
      <c r="A734" s="39" t="s">
        <v>116</v>
      </c>
      <c r="B734" s="34" t="s">
        <v>17</v>
      </c>
      <c r="C734" s="35">
        <v>40661</v>
      </c>
      <c r="D734" s="36">
        <v>0.09</v>
      </c>
      <c r="E734" s="37">
        <v>40672</v>
      </c>
      <c r="F734" s="37">
        <v>40661</v>
      </c>
      <c r="G734" s="38">
        <f>IF(Tabela4[[#This Row],[Tipo]]="Dividendo",Tabela4[[#This Row],[Valor]],Tabela4[[#This Row],[Valor]]*85%)</f>
        <v>0.09</v>
      </c>
    </row>
    <row r="735" spans="1:7">
      <c r="A735" s="39" t="s">
        <v>116</v>
      </c>
      <c r="B735" s="34" t="s">
        <v>17</v>
      </c>
      <c r="C735" s="35">
        <v>40298</v>
      </c>
      <c r="D735" s="36">
        <v>0.05</v>
      </c>
      <c r="E735" s="37">
        <v>40310</v>
      </c>
      <c r="F735" s="37">
        <v>40298</v>
      </c>
      <c r="G735" s="38">
        <f>IF(Tabela4[[#This Row],[Tipo]]="Dividendo",Tabela4[[#This Row],[Valor]],Tabela4[[#This Row],[Valor]]*85%)</f>
        <v>0.05</v>
      </c>
    </row>
    <row r="736" spans="1:7">
      <c r="A736" s="39" t="s">
        <v>118</v>
      </c>
      <c r="B736" s="39" t="s">
        <v>17</v>
      </c>
      <c r="C736" s="40">
        <v>41596</v>
      </c>
      <c r="D736" s="41">
        <v>0.2</v>
      </c>
      <c r="E736" s="42">
        <v>41610</v>
      </c>
      <c r="F736" s="42">
        <v>41592</v>
      </c>
      <c r="G736" s="43">
        <f>IF(Tabela4[[#This Row],[Tipo]]="Dividendo",Tabela4[[#This Row],[Valor]],Tabela4[[#This Row],[Valor]]*85%)</f>
        <v>0.2</v>
      </c>
    </row>
    <row r="737" spans="1:7">
      <c r="A737" s="34" t="s">
        <v>118</v>
      </c>
      <c r="B737" s="34" t="s">
        <v>17</v>
      </c>
      <c r="C737" s="35">
        <v>41500</v>
      </c>
      <c r="D737" s="36">
        <v>0.2</v>
      </c>
      <c r="E737" s="37">
        <v>41516</v>
      </c>
      <c r="F737" s="37">
        <v>41500</v>
      </c>
      <c r="G737" s="38">
        <f>IF(Tabela4[[#This Row],[Tipo]]="Dividendo",Tabela4[[#This Row],[Valor]],Tabela4[[#This Row],[Valor]]*85%)</f>
        <v>0.2</v>
      </c>
    </row>
    <row r="738" spans="1:7">
      <c r="A738" s="39" t="s">
        <v>118</v>
      </c>
      <c r="B738" s="34" t="s">
        <v>17</v>
      </c>
      <c r="C738" s="35">
        <v>41409</v>
      </c>
      <c r="D738" s="36">
        <v>0.2</v>
      </c>
      <c r="E738" s="37">
        <v>41428</v>
      </c>
      <c r="F738" s="37">
        <v>41409</v>
      </c>
      <c r="G738" s="38">
        <f>IF(Tabela4[[#This Row],[Tipo]]="Dividendo",Tabela4[[#This Row],[Valor]],Tabela4[[#This Row],[Valor]]*85%)</f>
        <v>0.2</v>
      </c>
    </row>
    <row r="739" spans="1:7">
      <c r="A739" s="34" t="s">
        <v>118</v>
      </c>
      <c r="B739" s="34" t="s">
        <v>17</v>
      </c>
      <c r="C739" s="35">
        <v>41393</v>
      </c>
      <c r="D739" s="36">
        <v>1.125</v>
      </c>
      <c r="E739" s="37">
        <v>41407</v>
      </c>
      <c r="F739" s="37">
        <v>41393</v>
      </c>
      <c r="G739" s="38">
        <f>IF(Tabela4[[#This Row],[Tipo]]="Dividendo",Tabela4[[#This Row],[Valor]],Tabela4[[#This Row],[Valor]]*85%)</f>
        <v>1.125</v>
      </c>
    </row>
    <row r="740" spans="1:7">
      <c r="A740" s="39" t="s">
        <v>118</v>
      </c>
      <c r="B740" s="34" t="s">
        <v>17</v>
      </c>
      <c r="C740" s="35">
        <v>41033</v>
      </c>
      <c r="D740" s="36">
        <v>0.98429999999999995</v>
      </c>
      <c r="E740" s="37">
        <v>41047</v>
      </c>
      <c r="F740" s="37">
        <v>41033</v>
      </c>
      <c r="G740" s="38">
        <f>IF(Tabela4[[#This Row],[Tipo]]="Dividendo",Tabela4[[#This Row],[Valor]],Tabela4[[#This Row],[Valor]]*85%)</f>
        <v>0.98429999999999995</v>
      </c>
    </row>
    <row r="741" spans="1:7">
      <c r="A741" s="34" t="s">
        <v>118</v>
      </c>
      <c r="B741" s="34" t="s">
        <v>17</v>
      </c>
      <c r="C741" s="35">
        <v>40662</v>
      </c>
      <c r="D741" s="36">
        <v>3.49</v>
      </c>
      <c r="E741" s="37">
        <v>40721</v>
      </c>
      <c r="F741" s="37">
        <v>40662</v>
      </c>
      <c r="G741" s="38">
        <f>IF(Tabela4[[#This Row],[Tipo]]="Dividendo",Tabela4[[#This Row],[Valor]],Tabela4[[#This Row],[Valor]]*85%)</f>
        <v>3.49</v>
      </c>
    </row>
    <row r="742" spans="1:7">
      <c r="A742" s="39" t="s">
        <v>121</v>
      </c>
      <c r="B742" s="39" t="s">
        <v>16</v>
      </c>
      <c r="C742" s="40">
        <v>41578</v>
      </c>
      <c r="D742" s="41">
        <v>0.54530000000000001</v>
      </c>
      <c r="E742" s="42">
        <v>41592</v>
      </c>
      <c r="F742" s="42">
        <v>41578</v>
      </c>
      <c r="G742" s="43">
        <f>IF(Tabela4[[#This Row],[Tipo]]="Dividendo",Tabela4[[#This Row],[Valor]],Tabela4[[#This Row],[Valor]]*85%)</f>
        <v>0.463505</v>
      </c>
    </row>
    <row r="743" spans="1:7">
      <c r="A743" s="39" t="s">
        <v>121</v>
      </c>
      <c r="B743" s="34" t="s">
        <v>17</v>
      </c>
      <c r="C743" s="35">
        <v>41578</v>
      </c>
      <c r="D743" s="36">
        <v>0.10150000000000001</v>
      </c>
      <c r="E743" s="37">
        <v>41592</v>
      </c>
      <c r="F743" s="37">
        <v>41578</v>
      </c>
      <c r="G743" s="38">
        <f>IF(Tabela4[[#This Row],[Tipo]]="Dividendo",Tabela4[[#This Row],[Valor]],Tabela4[[#This Row],[Valor]]*85%)</f>
        <v>0.10150000000000001</v>
      </c>
    </row>
    <row r="744" spans="1:7">
      <c r="A744" s="39" t="s">
        <v>121</v>
      </c>
      <c r="B744" s="34" t="s">
        <v>16</v>
      </c>
      <c r="C744" s="35">
        <v>41393</v>
      </c>
      <c r="D744" s="36">
        <v>0.34920000000000001</v>
      </c>
      <c r="E744" s="37">
        <v>41409</v>
      </c>
      <c r="F744" s="37">
        <v>41393</v>
      </c>
      <c r="G744" s="38">
        <f>IF(Tabela4[[#This Row],[Tipo]]="Dividendo",Tabela4[[#This Row],[Valor]],Tabela4[[#This Row],[Valor]]*85%)</f>
        <v>0.29682000000000003</v>
      </c>
    </row>
    <row r="745" spans="1:7">
      <c r="A745" s="39" t="s">
        <v>121</v>
      </c>
      <c r="B745" s="34" t="s">
        <v>17</v>
      </c>
      <c r="C745" s="35">
        <v>41393</v>
      </c>
      <c r="D745" s="36">
        <v>0.24179999999999999</v>
      </c>
      <c r="E745" s="37">
        <v>41409</v>
      </c>
      <c r="F745" s="37">
        <v>41393</v>
      </c>
      <c r="G745" s="38">
        <f>IF(Tabela4[[#This Row],[Tipo]]="Dividendo",Tabela4[[#This Row],[Valor]],Tabela4[[#This Row],[Valor]]*85%)</f>
        <v>0.24179999999999999</v>
      </c>
    </row>
    <row r="746" spans="1:7">
      <c r="A746" s="39" t="s">
        <v>121</v>
      </c>
      <c r="B746" s="34" t="s">
        <v>16</v>
      </c>
      <c r="C746" s="35">
        <v>41213</v>
      </c>
      <c r="D746" s="36">
        <v>0.59109999999999996</v>
      </c>
      <c r="E746" s="37">
        <v>41227</v>
      </c>
      <c r="F746" s="37">
        <v>41213</v>
      </c>
      <c r="G746" s="38">
        <f>IF(Tabela4[[#This Row],[Tipo]]="Dividendo",Tabela4[[#This Row],[Valor]],Tabela4[[#This Row],[Valor]]*85%)</f>
        <v>0.50243499999999996</v>
      </c>
    </row>
    <row r="747" spans="1:7">
      <c r="A747" s="39" t="s">
        <v>121</v>
      </c>
      <c r="B747" s="34" t="s">
        <v>16</v>
      </c>
      <c r="C747" s="35">
        <v>41026</v>
      </c>
      <c r="D747" s="36">
        <v>0.17460000000000001</v>
      </c>
      <c r="E747" s="37">
        <v>41044</v>
      </c>
      <c r="F747" s="37">
        <v>41026</v>
      </c>
      <c r="G747" s="38">
        <f>IF(Tabela4[[#This Row],[Tipo]]="Dividendo",Tabela4[[#This Row],[Valor]],Tabela4[[#This Row],[Valor]]*85%)</f>
        <v>0.14841000000000001</v>
      </c>
    </row>
    <row r="748" spans="1:7">
      <c r="A748" s="39" t="s">
        <v>121</v>
      </c>
      <c r="B748" s="34" t="s">
        <v>17</v>
      </c>
      <c r="C748" s="35">
        <v>41026</v>
      </c>
      <c r="D748" s="36">
        <v>0.91890000000000005</v>
      </c>
      <c r="E748" s="37">
        <v>41227</v>
      </c>
      <c r="F748" s="37">
        <v>41026</v>
      </c>
      <c r="G748" s="38">
        <f>IF(Tabela4[[#This Row],[Tipo]]="Dividendo",Tabela4[[#This Row],[Valor]],Tabela4[[#This Row],[Valor]]*85%)</f>
        <v>0.91890000000000005</v>
      </c>
    </row>
    <row r="749" spans="1:7">
      <c r="A749" s="39" t="s">
        <v>121</v>
      </c>
      <c r="B749" s="34" t="s">
        <v>16</v>
      </c>
      <c r="C749" s="35">
        <v>40847</v>
      </c>
      <c r="D749" s="36">
        <v>0.67959999999999998</v>
      </c>
      <c r="E749" s="37">
        <v>40861</v>
      </c>
      <c r="F749" s="37">
        <v>40847</v>
      </c>
      <c r="G749" s="38">
        <f>IF(Tabela4[[#This Row],[Tipo]]="Dividendo",Tabela4[[#This Row],[Valor]],Tabela4[[#This Row],[Valor]]*85%)</f>
        <v>0.57765999999999995</v>
      </c>
    </row>
    <row r="750" spans="1:7">
      <c r="A750" s="39" t="s">
        <v>121</v>
      </c>
      <c r="B750" s="34" t="s">
        <v>17</v>
      </c>
      <c r="C750" s="35">
        <v>40847</v>
      </c>
      <c r="D750" s="36">
        <v>4.7999999999999996E-3</v>
      </c>
      <c r="E750" s="37">
        <v>40861</v>
      </c>
      <c r="F750" s="37">
        <v>40847</v>
      </c>
      <c r="G750" s="38">
        <f>IF(Tabela4[[#This Row],[Tipo]]="Dividendo",Tabela4[[#This Row],[Valor]],Tabela4[[#This Row],[Valor]]*85%)</f>
        <v>4.7999999999999996E-3</v>
      </c>
    </row>
    <row r="751" spans="1:7">
      <c r="A751" s="39" t="s">
        <v>121</v>
      </c>
      <c r="B751" s="34" t="s">
        <v>16</v>
      </c>
      <c r="C751" s="35">
        <v>40661</v>
      </c>
      <c r="D751" s="36">
        <v>0.1762</v>
      </c>
      <c r="E751" s="37">
        <v>40676</v>
      </c>
      <c r="F751" s="37">
        <v>40661</v>
      </c>
      <c r="G751" s="38">
        <f>IF(Tabela4[[#This Row],[Tipo]]="Dividendo",Tabela4[[#This Row],[Valor]],Tabela4[[#This Row],[Valor]]*85%)</f>
        <v>0.14976999999999999</v>
      </c>
    </row>
    <row r="752" spans="1:7">
      <c r="A752" s="39" t="s">
        <v>121</v>
      </c>
      <c r="B752" s="34" t="s">
        <v>17</v>
      </c>
      <c r="C752" s="35">
        <v>40661</v>
      </c>
      <c r="D752" s="36">
        <v>0.68500000000000005</v>
      </c>
      <c r="E752" s="37">
        <v>40676</v>
      </c>
      <c r="F752" s="37">
        <v>40661</v>
      </c>
      <c r="G752" s="38">
        <f>IF(Tabela4[[#This Row],[Tipo]]="Dividendo",Tabela4[[#This Row],[Valor]],Tabela4[[#This Row],[Valor]]*85%)</f>
        <v>0.68500000000000005</v>
      </c>
    </row>
    <row r="753" spans="1:7">
      <c r="A753" s="39" t="s">
        <v>121</v>
      </c>
      <c r="B753" s="34" t="s">
        <v>16</v>
      </c>
      <c r="C753" s="35">
        <v>40480</v>
      </c>
      <c r="D753" s="36">
        <v>0.42980000000000002</v>
      </c>
      <c r="E753" s="37">
        <v>40494</v>
      </c>
      <c r="F753" s="37">
        <v>40480</v>
      </c>
      <c r="G753" s="38">
        <f>IF(Tabela4[[#This Row],[Tipo]]="Dividendo",Tabela4[[#This Row],[Valor]],Tabela4[[#This Row],[Valor]]*85%)</f>
        <v>0.36532999999999999</v>
      </c>
    </row>
    <row r="754" spans="1:7">
      <c r="A754" s="39" t="s">
        <v>121</v>
      </c>
      <c r="B754" s="34" t="s">
        <v>17</v>
      </c>
      <c r="C754" s="35">
        <v>40480</v>
      </c>
      <c r="D754" s="36">
        <v>2.9899999999999999E-2</v>
      </c>
      <c r="E754" s="37">
        <v>40494</v>
      </c>
      <c r="F754" s="37">
        <v>40480</v>
      </c>
      <c r="G754" s="38">
        <f>IF(Tabela4[[#This Row],[Tipo]]="Dividendo",Tabela4[[#This Row],[Valor]],Tabela4[[#This Row],[Valor]]*85%)</f>
        <v>2.9899999999999999E-2</v>
      </c>
    </row>
    <row r="755" spans="1:7">
      <c r="A755" s="39" t="s">
        <v>121</v>
      </c>
      <c r="B755" s="34" t="s">
        <v>16</v>
      </c>
      <c r="C755" s="35">
        <v>40298</v>
      </c>
      <c r="D755" s="36">
        <v>0.25629999999999997</v>
      </c>
      <c r="E755" s="37">
        <v>40312</v>
      </c>
      <c r="F755" s="37">
        <v>40298</v>
      </c>
      <c r="G755" s="38">
        <f>IF(Tabela4[[#This Row],[Tipo]]="Dividendo",Tabela4[[#This Row],[Valor]],Tabela4[[#This Row],[Valor]]*85%)</f>
        <v>0.21785499999999997</v>
      </c>
    </row>
    <row r="756" spans="1:7">
      <c r="A756" s="39" t="s">
        <v>121</v>
      </c>
      <c r="B756" s="34" t="s">
        <v>17</v>
      </c>
      <c r="C756" s="35">
        <v>40298</v>
      </c>
      <c r="D756" s="36">
        <v>0.20899999999999999</v>
      </c>
      <c r="E756" s="37">
        <v>40312</v>
      </c>
      <c r="F756" s="37">
        <v>40298</v>
      </c>
      <c r="G756" s="38">
        <f>IF(Tabela4[[#This Row],[Tipo]]="Dividendo",Tabela4[[#This Row],[Valor]],Tabela4[[#This Row],[Valor]]*85%)</f>
        <v>0.20899999999999999</v>
      </c>
    </row>
    <row r="757" spans="1:7">
      <c r="A757" s="39" t="s">
        <v>121</v>
      </c>
      <c r="B757" s="34" t="s">
        <v>17</v>
      </c>
      <c r="C757" s="35">
        <v>40116</v>
      </c>
      <c r="D757" s="36">
        <v>0.1245</v>
      </c>
      <c r="E757" s="37">
        <v>40130</v>
      </c>
      <c r="F757" s="37">
        <v>40116</v>
      </c>
      <c r="G757" s="38">
        <f>IF(Tabela4[[#This Row],[Tipo]]="Dividendo",Tabela4[[#This Row],[Valor]],Tabela4[[#This Row],[Valor]]*85%)</f>
        <v>0.1245</v>
      </c>
    </row>
    <row r="758" spans="1:7">
      <c r="A758" s="39" t="s">
        <v>121</v>
      </c>
      <c r="B758" s="34" t="s">
        <v>16</v>
      </c>
      <c r="C758" s="35">
        <v>40116</v>
      </c>
      <c r="D758" s="36">
        <v>0.34379999999999999</v>
      </c>
      <c r="E758" s="37">
        <v>40130</v>
      </c>
      <c r="F758" s="37">
        <v>40116</v>
      </c>
      <c r="G758" s="38">
        <f>IF(Tabela4[[#This Row],[Tipo]]="Dividendo",Tabela4[[#This Row],[Valor]],Tabela4[[#This Row],[Valor]]*85%)</f>
        <v>0.29222999999999999</v>
      </c>
    </row>
    <row r="759" spans="1:7">
      <c r="A759" s="39" t="s">
        <v>121</v>
      </c>
      <c r="B759" s="34" t="s">
        <v>16</v>
      </c>
      <c r="C759" s="35">
        <v>39933</v>
      </c>
      <c r="D759" s="36">
        <v>0.44419999999999998</v>
      </c>
      <c r="E759" s="37">
        <v>39948</v>
      </c>
      <c r="F759" s="37">
        <v>39933</v>
      </c>
      <c r="G759" s="38">
        <f>IF(Tabela4[[#This Row],[Tipo]]="Dividendo",Tabela4[[#This Row],[Valor]],Tabela4[[#This Row],[Valor]]*85%)</f>
        <v>0.37756999999999996</v>
      </c>
    </row>
    <row r="760" spans="1:7">
      <c r="A760" s="39" t="s">
        <v>121</v>
      </c>
      <c r="B760" s="34" t="s">
        <v>17</v>
      </c>
      <c r="C760" s="35">
        <v>39933</v>
      </c>
      <c r="D760" s="36">
        <v>0.14230000000000001</v>
      </c>
      <c r="E760" s="37">
        <v>39948</v>
      </c>
      <c r="F760" s="37">
        <v>39933</v>
      </c>
      <c r="G760" s="38">
        <f>IF(Tabela4[[#This Row],[Tipo]]="Dividendo",Tabela4[[#This Row],[Valor]],Tabela4[[#This Row],[Valor]]*85%)</f>
        <v>0.14230000000000001</v>
      </c>
    </row>
    <row r="761" spans="1:7">
      <c r="A761" s="39" t="s">
        <v>121</v>
      </c>
      <c r="B761" s="34" t="s">
        <v>16</v>
      </c>
      <c r="C761" s="35">
        <v>39752</v>
      </c>
      <c r="D761" s="36">
        <v>0.18260000000000001</v>
      </c>
      <c r="E761" s="37">
        <v>39766</v>
      </c>
      <c r="F761" s="37">
        <v>39752</v>
      </c>
      <c r="G761" s="38">
        <f>IF(Tabela4[[#This Row],[Tipo]]="Dividendo",Tabela4[[#This Row],[Valor]],Tabela4[[#This Row],[Valor]]*85%)</f>
        <v>0.15521000000000001</v>
      </c>
    </row>
    <row r="762" spans="1:7">
      <c r="A762" s="39" t="s">
        <v>121</v>
      </c>
      <c r="B762" s="34" t="s">
        <v>17</v>
      </c>
      <c r="C762" s="35">
        <v>39752</v>
      </c>
      <c r="D762" s="36">
        <v>0.38540000000000002</v>
      </c>
      <c r="E762" s="37">
        <v>39766</v>
      </c>
      <c r="F762" s="37">
        <v>39752</v>
      </c>
      <c r="G762" s="38">
        <f>IF(Tabela4[[#This Row],[Tipo]]="Dividendo",Tabela4[[#This Row],[Valor]],Tabela4[[#This Row],[Valor]]*85%)</f>
        <v>0.38540000000000002</v>
      </c>
    </row>
    <row r="763" spans="1:7">
      <c r="A763" s="39" t="s">
        <v>121</v>
      </c>
      <c r="B763" s="34" t="s">
        <v>16</v>
      </c>
      <c r="C763" s="35">
        <v>39568</v>
      </c>
      <c r="D763" s="36">
        <v>0.46239999999999998</v>
      </c>
      <c r="E763" s="37">
        <v>39583</v>
      </c>
      <c r="F763" s="37">
        <v>39568</v>
      </c>
      <c r="G763" s="38">
        <f>IF(Tabela4[[#This Row],[Tipo]]="Dividendo",Tabela4[[#This Row],[Valor]],Tabela4[[#This Row],[Valor]]*85%)</f>
        <v>0.39303999999999994</v>
      </c>
    </row>
    <row r="764" spans="1:7">
      <c r="A764" s="39" t="s">
        <v>121</v>
      </c>
      <c r="B764" s="34" t="s">
        <v>16</v>
      </c>
      <c r="C764" s="35">
        <v>39386</v>
      </c>
      <c r="D764" s="36">
        <v>0.2175</v>
      </c>
      <c r="E764" s="37">
        <v>39400</v>
      </c>
      <c r="F764" s="37">
        <v>39386</v>
      </c>
      <c r="G764" s="38">
        <f>IF(Tabela4[[#This Row],[Tipo]]="Dividendo",Tabela4[[#This Row],[Valor]],Tabela4[[#This Row],[Valor]]*85%)</f>
        <v>0.18487499999999998</v>
      </c>
    </row>
    <row r="765" spans="1:7">
      <c r="A765" s="39" t="s">
        <v>121</v>
      </c>
      <c r="B765" s="34" t="s">
        <v>17</v>
      </c>
      <c r="C765" s="35">
        <v>39386</v>
      </c>
      <c r="D765" s="36">
        <v>0.1124</v>
      </c>
      <c r="E765" s="37">
        <v>39400</v>
      </c>
      <c r="F765" s="37">
        <v>39386</v>
      </c>
      <c r="G765" s="38">
        <f>IF(Tabela4[[#This Row],[Tipo]]="Dividendo",Tabela4[[#This Row],[Valor]],Tabela4[[#This Row],[Valor]]*85%)</f>
        <v>0.1124</v>
      </c>
    </row>
    <row r="766" spans="1:7">
      <c r="A766" s="39" t="s">
        <v>121</v>
      </c>
      <c r="B766" s="34" t="s">
        <v>16</v>
      </c>
      <c r="C766" s="35">
        <v>39202</v>
      </c>
      <c r="D766" s="36">
        <v>0.45610000000000001</v>
      </c>
      <c r="E766" s="37">
        <v>39217</v>
      </c>
      <c r="F766" s="37">
        <v>39202</v>
      </c>
      <c r="G766" s="38">
        <f>IF(Tabela4[[#This Row],[Tipo]]="Dividendo",Tabela4[[#This Row],[Valor]],Tabela4[[#This Row],[Valor]]*85%)</f>
        <v>0.387685</v>
      </c>
    </row>
    <row r="767" spans="1:7">
      <c r="A767" s="39" t="s">
        <v>121</v>
      </c>
      <c r="B767" s="34" t="s">
        <v>17</v>
      </c>
      <c r="C767" s="35">
        <v>39202</v>
      </c>
      <c r="D767" s="36">
        <v>0.30780000000000002</v>
      </c>
      <c r="E767" s="37">
        <v>39217</v>
      </c>
      <c r="F767" s="37">
        <v>39202</v>
      </c>
      <c r="G767" s="38">
        <f>IF(Tabela4[[#This Row],[Tipo]]="Dividendo",Tabela4[[#This Row],[Valor]],Tabela4[[#This Row],[Valor]]*85%)</f>
        <v>0.30780000000000002</v>
      </c>
    </row>
    <row r="768" spans="1:7">
      <c r="A768" s="39" t="s">
        <v>121</v>
      </c>
      <c r="B768" s="34" t="s">
        <v>16</v>
      </c>
      <c r="C768" s="35">
        <v>39072</v>
      </c>
      <c r="D768" s="36">
        <v>1.2889999999999999</v>
      </c>
      <c r="E768" s="37">
        <v>39090</v>
      </c>
      <c r="F768" s="37">
        <v>39072</v>
      </c>
      <c r="G768" s="38">
        <f>IF(Tabela4[[#This Row],[Tipo]]="Dividendo",Tabela4[[#This Row],[Valor]],Tabela4[[#This Row],[Valor]]*85%)</f>
        <v>1.09565</v>
      </c>
    </row>
    <row r="769" spans="1:7">
      <c r="A769" s="39" t="s">
        <v>121</v>
      </c>
      <c r="B769" s="34" t="s">
        <v>16</v>
      </c>
      <c r="C769" s="35">
        <v>39020</v>
      </c>
      <c r="D769" s="36">
        <v>0.91849999999999998</v>
      </c>
      <c r="E769" s="37">
        <v>39034</v>
      </c>
      <c r="F769" s="37">
        <v>38771</v>
      </c>
      <c r="G769" s="38">
        <f>IF(Tabela4[[#This Row],[Tipo]]="Dividendo",Tabela4[[#This Row],[Valor]],Tabela4[[#This Row],[Valor]]*85%)</f>
        <v>0.780725</v>
      </c>
    </row>
    <row r="770" spans="1:7">
      <c r="A770" s="39" t="s">
        <v>121</v>
      </c>
      <c r="B770" s="34" t="s">
        <v>16</v>
      </c>
      <c r="C770" s="35">
        <v>38835</v>
      </c>
      <c r="D770" s="36">
        <v>1.3689</v>
      </c>
      <c r="E770" s="37">
        <v>38852</v>
      </c>
      <c r="F770" s="37">
        <v>38835</v>
      </c>
      <c r="G770" s="38">
        <f>IF(Tabela4[[#This Row],[Tipo]]="Dividendo",Tabela4[[#This Row],[Valor]],Tabela4[[#This Row],[Valor]]*85%)</f>
        <v>1.163565</v>
      </c>
    </row>
    <row r="771" spans="1:7">
      <c r="A771" s="39" t="s">
        <v>121</v>
      </c>
      <c r="B771" s="34" t="s">
        <v>16</v>
      </c>
      <c r="C771" s="35">
        <v>38635</v>
      </c>
      <c r="D771" s="36">
        <v>1.0741000000000001</v>
      </c>
      <c r="E771" s="37">
        <v>38667</v>
      </c>
      <c r="F771" s="37">
        <v>38635</v>
      </c>
      <c r="G771" s="38">
        <f>IF(Tabela4[[#This Row],[Tipo]]="Dividendo",Tabela4[[#This Row],[Valor]],Tabela4[[#This Row],[Valor]]*85%)</f>
        <v>0.91298500000000005</v>
      </c>
    </row>
    <row r="772" spans="1:7">
      <c r="A772" s="39" t="s">
        <v>121</v>
      </c>
      <c r="B772" s="34" t="s">
        <v>16</v>
      </c>
      <c r="C772" s="35">
        <v>38358</v>
      </c>
      <c r="D772" s="36">
        <v>1.7185999999999999</v>
      </c>
      <c r="E772" s="37">
        <v>38376</v>
      </c>
      <c r="F772" s="37">
        <v>38358</v>
      </c>
      <c r="G772" s="38">
        <f>IF(Tabela4[[#This Row],[Tipo]]="Dividendo",Tabela4[[#This Row],[Valor]],Tabela4[[#This Row],[Valor]]*85%)</f>
        <v>1.4608099999999999</v>
      </c>
    </row>
    <row r="773" spans="1:7">
      <c r="A773" s="39" t="s">
        <v>121</v>
      </c>
      <c r="B773" s="34" t="s">
        <v>17</v>
      </c>
      <c r="C773" s="35">
        <v>37011</v>
      </c>
      <c r="D773" s="36">
        <v>1.7600000000000001E-2</v>
      </c>
      <c r="E773" s="37">
        <v>37041</v>
      </c>
      <c r="F773" s="37">
        <v>37011</v>
      </c>
      <c r="G773" s="38">
        <f>IF(Tabela4[[#This Row],[Tipo]]="Dividendo",Tabela4[[#This Row],[Valor]],Tabela4[[#This Row],[Valor]]*85%)</f>
        <v>1.7600000000000001E-2</v>
      </c>
    </row>
    <row r="774" spans="1:7">
      <c r="A774" s="39" t="s">
        <v>124</v>
      </c>
      <c r="B774" s="39" t="s">
        <v>17</v>
      </c>
      <c r="C774" s="40">
        <v>41388</v>
      </c>
      <c r="D774" s="41">
        <v>0.40229999999999999</v>
      </c>
      <c r="E774" s="39"/>
      <c r="F774" s="42">
        <v>41388</v>
      </c>
      <c r="G774" s="43">
        <f>IF(Tabela4[[#This Row],[Tipo]]="Dividendo",Tabela4[[#This Row],[Valor]],Tabela4[[#This Row],[Valor]]*85%)</f>
        <v>0.40229999999999999</v>
      </c>
    </row>
    <row r="775" spans="1:7">
      <c r="A775" s="39" t="s">
        <v>124</v>
      </c>
      <c r="B775" s="34" t="s">
        <v>17</v>
      </c>
      <c r="C775" s="35">
        <v>41023</v>
      </c>
      <c r="D775" s="36">
        <v>0.38</v>
      </c>
      <c r="E775" s="37">
        <v>41038</v>
      </c>
      <c r="F775" s="37">
        <v>41023</v>
      </c>
      <c r="G775" s="38">
        <f>IF(Tabela4[[#This Row],[Tipo]]="Dividendo",Tabela4[[#This Row],[Valor]],Tabela4[[#This Row],[Valor]]*85%)</f>
        <v>0.38</v>
      </c>
    </row>
    <row r="776" spans="1:7">
      <c r="A776" s="39" t="s">
        <v>124</v>
      </c>
      <c r="B776" s="34" t="s">
        <v>16</v>
      </c>
      <c r="C776" s="35">
        <v>40877</v>
      </c>
      <c r="D776" s="36">
        <v>0.379</v>
      </c>
      <c r="E776" s="37">
        <v>41038</v>
      </c>
      <c r="F776" s="37">
        <v>40877</v>
      </c>
      <c r="G776" s="38">
        <f>IF(Tabela4[[#This Row],[Tipo]]="Dividendo",Tabela4[[#This Row],[Valor]],Tabela4[[#This Row],[Valor]]*85%)</f>
        <v>0.32214999999999999</v>
      </c>
    </row>
    <row r="777" spans="1:7">
      <c r="A777" s="39" t="s">
        <v>124</v>
      </c>
      <c r="B777" s="34" t="s">
        <v>17</v>
      </c>
      <c r="C777" s="35">
        <v>40660</v>
      </c>
      <c r="D777" s="36">
        <v>0.313</v>
      </c>
      <c r="E777" s="37">
        <v>40681</v>
      </c>
      <c r="F777" s="37">
        <v>40660</v>
      </c>
      <c r="G777" s="38">
        <f>IF(Tabela4[[#This Row],[Tipo]]="Dividendo",Tabela4[[#This Row],[Valor]],Tabela4[[#This Row],[Valor]]*85%)</f>
        <v>0.313</v>
      </c>
    </row>
    <row r="778" spans="1:7">
      <c r="A778" s="39" t="s">
        <v>124</v>
      </c>
      <c r="B778" s="34" t="s">
        <v>16</v>
      </c>
      <c r="C778" s="35">
        <v>40493</v>
      </c>
      <c r="D778" s="36">
        <v>0.41599999999999998</v>
      </c>
      <c r="E778" s="37">
        <v>40681</v>
      </c>
      <c r="F778" s="37">
        <v>40493</v>
      </c>
      <c r="G778" s="38">
        <f>IF(Tabela4[[#This Row],[Tipo]]="Dividendo",Tabela4[[#This Row],[Valor]],Tabela4[[#This Row],[Valor]]*85%)</f>
        <v>0.35359999999999997</v>
      </c>
    </row>
    <row r="779" spans="1:7">
      <c r="A779" s="39" t="s">
        <v>124</v>
      </c>
      <c r="B779" s="34" t="s">
        <v>17</v>
      </c>
      <c r="C779" s="35">
        <v>40296</v>
      </c>
      <c r="D779" s="36">
        <v>0.252</v>
      </c>
      <c r="E779" s="37">
        <v>40318</v>
      </c>
      <c r="F779" s="37">
        <v>40296</v>
      </c>
      <c r="G779" s="38">
        <f>IF(Tabela4[[#This Row],[Tipo]]="Dividendo",Tabela4[[#This Row],[Valor]],Tabela4[[#This Row],[Valor]]*85%)</f>
        <v>0.252</v>
      </c>
    </row>
    <row r="780" spans="1:7">
      <c r="A780" s="39" t="s">
        <v>124</v>
      </c>
      <c r="B780" s="34" t="s">
        <v>16</v>
      </c>
      <c r="C780" s="35">
        <v>40148</v>
      </c>
      <c r="D780" s="36">
        <v>0.379</v>
      </c>
      <c r="E780" s="37">
        <v>40318</v>
      </c>
      <c r="F780" s="37">
        <v>40148</v>
      </c>
      <c r="G780" s="38">
        <f>IF(Tabela4[[#This Row],[Tipo]]="Dividendo",Tabela4[[#This Row],[Valor]],Tabela4[[#This Row],[Valor]]*85%)</f>
        <v>0.32214999999999999</v>
      </c>
    </row>
    <row r="781" spans="1:7">
      <c r="A781" s="39" t="s">
        <v>124</v>
      </c>
      <c r="B781" s="34" t="s">
        <v>17</v>
      </c>
      <c r="C781" s="35">
        <v>39926</v>
      </c>
      <c r="D781" s="36">
        <v>0.46300000000000002</v>
      </c>
      <c r="E781" s="37">
        <v>39941</v>
      </c>
      <c r="F781" s="37">
        <v>39926</v>
      </c>
      <c r="G781" s="38">
        <f>IF(Tabela4[[#This Row],[Tipo]]="Dividendo",Tabela4[[#This Row],[Valor]],Tabela4[[#This Row],[Valor]]*85%)</f>
        <v>0.46300000000000002</v>
      </c>
    </row>
    <row r="782" spans="1:7">
      <c r="A782" s="39" t="s">
        <v>124</v>
      </c>
      <c r="B782" s="34" t="s">
        <v>16</v>
      </c>
      <c r="C782" s="35">
        <v>39763</v>
      </c>
      <c r="D782" s="36">
        <v>0.308</v>
      </c>
      <c r="E782" s="34"/>
      <c r="F782" s="37">
        <v>39763</v>
      </c>
      <c r="G782" s="38">
        <f>IF(Tabela4[[#This Row],[Tipo]]="Dividendo",Tabela4[[#This Row],[Valor]],Tabela4[[#This Row],[Valor]]*85%)</f>
        <v>0.26179999999999998</v>
      </c>
    </row>
    <row r="783" spans="1:7">
      <c r="A783" s="39" t="s">
        <v>124</v>
      </c>
      <c r="B783" s="34" t="s">
        <v>17</v>
      </c>
      <c r="C783" s="35">
        <v>39562</v>
      </c>
      <c r="D783" s="36">
        <v>0.45</v>
      </c>
      <c r="E783" s="37">
        <v>39583</v>
      </c>
      <c r="F783" s="37">
        <v>39562</v>
      </c>
      <c r="G783" s="38">
        <f>IF(Tabela4[[#This Row],[Tipo]]="Dividendo",Tabela4[[#This Row],[Valor]],Tabela4[[#This Row],[Valor]]*85%)</f>
        <v>0.45</v>
      </c>
    </row>
    <row r="784" spans="1:7">
      <c r="A784" s="39" t="s">
        <v>124</v>
      </c>
      <c r="B784" s="34" t="s">
        <v>16</v>
      </c>
      <c r="C784" s="35">
        <v>39416</v>
      </c>
      <c r="D784" s="36">
        <v>0.16500000000000001</v>
      </c>
      <c r="E784" s="34"/>
      <c r="F784" s="37">
        <v>39415</v>
      </c>
      <c r="G784" s="38">
        <f>IF(Tabela4[[#This Row],[Tipo]]="Dividendo",Tabela4[[#This Row],[Valor]],Tabela4[[#This Row],[Valor]]*85%)</f>
        <v>0.14025000000000001</v>
      </c>
    </row>
    <row r="785" spans="1:7">
      <c r="A785" s="39" t="s">
        <v>124</v>
      </c>
      <c r="B785" s="34" t="s">
        <v>16</v>
      </c>
      <c r="C785" s="35">
        <v>39353</v>
      </c>
      <c r="D785" s="36">
        <v>0.16500000000000001</v>
      </c>
      <c r="E785" s="34"/>
      <c r="F785" s="37">
        <v>39352</v>
      </c>
      <c r="G785" s="38">
        <f>IF(Tabela4[[#This Row],[Tipo]]="Dividendo",Tabela4[[#This Row],[Valor]],Tabela4[[#This Row],[Valor]]*85%)</f>
        <v>0.14025000000000001</v>
      </c>
    </row>
    <row r="786" spans="1:7">
      <c r="A786" s="39" t="s">
        <v>124</v>
      </c>
      <c r="B786" s="34" t="s">
        <v>17</v>
      </c>
      <c r="C786" s="35">
        <v>39197</v>
      </c>
      <c r="D786" s="36">
        <v>0.246</v>
      </c>
      <c r="E786" s="37">
        <v>39217</v>
      </c>
      <c r="F786" s="37">
        <v>39197</v>
      </c>
      <c r="G786" s="38">
        <f>IF(Tabela4[[#This Row],[Tipo]]="Dividendo",Tabela4[[#This Row],[Valor]],Tabela4[[#This Row],[Valor]]*85%)</f>
        <v>0.246</v>
      </c>
    </row>
    <row r="787" spans="1:7">
      <c r="A787" s="39" t="s">
        <v>126</v>
      </c>
      <c r="B787" s="39" t="s">
        <v>16</v>
      </c>
      <c r="C787" s="40">
        <v>41619</v>
      </c>
      <c r="D787" s="41">
        <v>0.30930000000000002</v>
      </c>
      <c r="E787" s="42">
        <v>41638</v>
      </c>
      <c r="F787" s="42">
        <v>41604</v>
      </c>
      <c r="G787" s="43">
        <f>IF(Tabela4[[#This Row],[Tipo]]="Dividendo",Tabela4[[#This Row],[Valor]],Tabela4[[#This Row],[Valor]]*85%)</f>
        <v>0.262905</v>
      </c>
    </row>
    <row r="788" spans="1:7">
      <c r="A788" s="39" t="s">
        <v>126</v>
      </c>
      <c r="B788" s="34" t="s">
        <v>17</v>
      </c>
      <c r="C788" s="35">
        <v>41599</v>
      </c>
      <c r="D788" s="36">
        <v>6.6600000000000006E-2</v>
      </c>
      <c r="E788" s="37">
        <v>41607</v>
      </c>
      <c r="F788" s="37">
        <v>41583</v>
      </c>
      <c r="G788" s="38">
        <f>IF(Tabela4[[#This Row],[Tipo]]="Dividendo",Tabela4[[#This Row],[Valor]],Tabela4[[#This Row],[Valor]]*85%)</f>
        <v>6.6600000000000006E-2</v>
      </c>
    </row>
    <row r="789" spans="1:7">
      <c r="A789" s="39" t="s">
        <v>126</v>
      </c>
      <c r="B789" s="34" t="s">
        <v>16</v>
      </c>
      <c r="C789" s="35">
        <v>41528</v>
      </c>
      <c r="D789" s="36">
        <v>0.31380000000000002</v>
      </c>
      <c r="E789" s="37">
        <v>41547</v>
      </c>
      <c r="F789" s="37">
        <v>41513</v>
      </c>
      <c r="G789" s="38">
        <f>IF(Tabela4[[#This Row],[Tipo]]="Dividendo",Tabela4[[#This Row],[Valor]],Tabela4[[#This Row],[Valor]]*85%)</f>
        <v>0.26673000000000002</v>
      </c>
    </row>
    <row r="790" spans="1:7">
      <c r="A790" s="39" t="s">
        <v>126</v>
      </c>
      <c r="B790" s="34" t="s">
        <v>17</v>
      </c>
      <c r="C790" s="35">
        <v>41508</v>
      </c>
      <c r="D790" s="36">
        <v>0.78090000000000004</v>
      </c>
      <c r="E790" s="37">
        <v>41516</v>
      </c>
      <c r="F790" s="37">
        <v>41492</v>
      </c>
      <c r="G790" s="38">
        <f>IF(Tabela4[[#This Row],[Tipo]]="Dividendo",Tabela4[[#This Row],[Valor]],Tabela4[[#This Row],[Valor]]*85%)</f>
        <v>0.78090000000000004</v>
      </c>
    </row>
    <row r="791" spans="1:7">
      <c r="A791" s="39" t="s">
        <v>126</v>
      </c>
      <c r="B791" s="34" t="s">
        <v>16</v>
      </c>
      <c r="C791" s="35">
        <v>41436</v>
      </c>
      <c r="D791" s="36">
        <v>0.28199999999999997</v>
      </c>
      <c r="E791" s="37">
        <v>41453</v>
      </c>
      <c r="F791" s="37">
        <v>41422</v>
      </c>
      <c r="G791" s="38">
        <f>IF(Tabela4[[#This Row],[Tipo]]="Dividendo",Tabela4[[#This Row],[Valor]],Tabela4[[#This Row],[Valor]]*85%)</f>
        <v>0.23969999999999997</v>
      </c>
    </row>
    <row r="792" spans="1:7">
      <c r="A792" s="39" t="s">
        <v>126</v>
      </c>
      <c r="B792" s="34" t="s">
        <v>17</v>
      </c>
      <c r="C792" s="35">
        <v>41415</v>
      </c>
      <c r="D792" s="36">
        <v>9.8199999999999996E-2</v>
      </c>
      <c r="E792" s="37">
        <v>41425</v>
      </c>
      <c r="F792" s="37">
        <v>41408</v>
      </c>
      <c r="G792" s="38">
        <f>IF(Tabela4[[#This Row],[Tipo]]="Dividendo",Tabela4[[#This Row],[Valor]],Tabela4[[#This Row],[Valor]]*85%)</f>
        <v>9.8199999999999996E-2</v>
      </c>
    </row>
    <row r="793" spans="1:7">
      <c r="A793" s="39" t="s">
        <v>126</v>
      </c>
      <c r="B793" s="34" t="s">
        <v>16</v>
      </c>
      <c r="C793" s="35">
        <v>41344</v>
      </c>
      <c r="D793" s="36">
        <v>0.26490000000000002</v>
      </c>
      <c r="E793" s="37">
        <v>41333</v>
      </c>
      <c r="F793" s="37">
        <v>41331</v>
      </c>
      <c r="G793" s="38">
        <f>IF(Tabela4[[#This Row],[Tipo]]="Dividendo",Tabela4[[#This Row],[Valor]],Tabela4[[#This Row],[Valor]]*85%)</f>
        <v>0.225165</v>
      </c>
    </row>
    <row r="794" spans="1:7">
      <c r="A794" s="39" t="s">
        <v>126</v>
      </c>
      <c r="B794" s="34" t="s">
        <v>17</v>
      </c>
      <c r="C794" s="35">
        <v>41334</v>
      </c>
      <c r="D794" s="36">
        <v>0.26100000000000001</v>
      </c>
      <c r="E794" s="37">
        <v>41341</v>
      </c>
      <c r="F794" s="37">
        <v>41324</v>
      </c>
      <c r="G794" s="38">
        <f>IF(Tabela4[[#This Row],[Tipo]]="Dividendo",Tabela4[[#This Row],[Valor]],Tabela4[[#This Row],[Valor]]*85%)</f>
        <v>0.26100000000000001</v>
      </c>
    </row>
    <row r="795" spans="1:7">
      <c r="A795" s="39" t="s">
        <v>126</v>
      </c>
      <c r="B795" s="34" t="s">
        <v>16</v>
      </c>
      <c r="C795" s="35">
        <v>41255</v>
      </c>
      <c r="D795" s="36">
        <v>0.29720000000000002</v>
      </c>
      <c r="E795" s="37">
        <v>41271</v>
      </c>
      <c r="F795" s="37">
        <v>41240</v>
      </c>
      <c r="G795" s="38">
        <f>IF(Tabela4[[#This Row],[Tipo]]="Dividendo",Tabela4[[#This Row],[Valor]],Tabela4[[#This Row],[Valor]]*85%)</f>
        <v>0.25262000000000001</v>
      </c>
    </row>
    <row r="796" spans="1:7">
      <c r="A796" s="39" t="s">
        <v>126</v>
      </c>
      <c r="B796" s="34" t="s">
        <v>17</v>
      </c>
      <c r="C796" s="35">
        <v>41229</v>
      </c>
      <c r="D796" s="36">
        <v>0.1069</v>
      </c>
      <c r="E796" s="37">
        <v>41239</v>
      </c>
      <c r="F796" s="37">
        <v>41219</v>
      </c>
      <c r="G796" s="38">
        <f>IF(Tabela4[[#This Row],[Tipo]]="Dividendo",Tabela4[[#This Row],[Valor]],Tabela4[[#This Row],[Valor]]*85%)</f>
        <v>0.1069</v>
      </c>
    </row>
    <row r="797" spans="1:7">
      <c r="A797" s="39" t="s">
        <v>126</v>
      </c>
      <c r="B797" s="34" t="s">
        <v>16</v>
      </c>
      <c r="C797" s="35">
        <v>41163</v>
      </c>
      <c r="D797" s="36">
        <v>0.2858</v>
      </c>
      <c r="E797" s="37">
        <v>41172</v>
      </c>
      <c r="F797" s="37">
        <v>41149</v>
      </c>
      <c r="G797" s="38">
        <f>IF(Tabela4[[#This Row],[Tipo]]="Dividendo",Tabela4[[#This Row],[Valor]],Tabela4[[#This Row],[Valor]]*85%)</f>
        <v>0.24292999999999998</v>
      </c>
    </row>
    <row r="798" spans="1:7">
      <c r="A798" s="39" t="s">
        <v>126</v>
      </c>
      <c r="B798" s="34" t="s">
        <v>17</v>
      </c>
      <c r="C798" s="35">
        <v>41142</v>
      </c>
      <c r="D798" s="36">
        <v>0.12379999999999999</v>
      </c>
      <c r="E798" s="37">
        <v>41152</v>
      </c>
      <c r="F798" s="37">
        <v>41128</v>
      </c>
      <c r="G798" s="38">
        <f>IF(Tabela4[[#This Row],[Tipo]]="Dividendo",Tabela4[[#This Row],[Valor]],Tabela4[[#This Row],[Valor]]*85%)</f>
        <v>0.12379999999999999</v>
      </c>
    </row>
    <row r="799" spans="1:7">
      <c r="A799" s="39" t="s">
        <v>126</v>
      </c>
      <c r="B799" s="34" t="s">
        <v>16</v>
      </c>
      <c r="C799" s="35">
        <v>41081</v>
      </c>
      <c r="D799" s="36">
        <v>0.29680000000000001</v>
      </c>
      <c r="E799" s="37">
        <v>41152</v>
      </c>
      <c r="F799" s="37">
        <v>41072</v>
      </c>
      <c r="G799" s="38">
        <f>IF(Tabela4[[#This Row],[Tipo]]="Dividendo",Tabela4[[#This Row],[Valor]],Tabela4[[#This Row],[Valor]]*85%)</f>
        <v>0.25228</v>
      </c>
    </row>
    <row r="800" spans="1:7">
      <c r="A800" s="39" t="s">
        <v>126</v>
      </c>
      <c r="B800" s="34" t="s">
        <v>17</v>
      </c>
      <c r="C800" s="35">
        <v>41039</v>
      </c>
      <c r="D800" s="36">
        <v>6.3299999999999995E-2</v>
      </c>
      <c r="E800" s="37">
        <v>41051</v>
      </c>
      <c r="F800" s="37">
        <v>41031</v>
      </c>
      <c r="G800" s="38">
        <f>IF(Tabela4[[#This Row],[Tipo]]="Dividendo",Tabela4[[#This Row],[Valor]],Tabela4[[#This Row],[Valor]]*85%)</f>
        <v>6.3299999999999995E-2</v>
      </c>
    </row>
    <row r="801" spans="1:7">
      <c r="A801" s="39" t="s">
        <v>126</v>
      </c>
      <c r="B801" s="34" t="s">
        <v>16</v>
      </c>
      <c r="C801" s="35">
        <v>40990</v>
      </c>
      <c r="D801" s="36">
        <v>0.29330000000000001</v>
      </c>
      <c r="E801" s="37">
        <v>41051</v>
      </c>
      <c r="F801" s="37">
        <v>40981</v>
      </c>
      <c r="G801" s="38">
        <f>IF(Tabela4[[#This Row],[Tipo]]="Dividendo",Tabela4[[#This Row],[Valor]],Tabela4[[#This Row],[Valor]]*85%)</f>
        <v>0.249305</v>
      </c>
    </row>
    <row r="802" spans="1:7">
      <c r="A802" s="39" t="s">
        <v>126</v>
      </c>
      <c r="B802" s="34" t="s">
        <v>17</v>
      </c>
      <c r="C802" s="35">
        <v>40956</v>
      </c>
      <c r="D802" s="36">
        <v>0.15659999999999999</v>
      </c>
      <c r="E802" s="37">
        <v>40968</v>
      </c>
      <c r="F802" s="37">
        <v>40946</v>
      </c>
      <c r="G802" s="38">
        <f>IF(Tabela4[[#This Row],[Tipo]]="Dividendo",Tabela4[[#This Row],[Valor]],Tabela4[[#This Row],[Valor]]*85%)</f>
        <v>0.15659999999999999</v>
      </c>
    </row>
    <row r="803" spans="1:7">
      <c r="A803" s="39" t="s">
        <v>126</v>
      </c>
      <c r="B803" s="34" t="s">
        <v>16</v>
      </c>
      <c r="C803" s="35">
        <v>40898</v>
      </c>
      <c r="D803" s="36">
        <v>0.27739999999999998</v>
      </c>
      <c r="E803" s="37">
        <v>40970</v>
      </c>
      <c r="F803" s="37">
        <v>40890</v>
      </c>
      <c r="G803" s="38">
        <f>IF(Tabela4[[#This Row],[Tipo]]="Dividendo",Tabela4[[#This Row],[Valor]],Tabela4[[#This Row],[Valor]]*85%)</f>
        <v>0.23578999999999997</v>
      </c>
    </row>
    <row r="804" spans="1:7">
      <c r="A804" s="39" t="s">
        <v>126</v>
      </c>
      <c r="B804" s="34" t="s">
        <v>17</v>
      </c>
      <c r="C804" s="35">
        <v>40864</v>
      </c>
      <c r="D804" s="36">
        <v>0.12590000000000001</v>
      </c>
      <c r="E804" s="37">
        <v>40872</v>
      </c>
      <c r="F804" s="37">
        <v>40848</v>
      </c>
      <c r="G804" s="38">
        <f>IF(Tabela4[[#This Row],[Tipo]]="Dividendo",Tabela4[[#This Row],[Valor]],Tabela4[[#This Row],[Valor]]*85%)</f>
        <v>0.12590000000000001</v>
      </c>
    </row>
    <row r="805" spans="1:7">
      <c r="A805" s="39" t="s">
        <v>126</v>
      </c>
      <c r="B805" s="34" t="s">
        <v>16</v>
      </c>
      <c r="C805" s="35">
        <v>40807</v>
      </c>
      <c r="D805" s="36">
        <v>0.2782</v>
      </c>
      <c r="E805" s="37">
        <v>40872</v>
      </c>
      <c r="F805" s="37">
        <v>40799</v>
      </c>
      <c r="G805" s="38">
        <f>IF(Tabela4[[#This Row],[Tipo]]="Dividendo",Tabela4[[#This Row],[Valor]],Tabela4[[#This Row],[Valor]]*85%)</f>
        <v>0.23646999999999999</v>
      </c>
    </row>
    <row r="806" spans="1:7">
      <c r="A806" s="39" t="s">
        <v>126</v>
      </c>
      <c r="B806" s="34" t="s">
        <v>17</v>
      </c>
      <c r="C806" s="35">
        <v>40773</v>
      </c>
      <c r="D806" s="36">
        <v>0.21149999999999999</v>
      </c>
      <c r="E806" s="37">
        <v>40781</v>
      </c>
      <c r="F806" s="37">
        <v>40758</v>
      </c>
      <c r="G806" s="38">
        <f>IF(Tabela4[[#This Row],[Tipo]]="Dividendo",Tabela4[[#This Row],[Valor]],Tabela4[[#This Row],[Valor]]*85%)</f>
        <v>0.21149999999999999</v>
      </c>
    </row>
    <row r="807" spans="1:7">
      <c r="A807" s="39" t="s">
        <v>126</v>
      </c>
      <c r="B807" s="34" t="s">
        <v>16</v>
      </c>
      <c r="C807" s="35">
        <v>40715</v>
      </c>
      <c r="D807" s="36">
        <v>0.25750000000000001</v>
      </c>
      <c r="E807" s="37">
        <v>40781</v>
      </c>
      <c r="F807" s="37">
        <v>40701</v>
      </c>
      <c r="G807" s="38">
        <f>IF(Tabela4[[#This Row],[Tipo]]="Dividendo",Tabela4[[#This Row],[Valor]],Tabela4[[#This Row],[Valor]]*85%)</f>
        <v>0.21887499999999999</v>
      </c>
    </row>
    <row r="808" spans="1:7">
      <c r="A808" s="39" t="s">
        <v>126</v>
      </c>
      <c r="B808" s="34" t="s">
        <v>17</v>
      </c>
      <c r="C808" s="35">
        <v>40682</v>
      </c>
      <c r="D808" s="36">
        <v>0.157</v>
      </c>
      <c r="E808" s="37">
        <v>40690</v>
      </c>
      <c r="F808" s="37">
        <v>40666</v>
      </c>
      <c r="G808" s="38">
        <f>IF(Tabela4[[#This Row],[Tipo]]="Dividendo",Tabela4[[#This Row],[Valor]],Tabela4[[#This Row],[Valor]]*85%)</f>
        <v>0.157</v>
      </c>
    </row>
    <row r="809" spans="1:7">
      <c r="A809" s="39" t="s">
        <v>126</v>
      </c>
      <c r="B809" s="34" t="s">
        <v>16</v>
      </c>
      <c r="C809" s="35">
        <v>40624</v>
      </c>
      <c r="D809" s="36">
        <v>0.25309999999999999</v>
      </c>
      <c r="E809" s="37">
        <v>40690</v>
      </c>
      <c r="F809" s="37">
        <v>40617</v>
      </c>
      <c r="G809" s="38">
        <f>IF(Tabela4[[#This Row],[Tipo]]="Dividendo",Tabela4[[#This Row],[Valor]],Tabela4[[#This Row],[Valor]]*85%)</f>
        <v>0.21513499999999999</v>
      </c>
    </row>
    <row r="810" spans="1:7">
      <c r="A810" s="39" t="s">
        <v>126</v>
      </c>
      <c r="B810" s="34" t="s">
        <v>17</v>
      </c>
      <c r="C810" s="35">
        <v>40595</v>
      </c>
      <c r="D810" s="36">
        <v>0.32550000000000001</v>
      </c>
      <c r="E810" s="37">
        <v>40602</v>
      </c>
      <c r="F810" s="37">
        <v>40589</v>
      </c>
      <c r="G810" s="38">
        <f>IF(Tabela4[[#This Row],[Tipo]]="Dividendo",Tabela4[[#This Row],[Valor]],Tabela4[[#This Row],[Valor]]*85%)</f>
        <v>0.32550000000000001</v>
      </c>
    </row>
    <row r="811" spans="1:7">
      <c r="A811" s="39" t="s">
        <v>126</v>
      </c>
      <c r="B811" s="34" t="s">
        <v>16</v>
      </c>
      <c r="C811" s="35">
        <v>40534</v>
      </c>
      <c r="D811" s="36">
        <v>0.2397</v>
      </c>
      <c r="E811" s="37">
        <v>40542</v>
      </c>
      <c r="F811" s="37">
        <v>40519</v>
      </c>
      <c r="G811" s="38">
        <f>IF(Tabela4[[#This Row],[Tipo]]="Dividendo",Tabela4[[#This Row],[Valor]],Tabela4[[#This Row],[Valor]]*85%)</f>
        <v>0.20374499999999998</v>
      </c>
    </row>
    <row r="812" spans="1:7">
      <c r="A812" s="39" t="s">
        <v>126</v>
      </c>
      <c r="B812" s="34" t="s">
        <v>17</v>
      </c>
      <c r="C812" s="35">
        <v>40504</v>
      </c>
      <c r="D812" s="36">
        <v>0.13139999999999999</v>
      </c>
      <c r="E812" s="37">
        <v>40512</v>
      </c>
      <c r="F812" s="37">
        <v>40491</v>
      </c>
      <c r="G812" s="38">
        <f>IF(Tabela4[[#This Row],[Tipo]]="Dividendo",Tabela4[[#This Row],[Valor]],Tabela4[[#This Row],[Valor]]*85%)</f>
        <v>0.13139999999999999</v>
      </c>
    </row>
    <row r="813" spans="1:7">
      <c r="A813" s="39" t="s">
        <v>126</v>
      </c>
      <c r="B813" s="34" t="s">
        <v>16</v>
      </c>
      <c r="C813" s="35">
        <v>40443</v>
      </c>
      <c r="D813" s="36">
        <v>0.2356</v>
      </c>
      <c r="E813" s="37">
        <v>40512</v>
      </c>
      <c r="F813" s="37">
        <v>40436</v>
      </c>
      <c r="G813" s="38">
        <f>IF(Tabela4[[#This Row],[Tipo]]="Dividendo",Tabela4[[#This Row],[Valor]],Tabela4[[#This Row],[Valor]]*85%)</f>
        <v>0.20025999999999999</v>
      </c>
    </row>
    <row r="814" spans="1:7">
      <c r="A814" s="39" t="s">
        <v>126</v>
      </c>
      <c r="B814" s="34" t="s">
        <v>17</v>
      </c>
      <c r="C814" s="35">
        <v>40408</v>
      </c>
      <c r="D814" s="36">
        <v>0.20019999999999999</v>
      </c>
      <c r="E814" s="37">
        <v>40416</v>
      </c>
      <c r="F814" s="37">
        <v>40406</v>
      </c>
      <c r="G814" s="38">
        <f>IF(Tabela4[[#This Row],[Tipo]]="Dividendo",Tabela4[[#This Row],[Valor]],Tabela4[[#This Row],[Valor]]*85%)</f>
        <v>0.20019999999999999</v>
      </c>
    </row>
    <row r="815" spans="1:7">
      <c r="A815" s="39" t="s">
        <v>126</v>
      </c>
      <c r="B815" s="34" t="s">
        <v>16</v>
      </c>
      <c r="C815" s="35">
        <v>40322</v>
      </c>
      <c r="D815" s="36">
        <v>0.20449999999999999</v>
      </c>
      <c r="E815" s="37">
        <v>40416</v>
      </c>
      <c r="F815" s="37">
        <v>40309</v>
      </c>
      <c r="G815" s="38">
        <f>IF(Tabela4[[#This Row],[Tipo]]="Dividendo",Tabela4[[#This Row],[Valor]],Tabela4[[#This Row],[Valor]]*85%)</f>
        <v>0.17382499999999998</v>
      </c>
    </row>
    <row r="816" spans="1:7">
      <c r="A816" s="39" t="s">
        <v>126</v>
      </c>
      <c r="B816" s="34" t="s">
        <v>17</v>
      </c>
      <c r="C816" s="35">
        <v>40319</v>
      </c>
      <c r="D816" s="36">
        <v>0.1729</v>
      </c>
      <c r="E816" s="37">
        <v>40329</v>
      </c>
      <c r="F816" s="37">
        <v>40309</v>
      </c>
      <c r="G816" s="38">
        <f>IF(Tabela4[[#This Row],[Tipo]]="Dividendo",Tabela4[[#This Row],[Valor]],Tabela4[[#This Row],[Valor]]*85%)</f>
        <v>0.1729</v>
      </c>
    </row>
    <row r="817" spans="1:7">
      <c r="A817" s="39" t="s">
        <v>126</v>
      </c>
      <c r="B817" s="34" t="s">
        <v>16</v>
      </c>
      <c r="C817" s="35">
        <v>40261</v>
      </c>
      <c r="D817" s="36">
        <v>0.20169999999999999</v>
      </c>
      <c r="E817" s="37">
        <v>40329</v>
      </c>
      <c r="F817" s="37">
        <v>40248</v>
      </c>
      <c r="G817" s="38">
        <f>IF(Tabela4[[#This Row],[Tipo]]="Dividendo",Tabela4[[#This Row],[Valor]],Tabela4[[#This Row],[Valor]]*85%)</f>
        <v>0.17144499999999999</v>
      </c>
    </row>
    <row r="818" spans="1:7">
      <c r="A818" s="39" t="s">
        <v>126</v>
      </c>
      <c r="B818" s="34" t="s">
        <v>17</v>
      </c>
      <c r="C818" s="35">
        <v>40234</v>
      </c>
      <c r="D818" s="36">
        <v>0.46679999999999999</v>
      </c>
      <c r="E818" s="37">
        <v>40247</v>
      </c>
      <c r="F818" s="37">
        <v>40232</v>
      </c>
      <c r="G818" s="38">
        <f>IF(Tabela4[[#This Row],[Tipo]]="Dividendo",Tabela4[[#This Row],[Valor]],Tabela4[[#This Row],[Valor]]*85%)</f>
        <v>0.46679999999999999</v>
      </c>
    </row>
    <row r="819" spans="1:7">
      <c r="A819" s="39" t="s">
        <v>126</v>
      </c>
      <c r="B819" s="34" t="s">
        <v>16</v>
      </c>
      <c r="C819" s="35">
        <v>40168</v>
      </c>
      <c r="D819" s="36">
        <v>0.1862</v>
      </c>
      <c r="E819" s="37">
        <v>40247</v>
      </c>
      <c r="F819" s="37">
        <v>40162</v>
      </c>
      <c r="G819" s="38">
        <f>IF(Tabela4[[#This Row],[Tipo]]="Dividendo",Tabela4[[#This Row],[Valor]],Tabela4[[#This Row],[Valor]]*85%)</f>
        <v>0.15826999999999999</v>
      </c>
    </row>
    <row r="820" spans="1:7">
      <c r="A820" s="39" t="s">
        <v>126</v>
      </c>
      <c r="B820" s="34" t="s">
        <v>17</v>
      </c>
      <c r="C820" s="35">
        <v>40129</v>
      </c>
      <c r="D820" s="36">
        <v>0.1229</v>
      </c>
      <c r="E820" s="37">
        <v>40141</v>
      </c>
      <c r="F820" s="37">
        <v>40120</v>
      </c>
      <c r="G820" s="38">
        <f>IF(Tabela4[[#This Row],[Tipo]]="Dividendo",Tabela4[[#This Row],[Valor]],Tabela4[[#This Row],[Valor]]*85%)</f>
        <v>0.1229</v>
      </c>
    </row>
    <row r="821" spans="1:7">
      <c r="A821" s="39" t="s">
        <v>126</v>
      </c>
      <c r="B821" s="34" t="s">
        <v>16</v>
      </c>
      <c r="C821" s="35">
        <v>40077</v>
      </c>
      <c r="D821" s="36">
        <v>0.18540000000000001</v>
      </c>
      <c r="E821" s="37">
        <v>40141</v>
      </c>
      <c r="F821" s="37">
        <v>40071</v>
      </c>
      <c r="G821" s="38">
        <f>IF(Tabela4[[#This Row],[Tipo]]="Dividendo",Tabela4[[#This Row],[Valor]],Tabela4[[#This Row],[Valor]]*85%)</f>
        <v>0.15759000000000001</v>
      </c>
    </row>
    <row r="822" spans="1:7">
      <c r="A822" s="39" t="s">
        <v>126</v>
      </c>
      <c r="B822" s="34" t="s">
        <v>17</v>
      </c>
      <c r="C822" s="35">
        <v>40038</v>
      </c>
      <c r="D822" s="36">
        <v>0.19020000000000001</v>
      </c>
      <c r="E822" s="37">
        <v>40052</v>
      </c>
      <c r="F822" s="37">
        <v>40022</v>
      </c>
      <c r="G822" s="38">
        <f>IF(Tabela4[[#This Row],[Tipo]]="Dividendo",Tabela4[[#This Row],[Valor]],Tabela4[[#This Row],[Valor]]*85%)</f>
        <v>0.19020000000000001</v>
      </c>
    </row>
    <row r="823" spans="1:7">
      <c r="A823" s="39" t="s">
        <v>126</v>
      </c>
      <c r="B823" s="34" t="s">
        <v>16</v>
      </c>
      <c r="C823" s="35">
        <v>39986</v>
      </c>
      <c r="D823" s="36">
        <v>0.1777</v>
      </c>
      <c r="E823" s="37">
        <v>40052</v>
      </c>
      <c r="F823" s="37">
        <v>39980</v>
      </c>
      <c r="G823" s="38">
        <f>IF(Tabela4[[#This Row],[Tipo]]="Dividendo",Tabela4[[#This Row],[Valor]],Tabela4[[#This Row],[Valor]]*85%)</f>
        <v>0.15104499999999998</v>
      </c>
    </row>
    <row r="824" spans="1:7">
      <c r="A824" s="39" t="s">
        <v>126</v>
      </c>
      <c r="B824" s="34" t="s">
        <v>17</v>
      </c>
      <c r="C824" s="35">
        <v>39947</v>
      </c>
      <c r="D824" s="36">
        <v>8.5099999999999995E-2</v>
      </c>
      <c r="E824" s="37">
        <v>39960</v>
      </c>
      <c r="F824" s="37">
        <v>39947</v>
      </c>
      <c r="G824" s="38">
        <f>IF(Tabela4[[#This Row],[Tipo]]="Dividendo",Tabela4[[#This Row],[Valor]],Tabela4[[#This Row],[Valor]]*85%)</f>
        <v>8.5099999999999995E-2</v>
      </c>
    </row>
    <row r="825" spans="1:7">
      <c r="A825" s="39" t="s">
        <v>126</v>
      </c>
      <c r="B825" s="34" t="s">
        <v>16</v>
      </c>
      <c r="C825" s="35">
        <v>39895</v>
      </c>
      <c r="D825" s="36">
        <v>0.1744</v>
      </c>
      <c r="E825" s="37">
        <v>39960</v>
      </c>
      <c r="F825" s="37">
        <v>39890</v>
      </c>
      <c r="G825" s="38">
        <f>IF(Tabela4[[#This Row],[Tipo]]="Dividendo",Tabela4[[#This Row],[Valor]],Tabela4[[#This Row],[Valor]]*85%)</f>
        <v>0.14823999999999998</v>
      </c>
    </row>
    <row r="826" spans="1:7">
      <c r="A826" s="39" t="s">
        <v>126</v>
      </c>
      <c r="B826" s="34" t="s">
        <v>17</v>
      </c>
      <c r="C826" s="35">
        <v>39863</v>
      </c>
      <c r="D826" s="36">
        <v>0.3044</v>
      </c>
      <c r="E826" s="37">
        <v>39875</v>
      </c>
      <c r="F826" s="37">
        <v>39847</v>
      </c>
      <c r="G826" s="38">
        <f>IF(Tabela4[[#This Row],[Tipo]]="Dividendo",Tabela4[[#This Row],[Valor]],Tabela4[[#This Row],[Valor]]*85%)</f>
        <v>0.3044</v>
      </c>
    </row>
    <row r="827" spans="1:7">
      <c r="A827" s="39" t="s">
        <v>126</v>
      </c>
      <c r="B827" s="34" t="s">
        <v>16</v>
      </c>
      <c r="C827" s="35">
        <v>39804</v>
      </c>
      <c r="D827" s="36">
        <v>0.16</v>
      </c>
      <c r="E827" s="37">
        <v>39875</v>
      </c>
      <c r="F827" s="37">
        <v>39798</v>
      </c>
      <c r="G827" s="38">
        <f>IF(Tabela4[[#This Row],[Tipo]]="Dividendo",Tabela4[[#This Row],[Valor]],Tabela4[[#This Row],[Valor]]*85%)</f>
        <v>0.13600000000000001</v>
      </c>
    </row>
    <row r="828" spans="1:7">
      <c r="A828" s="39" t="s">
        <v>126</v>
      </c>
      <c r="B828" s="34" t="s">
        <v>17</v>
      </c>
      <c r="C828" s="35">
        <v>39765</v>
      </c>
      <c r="D828" s="36">
        <v>0.1341</v>
      </c>
      <c r="E828" s="37">
        <v>39777</v>
      </c>
      <c r="F828" s="37">
        <v>39749</v>
      </c>
      <c r="G828" s="38">
        <f>IF(Tabela4[[#This Row],[Tipo]]="Dividendo",Tabela4[[#This Row],[Valor]],Tabela4[[#This Row],[Valor]]*85%)</f>
        <v>0.1341</v>
      </c>
    </row>
    <row r="829" spans="1:7">
      <c r="A829" s="39" t="s">
        <v>126</v>
      </c>
      <c r="B829" s="34" t="s">
        <v>16</v>
      </c>
      <c r="C829" s="35">
        <v>39714</v>
      </c>
      <c r="D829" s="36">
        <v>0.15970000000000001</v>
      </c>
      <c r="E829" s="37">
        <v>39777</v>
      </c>
      <c r="F829" s="37">
        <v>39707</v>
      </c>
      <c r="G829" s="38">
        <f>IF(Tabela4[[#This Row],[Tipo]]="Dividendo",Tabela4[[#This Row],[Valor]],Tabela4[[#This Row],[Valor]]*85%)</f>
        <v>0.135745</v>
      </c>
    </row>
    <row r="830" spans="1:7">
      <c r="A830" s="39" t="s">
        <v>126</v>
      </c>
      <c r="B830" s="34" t="s">
        <v>17</v>
      </c>
      <c r="C830" s="35">
        <v>39675</v>
      </c>
      <c r="D830" s="36">
        <v>0.1178</v>
      </c>
      <c r="E830" s="37">
        <v>39686</v>
      </c>
      <c r="F830" s="37">
        <v>39658</v>
      </c>
      <c r="G830" s="38">
        <f>IF(Tabela4[[#This Row],[Tipo]]="Dividendo",Tabela4[[#This Row],[Valor]],Tabela4[[#This Row],[Valor]]*85%)</f>
        <v>0.1178</v>
      </c>
    </row>
    <row r="831" spans="1:7">
      <c r="A831" s="39" t="s">
        <v>126</v>
      </c>
      <c r="B831" s="34" t="s">
        <v>16</v>
      </c>
      <c r="C831" s="35">
        <v>39622</v>
      </c>
      <c r="D831" s="36">
        <v>0.14280000000000001</v>
      </c>
      <c r="E831" s="37">
        <v>39686</v>
      </c>
      <c r="F831" s="37">
        <v>39616</v>
      </c>
      <c r="G831" s="38">
        <f>IF(Tabela4[[#This Row],[Tipo]]="Dividendo",Tabela4[[#This Row],[Valor]],Tabela4[[#This Row],[Valor]]*85%)</f>
        <v>0.12138</v>
      </c>
    </row>
    <row r="832" spans="1:7">
      <c r="A832" s="39" t="s">
        <v>126</v>
      </c>
      <c r="B832" s="34" t="s">
        <v>17</v>
      </c>
      <c r="C832" s="35">
        <v>39582</v>
      </c>
      <c r="D832" s="36">
        <v>0.22420000000000001</v>
      </c>
      <c r="E832" s="37">
        <v>39597</v>
      </c>
      <c r="F832" s="37">
        <v>39574</v>
      </c>
      <c r="G832" s="38">
        <f>IF(Tabela4[[#This Row],[Tipo]]="Dividendo",Tabela4[[#This Row],[Valor]],Tabela4[[#This Row],[Valor]]*85%)</f>
        <v>0.22420000000000001</v>
      </c>
    </row>
    <row r="833" spans="1:7">
      <c r="A833" s="39" t="s">
        <v>126</v>
      </c>
      <c r="B833" s="34" t="s">
        <v>16</v>
      </c>
      <c r="C833" s="35">
        <v>39527</v>
      </c>
      <c r="D833" s="36">
        <v>0.14510000000000001</v>
      </c>
      <c r="E833" s="37">
        <v>39597</v>
      </c>
      <c r="F833" s="37">
        <v>39527</v>
      </c>
      <c r="G833" s="38">
        <f>IF(Tabela4[[#This Row],[Tipo]]="Dividendo",Tabela4[[#This Row],[Valor]],Tabela4[[#This Row],[Valor]]*85%)</f>
        <v>0.123335</v>
      </c>
    </row>
    <row r="834" spans="1:7">
      <c r="A834" s="39" t="s">
        <v>126</v>
      </c>
      <c r="B834" s="34" t="s">
        <v>17</v>
      </c>
      <c r="C834" s="35">
        <v>39504</v>
      </c>
      <c r="D834" s="36">
        <v>5.3999999999999999E-2</v>
      </c>
      <c r="E834" s="37">
        <v>39512</v>
      </c>
      <c r="F834" s="37">
        <v>39485</v>
      </c>
      <c r="G834" s="38">
        <f>IF(Tabela4[[#This Row],[Tipo]]="Dividendo",Tabela4[[#This Row],[Valor]],Tabela4[[#This Row],[Valor]]*85%)</f>
        <v>5.3999999999999999E-2</v>
      </c>
    </row>
    <row r="835" spans="1:7">
      <c r="A835" s="39" t="s">
        <v>126</v>
      </c>
      <c r="B835" s="34" t="s">
        <v>16</v>
      </c>
      <c r="C835" s="35">
        <v>39437</v>
      </c>
      <c r="D835" s="36">
        <v>0.14000000000000001</v>
      </c>
      <c r="E835" s="37">
        <v>39512</v>
      </c>
      <c r="F835" s="37">
        <v>39435</v>
      </c>
      <c r="G835" s="38">
        <f>IF(Tabela4[[#This Row],[Tipo]]="Dividendo",Tabela4[[#This Row],[Valor]],Tabela4[[#This Row],[Valor]]*85%)</f>
        <v>0.11900000000000001</v>
      </c>
    </row>
    <row r="836" spans="1:7">
      <c r="A836" s="39" t="s">
        <v>126</v>
      </c>
      <c r="B836" s="34" t="s">
        <v>17</v>
      </c>
      <c r="C836" s="35">
        <v>39399</v>
      </c>
      <c r="D836" s="36">
        <v>8.5699999999999998E-2</v>
      </c>
      <c r="E836" s="37">
        <v>39414</v>
      </c>
      <c r="F836" s="37">
        <v>39385</v>
      </c>
      <c r="G836" s="38">
        <f>IF(Tabela4[[#This Row],[Tipo]]="Dividendo",Tabela4[[#This Row],[Valor]],Tabela4[[#This Row],[Valor]]*85%)</f>
        <v>8.5699999999999998E-2</v>
      </c>
    </row>
    <row r="837" spans="1:7">
      <c r="A837" s="39" t="s">
        <v>126</v>
      </c>
      <c r="B837" s="34" t="s">
        <v>16</v>
      </c>
      <c r="C837" s="35">
        <v>39346</v>
      </c>
      <c r="D837" s="36">
        <v>0.1346</v>
      </c>
      <c r="E837" s="37">
        <v>39414</v>
      </c>
      <c r="F837" s="37">
        <v>39344</v>
      </c>
      <c r="G837" s="38">
        <f>IF(Tabela4[[#This Row],[Tipo]]="Dividendo",Tabela4[[#This Row],[Valor]],Tabela4[[#This Row],[Valor]]*85%)</f>
        <v>0.11441</v>
      </c>
    </row>
    <row r="838" spans="1:7">
      <c r="A838" s="39" t="s">
        <v>126</v>
      </c>
      <c r="B838" s="34" t="s">
        <v>17</v>
      </c>
      <c r="C838" s="35">
        <v>39308</v>
      </c>
      <c r="D838" s="36">
        <v>3.95E-2</v>
      </c>
      <c r="E838" s="37">
        <v>39322</v>
      </c>
      <c r="F838" s="37">
        <v>39296</v>
      </c>
      <c r="G838" s="38">
        <f>IF(Tabela4[[#This Row],[Tipo]]="Dividendo",Tabela4[[#This Row],[Valor]],Tabela4[[#This Row],[Valor]]*85%)</f>
        <v>3.95E-2</v>
      </c>
    </row>
    <row r="839" spans="1:7">
      <c r="A839" s="39" t="s">
        <v>126</v>
      </c>
      <c r="B839" s="34" t="s">
        <v>16</v>
      </c>
      <c r="C839" s="35">
        <v>39254</v>
      </c>
      <c r="D839" s="36">
        <v>0.1336</v>
      </c>
      <c r="E839" s="37">
        <v>39322</v>
      </c>
      <c r="F839" s="37">
        <v>39252</v>
      </c>
      <c r="G839" s="38">
        <f>IF(Tabela4[[#This Row],[Tipo]]="Dividendo",Tabela4[[#This Row],[Valor]],Tabela4[[#This Row],[Valor]]*85%)</f>
        <v>0.11355999999999999</v>
      </c>
    </row>
    <row r="840" spans="1:7">
      <c r="A840" s="39" t="s">
        <v>126</v>
      </c>
      <c r="B840" s="34" t="s">
        <v>17</v>
      </c>
      <c r="C840" s="35">
        <v>39217</v>
      </c>
      <c r="D840" s="36">
        <v>0.29380000000000001</v>
      </c>
      <c r="E840" s="37">
        <v>39231</v>
      </c>
      <c r="F840" s="37">
        <v>39217</v>
      </c>
      <c r="G840" s="38">
        <f>IF(Tabela4[[#This Row],[Tipo]]="Dividendo",Tabela4[[#This Row],[Valor]],Tabela4[[#This Row],[Valor]]*85%)</f>
        <v>0.29380000000000001</v>
      </c>
    </row>
    <row r="841" spans="1:7">
      <c r="A841" s="39" t="s">
        <v>126</v>
      </c>
      <c r="B841" s="34" t="s">
        <v>16</v>
      </c>
      <c r="C841" s="35">
        <v>39162</v>
      </c>
      <c r="D841" s="36">
        <v>0.38900000000000001</v>
      </c>
      <c r="E841" s="37">
        <v>39231</v>
      </c>
      <c r="F841" s="37">
        <v>39161</v>
      </c>
      <c r="G841" s="38">
        <f>IF(Tabela4[[#This Row],[Tipo]]="Dividendo",Tabela4[[#This Row],[Valor]],Tabela4[[#This Row],[Valor]]*85%)</f>
        <v>0.33065</v>
      </c>
    </row>
    <row r="842" spans="1:7">
      <c r="A842" s="39" t="s">
        <v>126</v>
      </c>
      <c r="B842" s="34" t="s">
        <v>17</v>
      </c>
      <c r="C842" s="35">
        <v>39140</v>
      </c>
      <c r="D842" s="36">
        <v>0.2233</v>
      </c>
      <c r="E842" s="37">
        <v>39153</v>
      </c>
      <c r="F842" s="37">
        <v>39139</v>
      </c>
      <c r="G842" s="38">
        <f>IF(Tabela4[[#This Row],[Tipo]]="Dividendo",Tabela4[[#This Row],[Valor]],Tabela4[[#This Row],[Valor]]*85%)</f>
        <v>0.2233</v>
      </c>
    </row>
    <row r="843" spans="1:7">
      <c r="A843" s="39" t="s">
        <v>126</v>
      </c>
      <c r="B843" s="34" t="s">
        <v>16</v>
      </c>
      <c r="C843" s="35">
        <v>39072</v>
      </c>
      <c r="D843" s="36">
        <v>0.8256</v>
      </c>
      <c r="E843" s="37">
        <v>39153</v>
      </c>
      <c r="F843" s="37">
        <v>39072</v>
      </c>
      <c r="G843" s="38">
        <f>IF(Tabela4[[#This Row],[Tipo]]="Dividendo",Tabela4[[#This Row],[Valor]],Tabela4[[#This Row],[Valor]]*85%)</f>
        <v>0.70175999999999994</v>
      </c>
    </row>
    <row r="844" spans="1:7">
      <c r="A844" s="39" t="s">
        <v>126</v>
      </c>
      <c r="B844" s="34" t="s">
        <v>16</v>
      </c>
      <c r="C844" s="35">
        <v>38943</v>
      </c>
      <c r="D844" s="36">
        <v>0.86560000000000004</v>
      </c>
      <c r="E844" s="37">
        <v>38957</v>
      </c>
      <c r="F844" s="37">
        <v>38939</v>
      </c>
      <c r="G844" s="38">
        <f>IF(Tabela4[[#This Row],[Tipo]]="Dividendo",Tabela4[[#This Row],[Valor]],Tabela4[[#This Row],[Valor]]*85%)</f>
        <v>0.73575999999999997</v>
      </c>
    </row>
    <row r="845" spans="1:7">
      <c r="A845" s="39" t="s">
        <v>126</v>
      </c>
      <c r="B845" s="34" t="s">
        <v>17</v>
      </c>
      <c r="C845" s="35">
        <v>38943</v>
      </c>
      <c r="D845" s="36">
        <v>1.073</v>
      </c>
      <c r="E845" s="37">
        <v>38957</v>
      </c>
      <c r="F845" s="37">
        <v>38939</v>
      </c>
      <c r="G845" s="38">
        <f>IF(Tabela4[[#This Row],[Tipo]]="Dividendo",Tabela4[[#This Row],[Valor]],Tabela4[[#This Row],[Valor]]*85%)</f>
        <v>1.073</v>
      </c>
    </row>
    <row r="846" spans="1:7">
      <c r="A846" s="39" t="s">
        <v>126</v>
      </c>
      <c r="B846" s="34" t="s">
        <v>17</v>
      </c>
      <c r="C846" s="35">
        <v>38826</v>
      </c>
      <c r="D846" s="36">
        <v>0.94120000000000004</v>
      </c>
      <c r="E846" s="37">
        <v>38835</v>
      </c>
      <c r="F846" s="37">
        <v>38826</v>
      </c>
      <c r="G846" s="38">
        <f>IF(Tabela4[[#This Row],[Tipo]]="Dividendo",Tabela4[[#This Row],[Valor]],Tabela4[[#This Row],[Valor]]*85%)</f>
        <v>0.94120000000000004</v>
      </c>
    </row>
    <row r="847" spans="1:7">
      <c r="A847" s="39" t="s">
        <v>126</v>
      </c>
      <c r="B847" s="34" t="s">
        <v>16</v>
      </c>
      <c r="C847" s="35">
        <v>38768</v>
      </c>
      <c r="D847" s="36">
        <v>0.93820000000000003</v>
      </c>
      <c r="E847" s="37">
        <v>38784</v>
      </c>
      <c r="F847" s="37">
        <v>38764</v>
      </c>
      <c r="G847" s="38">
        <f>IF(Tabela4[[#This Row],[Tipo]]="Dividendo",Tabela4[[#This Row],[Valor]],Tabela4[[#This Row],[Valor]]*85%)</f>
        <v>0.79747000000000001</v>
      </c>
    </row>
    <row r="848" spans="1:7">
      <c r="A848" s="39" t="s">
        <v>126</v>
      </c>
      <c r="B848" s="34" t="s">
        <v>17</v>
      </c>
      <c r="C848" s="35">
        <v>38768</v>
      </c>
      <c r="D848" s="36">
        <v>0.1754</v>
      </c>
      <c r="E848" s="37">
        <v>38784</v>
      </c>
      <c r="F848" s="37">
        <v>38764</v>
      </c>
      <c r="G848" s="38">
        <f>IF(Tabela4[[#This Row],[Tipo]]="Dividendo",Tabela4[[#This Row],[Valor]],Tabela4[[#This Row],[Valor]]*85%)</f>
        <v>0.1754</v>
      </c>
    </row>
    <row r="849" spans="1:7">
      <c r="A849" s="39" t="s">
        <v>126</v>
      </c>
      <c r="B849" s="34" t="s">
        <v>16</v>
      </c>
      <c r="C849" s="35">
        <v>38579</v>
      </c>
      <c r="D849" s="36">
        <v>0.80400000000000005</v>
      </c>
      <c r="E849" s="37">
        <v>38586</v>
      </c>
      <c r="F849" s="37">
        <v>38576</v>
      </c>
      <c r="G849" s="38">
        <f>IF(Tabela4[[#This Row],[Tipo]]="Dividendo",Tabela4[[#This Row],[Valor]],Tabela4[[#This Row],[Valor]]*85%)</f>
        <v>0.68340000000000001</v>
      </c>
    </row>
    <row r="850" spans="1:7">
      <c r="A850" s="39" t="s">
        <v>126</v>
      </c>
      <c r="B850" s="34" t="s">
        <v>16</v>
      </c>
      <c r="C850" s="35">
        <v>38404</v>
      </c>
      <c r="D850" s="36">
        <v>0.28810000000000002</v>
      </c>
      <c r="E850" s="37">
        <v>38411</v>
      </c>
      <c r="F850" s="37">
        <v>38400</v>
      </c>
      <c r="G850" s="38">
        <f>IF(Tabela4[[#This Row],[Tipo]]="Dividendo",Tabela4[[#This Row],[Valor]],Tabela4[[#This Row],[Valor]]*85%)</f>
        <v>0.24488500000000002</v>
      </c>
    </row>
    <row r="851" spans="1:7">
      <c r="A851" s="39" t="s">
        <v>126</v>
      </c>
      <c r="B851" s="34" t="s">
        <v>16</v>
      </c>
      <c r="C851" s="35">
        <v>38343</v>
      </c>
      <c r="D851" s="36">
        <v>0.34899999999999998</v>
      </c>
      <c r="E851" s="37">
        <v>38351</v>
      </c>
      <c r="F851" s="37">
        <v>38336</v>
      </c>
      <c r="G851" s="38">
        <f>IF(Tabela4[[#This Row],[Tipo]]="Dividendo",Tabela4[[#This Row],[Valor]],Tabela4[[#This Row],[Valor]]*85%)</f>
        <v>0.29664999999999997</v>
      </c>
    </row>
    <row r="852" spans="1:7">
      <c r="A852" s="39" t="s">
        <v>126</v>
      </c>
      <c r="B852" s="34" t="s">
        <v>16</v>
      </c>
      <c r="C852" s="35">
        <v>38216</v>
      </c>
      <c r="D852" s="36">
        <v>0.627</v>
      </c>
      <c r="E852" s="37">
        <v>38229</v>
      </c>
      <c r="F852" s="37">
        <v>38215</v>
      </c>
      <c r="G852" s="38">
        <f>IF(Tabela4[[#This Row],[Tipo]]="Dividendo",Tabela4[[#This Row],[Valor]],Tabela4[[#This Row],[Valor]]*85%)</f>
        <v>0.53295000000000003</v>
      </c>
    </row>
    <row r="853" spans="1:7">
      <c r="A853" s="39" t="s">
        <v>126</v>
      </c>
      <c r="B853" s="34" t="s">
        <v>16</v>
      </c>
      <c r="C853" s="35">
        <v>38034</v>
      </c>
      <c r="D853" s="36">
        <v>0.59050000000000002</v>
      </c>
      <c r="E853" s="37">
        <v>38047</v>
      </c>
      <c r="F853" s="37">
        <v>38033</v>
      </c>
      <c r="G853" s="38">
        <f>IF(Tabela4[[#This Row],[Tipo]]="Dividendo",Tabela4[[#This Row],[Valor]],Tabela4[[#This Row],[Valor]]*85%)</f>
        <v>0.50192499999999995</v>
      </c>
    </row>
    <row r="854" spans="1:7">
      <c r="A854" s="39" t="s">
        <v>126</v>
      </c>
      <c r="B854" s="34" t="s">
        <v>16</v>
      </c>
      <c r="C854" s="35">
        <v>37847</v>
      </c>
      <c r="D854" s="36">
        <v>0.45290000000000002</v>
      </c>
      <c r="E854" s="37">
        <v>37858</v>
      </c>
      <c r="F854" s="37">
        <v>37846</v>
      </c>
      <c r="G854" s="38">
        <f>IF(Tabela4[[#This Row],[Tipo]]="Dividendo",Tabela4[[#This Row],[Valor]],Tabela4[[#This Row],[Valor]]*85%)</f>
        <v>0.384965</v>
      </c>
    </row>
    <row r="855" spans="1:7">
      <c r="A855" s="39" t="s">
        <v>126</v>
      </c>
      <c r="B855" s="34" t="s">
        <v>17</v>
      </c>
      <c r="C855" s="35">
        <v>37663</v>
      </c>
      <c r="D855" s="36">
        <v>0.38140000000000002</v>
      </c>
      <c r="E855" s="37">
        <v>37676</v>
      </c>
      <c r="F855" s="37">
        <v>37662</v>
      </c>
      <c r="G855" s="38">
        <f>IF(Tabela4[[#This Row],[Tipo]]="Dividendo",Tabela4[[#This Row],[Valor]],Tabela4[[#This Row],[Valor]]*85%)</f>
        <v>0.38140000000000002</v>
      </c>
    </row>
    <row r="856" spans="1:7">
      <c r="A856" s="39" t="s">
        <v>126</v>
      </c>
      <c r="B856" s="34" t="s">
        <v>17</v>
      </c>
      <c r="C856" s="35">
        <v>37495</v>
      </c>
      <c r="D856" s="36">
        <v>0.4249</v>
      </c>
      <c r="E856" s="37">
        <v>37501</v>
      </c>
      <c r="F856" s="37">
        <v>37494</v>
      </c>
      <c r="G856" s="38">
        <f>IF(Tabela4[[#This Row],[Tipo]]="Dividendo",Tabela4[[#This Row],[Valor]],Tabela4[[#This Row],[Valor]]*85%)</f>
        <v>0.4249</v>
      </c>
    </row>
    <row r="857" spans="1:7">
      <c r="A857" s="39" t="s">
        <v>126</v>
      </c>
      <c r="B857" s="34" t="s">
        <v>17</v>
      </c>
      <c r="C857" s="35">
        <v>37313</v>
      </c>
      <c r="D857" s="36">
        <v>0.26029999999999998</v>
      </c>
      <c r="E857" s="37">
        <v>37326</v>
      </c>
      <c r="F857" s="37">
        <v>37312</v>
      </c>
      <c r="G857" s="38">
        <f>IF(Tabela4[[#This Row],[Tipo]]="Dividendo",Tabela4[[#This Row],[Valor]],Tabela4[[#This Row],[Valor]]*85%)</f>
        <v>0.26029999999999998</v>
      </c>
    </row>
    <row r="858" spans="1:7">
      <c r="A858" s="39" t="s">
        <v>126</v>
      </c>
      <c r="B858" s="34" t="s">
        <v>17</v>
      </c>
      <c r="C858" s="35">
        <v>37127</v>
      </c>
      <c r="D858" s="36">
        <v>0.10639999999999999</v>
      </c>
      <c r="E858" s="37">
        <v>37137</v>
      </c>
      <c r="F858" s="37">
        <v>37127</v>
      </c>
      <c r="G858" s="38">
        <f>IF(Tabela4[[#This Row],[Tipo]]="Dividendo",Tabela4[[#This Row],[Valor]],Tabela4[[#This Row],[Valor]]*85%)</f>
        <v>0.10639999999999999</v>
      </c>
    </row>
    <row r="859" spans="1:7">
      <c r="A859" s="39" t="s">
        <v>126</v>
      </c>
      <c r="B859" s="34" t="s">
        <v>17</v>
      </c>
      <c r="C859" s="35">
        <v>36935</v>
      </c>
      <c r="D859" s="36">
        <v>0.2026</v>
      </c>
      <c r="E859" s="37">
        <v>36950</v>
      </c>
      <c r="F859" s="37">
        <v>36934</v>
      </c>
      <c r="G859" s="38">
        <f>IF(Tabela4[[#This Row],[Tipo]]="Dividendo",Tabela4[[#This Row],[Valor]],Tabela4[[#This Row],[Valor]]*85%)</f>
        <v>0.2026</v>
      </c>
    </row>
    <row r="860" spans="1:7">
      <c r="A860" s="39" t="s">
        <v>126</v>
      </c>
      <c r="B860" s="34" t="s">
        <v>16</v>
      </c>
      <c r="C860" s="35">
        <v>36746</v>
      </c>
      <c r="D860" s="36">
        <v>0.15029999999999999</v>
      </c>
      <c r="E860" s="37">
        <v>36759</v>
      </c>
      <c r="F860" s="37">
        <v>36745</v>
      </c>
      <c r="G860" s="38">
        <f>IF(Tabela4[[#This Row],[Tipo]]="Dividendo",Tabela4[[#This Row],[Valor]],Tabela4[[#This Row],[Valor]]*85%)</f>
        <v>0.12775499999999998</v>
      </c>
    </row>
    <row r="861" spans="1:7">
      <c r="A861" s="39" t="s">
        <v>126</v>
      </c>
      <c r="B861" s="34" t="s">
        <v>16</v>
      </c>
      <c r="C861" s="35">
        <v>36602</v>
      </c>
      <c r="D861" s="36">
        <v>0.1048</v>
      </c>
      <c r="E861" s="37">
        <v>36626</v>
      </c>
      <c r="F861" s="37">
        <v>36602</v>
      </c>
      <c r="G861" s="38">
        <f>IF(Tabela4[[#This Row],[Tipo]]="Dividendo",Tabela4[[#This Row],[Valor]],Tabela4[[#This Row],[Valor]]*85%)</f>
        <v>8.9080000000000006E-2</v>
      </c>
    </row>
    <row r="862" spans="1:7">
      <c r="A862" s="39" t="s">
        <v>126</v>
      </c>
      <c r="B862" s="34" t="s">
        <v>16</v>
      </c>
      <c r="C862" s="35">
        <v>36367</v>
      </c>
      <c r="D862" s="36">
        <v>0.219</v>
      </c>
      <c r="E862" s="37">
        <v>36395</v>
      </c>
      <c r="F862" s="37">
        <v>36367</v>
      </c>
      <c r="G862" s="38">
        <f>IF(Tabela4[[#This Row],[Tipo]]="Dividendo",Tabela4[[#This Row],[Valor]],Tabela4[[#This Row],[Valor]]*85%)</f>
        <v>0.18614999999999998</v>
      </c>
    </row>
    <row r="863" spans="1:7">
      <c r="A863" s="39" t="s">
        <v>126</v>
      </c>
      <c r="B863" s="34" t="s">
        <v>16</v>
      </c>
      <c r="C863" s="35">
        <v>36199</v>
      </c>
      <c r="D863" s="36">
        <v>0.17630000000000001</v>
      </c>
      <c r="E863" s="34"/>
      <c r="F863" s="37">
        <v>36199</v>
      </c>
      <c r="G863" s="38">
        <f>IF(Tabela4[[#This Row],[Tipo]]="Dividendo",Tabela4[[#This Row],[Valor]],Tabela4[[#This Row],[Valor]]*85%)</f>
        <v>0.14985500000000002</v>
      </c>
    </row>
    <row r="864" spans="1:7">
      <c r="A864" s="39" t="s">
        <v>126</v>
      </c>
      <c r="B864" s="34" t="s">
        <v>16</v>
      </c>
      <c r="C864" s="35">
        <v>36010</v>
      </c>
      <c r="D864" s="36">
        <v>0.15770000000000001</v>
      </c>
      <c r="E864" s="34"/>
      <c r="F864" s="37">
        <v>36010</v>
      </c>
      <c r="G864" s="38">
        <f>IF(Tabela4[[#This Row],[Tipo]]="Dividendo",Tabela4[[#This Row],[Valor]],Tabela4[[#This Row],[Valor]]*85%)</f>
        <v>0.134045</v>
      </c>
    </row>
    <row r="865" spans="1:7">
      <c r="A865" s="39" t="s">
        <v>126</v>
      </c>
      <c r="B865" s="34" t="s">
        <v>17</v>
      </c>
      <c r="C865" s="35">
        <v>35891</v>
      </c>
      <c r="D865" s="36">
        <v>0.113</v>
      </c>
      <c r="E865" s="34"/>
      <c r="F865" s="37">
        <v>35891</v>
      </c>
      <c r="G865" s="38">
        <f>IF(Tabela4[[#This Row],[Tipo]]="Dividendo",Tabela4[[#This Row],[Valor]],Tabela4[[#This Row],[Valor]]*85%)</f>
        <v>0.113</v>
      </c>
    </row>
    <row r="866" spans="1:7">
      <c r="A866" s="39" t="s">
        <v>126</v>
      </c>
      <c r="B866" s="34" t="s">
        <v>17</v>
      </c>
      <c r="C866" s="35">
        <v>35702</v>
      </c>
      <c r="D866" s="36">
        <v>0.1125</v>
      </c>
      <c r="E866" s="34"/>
      <c r="F866" s="37">
        <v>35702</v>
      </c>
      <c r="G866" s="38">
        <f>IF(Tabela4[[#This Row],[Tipo]]="Dividendo",Tabela4[[#This Row],[Valor]],Tabela4[[#This Row],[Valor]]*85%)</f>
        <v>0.1125</v>
      </c>
    </row>
    <row r="867" spans="1:7">
      <c r="A867" s="39" t="s">
        <v>128</v>
      </c>
      <c r="B867" s="39" t="s">
        <v>17</v>
      </c>
      <c r="C867" s="40">
        <v>41505</v>
      </c>
      <c r="D867" s="41">
        <v>0.4148</v>
      </c>
      <c r="E867" s="42">
        <v>41516</v>
      </c>
      <c r="F867" s="42">
        <v>41495</v>
      </c>
      <c r="G867" s="43">
        <f>IF(Tabela4[[#This Row],[Tipo]]="Dividendo",Tabela4[[#This Row],[Valor]],Tabela4[[#This Row],[Valor]]*85%)</f>
        <v>0.4148</v>
      </c>
    </row>
    <row r="868" spans="1:7">
      <c r="A868" s="39" t="s">
        <v>131</v>
      </c>
      <c r="B868" s="39" t="s">
        <v>16</v>
      </c>
      <c r="C868" s="40">
        <v>41540</v>
      </c>
      <c r="D868" s="41">
        <v>7.0199999999999999E-2</v>
      </c>
      <c r="E868" s="42">
        <v>41555</v>
      </c>
      <c r="F868" s="42">
        <v>41536</v>
      </c>
      <c r="G868" s="43">
        <f>IF(Tabela4[[#This Row],[Tipo]]="Dividendo",Tabela4[[#This Row],[Valor]],Tabela4[[#This Row],[Valor]]*85%)</f>
        <v>5.9669999999999994E-2</v>
      </c>
    </row>
    <row r="869" spans="1:7">
      <c r="A869" s="39" t="s">
        <v>131</v>
      </c>
      <c r="B869" s="34" t="s">
        <v>16</v>
      </c>
      <c r="C869" s="35">
        <v>41446</v>
      </c>
      <c r="D869" s="36">
        <v>6.8699999999999997E-2</v>
      </c>
      <c r="E869" s="37">
        <v>41463</v>
      </c>
      <c r="F869" s="37">
        <v>41444</v>
      </c>
      <c r="G869" s="38">
        <f>IF(Tabela4[[#This Row],[Tipo]]="Dividendo",Tabela4[[#This Row],[Valor]],Tabela4[[#This Row],[Valor]]*85%)</f>
        <v>5.8394999999999996E-2</v>
      </c>
    </row>
    <row r="870" spans="1:7">
      <c r="A870" s="39" t="s">
        <v>131</v>
      </c>
      <c r="B870" s="34" t="s">
        <v>17</v>
      </c>
      <c r="C870" s="35">
        <v>41386</v>
      </c>
      <c r="D870" s="36">
        <v>0.25850000000000001</v>
      </c>
      <c r="E870" s="37">
        <v>41402</v>
      </c>
      <c r="F870" s="37">
        <v>41382</v>
      </c>
      <c r="G870" s="38">
        <f>IF(Tabela4[[#This Row],[Tipo]]="Dividendo",Tabela4[[#This Row],[Valor]],Tabela4[[#This Row],[Valor]]*85%)</f>
        <v>0.25850000000000001</v>
      </c>
    </row>
    <row r="871" spans="1:7">
      <c r="A871" s="39" t="s">
        <v>131</v>
      </c>
      <c r="B871" s="34" t="s">
        <v>16</v>
      </c>
      <c r="C871" s="35">
        <v>41354</v>
      </c>
      <c r="D871" s="36">
        <v>6.8599999999999994E-2</v>
      </c>
      <c r="E871" s="37">
        <v>41372</v>
      </c>
      <c r="F871" s="37">
        <v>41352</v>
      </c>
      <c r="G871" s="38">
        <f>IF(Tabela4[[#This Row],[Tipo]]="Dividendo",Tabela4[[#This Row],[Valor]],Tabela4[[#This Row],[Valor]]*85%)</f>
        <v>5.8309999999999994E-2</v>
      </c>
    </row>
    <row r="872" spans="1:7">
      <c r="A872" s="39" t="s">
        <v>131</v>
      </c>
      <c r="B872" s="34" t="s">
        <v>16</v>
      </c>
      <c r="C872" s="35">
        <v>41264</v>
      </c>
      <c r="D872" s="36">
        <v>6.8699999999999997E-2</v>
      </c>
      <c r="E872" s="37">
        <v>41283</v>
      </c>
      <c r="F872" s="37">
        <v>41262</v>
      </c>
      <c r="G872" s="38">
        <f>IF(Tabela4[[#This Row],[Tipo]]="Dividendo",Tabela4[[#This Row],[Valor]],Tabela4[[#This Row],[Valor]]*85%)</f>
        <v>5.8394999999999996E-2</v>
      </c>
    </row>
    <row r="873" spans="1:7">
      <c r="A873" s="39" t="s">
        <v>131</v>
      </c>
      <c r="B873" s="34" t="s">
        <v>16</v>
      </c>
      <c r="C873" s="35">
        <v>41173</v>
      </c>
      <c r="D873" s="36">
        <v>6.7299999999999999E-2</v>
      </c>
      <c r="E873" s="37">
        <v>41190</v>
      </c>
      <c r="F873" s="37">
        <v>41171</v>
      </c>
      <c r="G873" s="38">
        <f>IF(Tabela4[[#This Row],[Tipo]]="Dividendo",Tabela4[[#This Row],[Valor]],Tabela4[[#This Row],[Valor]]*85%)</f>
        <v>5.7204999999999999E-2</v>
      </c>
    </row>
    <row r="874" spans="1:7">
      <c r="A874" s="39" t="s">
        <v>131</v>
      </c>
      <c r="B874" s="34" t="s">
        <v>16</v>
      </c>
      <c r="C874" s="35">
        <v>41081</v>
      </c>
      <c r="D874" s="36">
        <v>7.0900000000000005E-2</v>
      </c>
      <c r="E874" s="37">
        <v>41100</v>
      </c>
      <c r="F874" s="37">
        <v>41079</v>
      </c>
      <c r="G874" s="38">
        <f>IF(Tabela4[[#This Row],[Tipo]]="Dividendo",Tabela4[[#This Row],[Valor]],Tabela4[[#This Row],[Valor]]*85%)</f>
        <v>6.0264999999999999E-2</v>
      </c>
    </row>
    <row r="875" spans="1:7">
      <c r="A875" s="39" t="s">
        <v>131</v>
      </c>
      <c r="B875" s="34" t="s">
        <v>17</v>
      </c>
      <c r="C875" s="35">
        <v>41018</v>
      </c>
      <c r="D875" s="36">
        <v>1.6799999999999999E-2</v>
      </c>
      <c r="E875" s="37">
        <v>41038</v>
      </c>
      <c r="F875" s="37">
        <v>41018</v>
      </c>
      <c r="G875" s="38">
        <f>IF(Tabela4[[#This Row],[Tipo]]="Dividendo",Tabela4[[#This Row],[Valor]],Tabela4[[#This Row],[Valor]]*85%)</f>
        <v>1.6799999999999999E-2</v>
      </c>
    </row>
    <row r="876" spans="1:7">
      <c r="A876" s="39" t="s">
        <v>131</v>
      </c>
      <c r="B876" s="34" t="s">
        <v>16</v>
      </c>
      <c r="C876" s="35">
        <v>40989</v>
      </c>
      <c r="D876" s="36">
        <v>6.9500000000000006E-2</v>
      </c>
      <c r="E876" s="37">
        <v>41038</v>
      </c>
      <c r="F876" s="37">
        <v>40987</v>
      </c>
      <c r="G876" s="38">
        <f>IF(Tabela4[[#This Row],[Tipo]]="Dividendo",Tabela4[[#This Row],[Valor]],Tabela4[[#This Row],[Valor]]*85%)</f>
        <v>5.9075000000000003E-2</v>
      </c>
    </row>
    <row r="877" spans="1:7">
      <c r="A877" s="39" t="s">
        <v>131</v>
      </c>
      <c r="B877" s="34" t="s">
        <v>16</v>
      </c>
      <c r="C877" s="35">
        <v>40898</v>
      </c>
      <c r="D877" s="36">
        <v>0.1237</v>
      </c>
      <c r="E877" s="37">
        <v>40917</v>
      </c>
      <c r="F877" s="37">
        <v>40896</v>
      </c>
      <c r="G877" s="38">
        <f>IF(Tabela4[[#This Row],[Tipo]]="Dividendo",Tabela4[[#This Row],[Valor]],Tabela4[[#This Row],[Valor]]*85%)</f>
        <v>0.105145</v>
      </c>
    </row>
    <row r="878" spans="1:7">
      <c r="A878" s="39" t="s">
        <v>131</v>
      </c>
      <c r="B878" s="34" t="s">
        <v>16</v>
      </c>
      <c r="C878" s="35">
        <v>40716</v>
      </c>
      <c r="D878" s="36">
        <v>0.1135</v>
      </c>
      <c r="E878" s="37">
        <v>40732</v>
      </c>
      <c r="F878" s="37">
        <v>40714</v>
      </c>
      <c r="G878" s="38">
        <f>IF(Tabela4[[#This Row],[Tipo]]="Dividendo",Tabela4[[#This Row],[Valor]],Tabela4[[#This Row],[Valor]]*85%)</f>
        <v>9.6475000000000005E-2</v>
      </c>
    </row>
    <row r="879" spans="1:7">
      <c r="A879" s="39" t="s">
        <v>131</v>
      </c>
      <c r="B879" s="34" t="s">
        <v>17</v>
      </c>
      <c r="C879" s="35">
        <v>40666</v>
      </c>
      <c r="D879" s="36">
        <v>4.5100000000000001E-2</v>
      </c>
      <c r="E879" s="37">
        <v>40674</v>
      </c>
      <c r="F879" s="37">
        <v>40662</v>
      </c>
      <c r="G879" s="38">
        <f>IF(Tabela4[[#This Row],[Tipo]]="Dividendo",Tabela4[[#This Row],[Valor]],Tabela4[[#This Row],[Valor]]*85%)</f>
        <v>4.5100000000000001E-2</v>
      </c>
    </row>
    <row r="880" spans="1:7">
      <c r="A880" s="39" t="s">
        <v>131</v>
      </c>
      <c r="B880" s="34" t="s">
        <v>16</v>
      </c>
      <c r="C880" s="35">
        <v>40533</v>
      </c>
      <c r="D880" s="36">
        <v>4.4600000000000001E-2</v>
      </c>
      <c r="E880" s="37">
        <v>40553</v>
      </c>
      <c r="F880" s="37">
        <v>40532</v>
      </c>
      <c r="G880" s="38">
        <f>IF(Tabela4[[#This Row],[Tipo]]="Dividendo",Tabela4[[#This Row],[Valor]],Tabela4[[#This Row],[Valor]]*85%)</f>
        <v>3.7909999999999999E-2</v>
      </c>
    </row>
    <row r="881" spans="1:7">
      <c r="A881" s="39" t="s">
        <v>131</v>
      </c>
      <c r="B881" s="34" t="s">
        <v>16</v>
      </c>
      <c r="C881" s="35">
        <v>40350</v>
      </c>
      <c r="D881" s="36">
        <v>4.1200000000000001E-2</v>
      </c>
      <c r="E881" s="37">
        <v>40371</v>
      </c>
      <c r="F881" s="37">
        <v>40350</v>
      </c>
      <c r="G881" s="38">
        <f>IF(Tabela4[[#This Row],[Tipo]]="Dividendo",Tabela4[[#This Row],[Valor]],Tabela4[[#This Row],[Valor]]*85%)</f>
        <v>3.5020000000000003E-2</v>
      </c>
    </row>
    <row r="882" spans="1:7">
      <c r="A882" s="39" t="s">
        <v>131</v>
      </c>
      <c r="B882" s="34" t="s">
        <v>17</v>
      </c>
      <c r="C882" s="35">
        <v>40301</v>
      </c>
      <c r="D882" s="36">
        <v>0.22689999999999999</v>
      </c>
      <c r="E882" s="37">
        <v>40315</v>
      </c>
      <c r="F882" s="37">
        <v>40298</v>
      </c>
      <c r="G882" s="38">
        <f>IF(Tabela4[[#This Row],[Tipo]]="Dividendo",Tabela4[[#This Row],[Valor]],Tabela4[[#This Row],[Valor]]*85%)</f>
        <v>0.22689999999999999</v>
      </c>
    </row>
    <row r="883" spans="1:7">
      <c r="A883" s="39" t="s">
        <v>131</v>
      </c>
      <c r="B883" s="34" t="s">
        <v>16</v>
      </c>
      <c r="C883" s="35">
        <v>40168</v>
      </c>
      <c r="D883" s="36">
        <v>0.04</v>
      </c>
      <c r="E883" s="37">
        <v>40191</v>
      </c>
      <c r="F883" s="37">
        <v>40168</v>
      </c>
      <c r="G883" s="38">
        <f>IF(Tabela4[[#This Row],[Tipo]]="Dividendo",Tabela4[[#This Row],[Valor]],Tabela4[[#This Row],[Valor]]*85%)</f>
        <v>3.4000000000000002E-2</v>
      </c>
    </row>
    <row r="884" spans="1:7">
      <c r="A884" s="39" t="s">
        <v>133</v>
      </c>
      <c r="B884" s="39" t="s">
        <v>16</v>
      </c>
      <c r="C884" s="40">
        <v>41578</v>
      </c>
      <c r="D884" s="41">
        <v>0.59989999999999999</v>
      </c>
      <c r="E884" s="42">
        <v>41592</v>
      </c>
      <c r="F884" s="42">
        <v>41578</v>
      </c>
      <c r="G884" s="43">
        <f>IF(Tabela4[[#This Row],[Tipo]]="Dividendo",Tabela4[[#This Row],[Valor]],Tabela4[[#This Row],[Valor]]*85%)</f>
        <v>0.50991500000000001</v>
      </c>
    </row>
    <row r="885" spans="1:7">
      <c r="A885" s="39" t="s">
        <v>133</v>
      </c>
      <c r="B885" s="34" t="s">
        <v>17</v>
      </c>
      <c r="C885" s="35">
        <v>41578</v>
      </c>
      <c r="D885" s="36">
        <v>0.1116</v>
      </c>
      <c r="E885" s="37">
        <v>41592</v>
      </c>
      <c r="F885" s="37">
        <v>41578</v>
      </c>
      <c r="G885" s="38">
        <f>IF(Tabela4[[#This Row],[Tipo]]="Dividendo",Tabela4[[#This Row],[Valor]],Tabela4[[#This Row],[Valor]]*85%)</f>
        <v>0.1116</v>
      </c>
    </row>
    <row r="886" spans="1:7">
      <c r="A886" s="39" t="s">
        <v>133</v>
      </c>
      <c r="B886" s="34" t="s">
        <v>16</v>
      </c>
      <c r="C886" s="35">
        <v>41393</v>
      </c>
      <c r="D886" s="36">
        <v>0.3841</v>
      </c>
      <c r="E886" s="37">
        <v>41409</v>
      </c>
      <c r="F886" s="37">
        <v>41393</v>
      </c>
      <c r="G886" s="38">
        <f>IF(Tabela4[[#This Row],[Tipo]]="Dividendo",Tabela4[[#This Row],[Valor]],Tabela4[[#This Row],[Valor]]*85%)</f>
        <v>0.32648499999999997</v>
      </c>
    </row>
    <row r="887" spans="1:7">
      <c r="A887" s="39" t="s">
        <v>133</v>
      </c>
      <c r="B887" s="34" t="s">
        <v>17</v>
      </c>
      <c r="C887" s="35">
        <v>41393</v>
      </c>
      <c r="D887" s="36">
        <v>0.26600000000000001</v>
      </c>
      <c r="E887" s="37">
        <v>41409</v>
      </c>
      <c r="F887" s="37">
        <v>41393</v>
      </c>
      <c r="G887" s="38">
        <f>IF(Tabela4[[#This Row],[Tipo]]="Dividendo",Tabela4[[#This Row],[Valor]],Tabela4[[#This Row],[Valor]]*85%)</f>
        <v>0.26600000000000001</v>
      </c>
    </row>
    <row r="888" spans="1:7">
      <c r="A888" s="39" t="s">
        <v>133</v>
      </c>
      <c r="B888" s="34" t="s">
        <v>16</v>
      </c>
      <c r="C888" s="35">
        <v>41213</v>
      </c>
      <c r="D888" s="36">
        <v>0.6502</v>
      </c>
      <c r="E888" s="37">
        <v>41227</v>
      </c>
      <c r="F888" s="37">
        <v>41213</v>
      </c>
      <c r="G888" s="38">
        <f>IF(Tabela4[[#This Row],[Tipo]]="Dividendo",Tabela4[[#This Row],[Valor]],Tabela4[[#This Row],[Valor]]*85%)</f>
        <v>0.55266999999999999</v>
      </c>
    </row>
    <row r="889" spans="1:7">
      <c r="A889" s="39" t="s">
        <v>133</v>
      </c>
      <c r="B889" s="34" t="s">
        <v>16</v>
      </c>
      <c r="C889" s="35">
        <v>41026</v>
      </c>
      <c r="D889" s="36">
        <v>0.19209999999999999</v>
      </c>
      <c r="E889" s="37">
        <v>41044</v>
      </c>
      <c r="F889" s="37">
        <v>41026</v>
      </c>
      <c r="G889" s="38">
        <f>IF(Tabela4[[#This Row],[Tipo]]="Dividendo",Tabela4[[#This Row],[Valor]],Tabela4[[#This Row],[Valor]]*85%)</f>
        <v>0.16328499999999999</v>
      </c>
    </row>
    <row r="890" spans="1:7">
      <c r="A890" s="39" t="s">
        <v>133</v>
      </c>
      <c r="B890" s="34" t="s">
        <v>17</v>
      </c>
      <c r="C890" s="35">
        <v>41026</v>
      </c>
      <c r="D890" s="36">
        <v>1.0107999999999999</v>
      </c>
      <c r="E890" s="37">
        <v>41227</v>
      </c>
      <c r="F890" s="37">
        <v>41026</v>
      </c>
      <c r="G890" s="38">
        <f>IF(Tabela4[[#This Row],[Tipo]]="Dividendo",Tabela4[[#This Row],[Valor]],Tabela4[[#This Row],[Valor]]*85%)</f>
        <v>1.0107999999999999</v>
      </c>
    </row>
    <row r="891" spans="1:7">
      <c r="A891" s="39" t="s">
        <v>133</v>
      </c>
      <c r="B891" s="34" t="s">
        <v>16</v>
      </c>
      <c r="C891" s="35">
        <v>40847</v>
      </c>
      <c r="D891" s="36">
        <v>0.74760000000000004</v>
      </c>
      <c r="E891" s="37">
        <v>40861</v>
      </c>
      <c r="F891" s="37">
        <v>40847</v>
      </c>
      <c r="G891" s="38">
        <f>IF(Tabela4[[#This Row],[Tipo]]="Dividendo",Tabela4[[#This Row],[Valor]],Tabela4[[#This Row],[Valor]]*85%)</f>
        <v>0.63546000000000002</v>
      </c>
    </row>
    <row r="892" spans="1:7">
      <c r="A892" s="39" t="s">
        <v>133</v>
      </c>
      <c r="B892" s="34" t="s">
        <v>17</v>
      </c>
      <c r="C892" s="35">
        <v>40847</v>
      </c>
      <c r="D892" s="36">
        <v>5.3E-3</v>
      </c>
      <c r="E892" s="37">
        <v>40861</v>
      </c>
      <c r="F892" s="37">
        <v>40847</v>
      </c>
      <c r="G892" s="38">
        <f>IF(Tabela4[[#This Row],[Tipo]]="Dividendo",Tabela4[[#This Row],[Valor]],Tabela4[[#This Row],[Valor]]*85%)</f>
        <v>5.3E-3</v>
      </c>
    </row>
    <row r="893" spans="1:7">
      <c r="A893" s="39" t="s">
        <v>133</v>
      </c>
      <c r="B893" s="34" t="s">
        <v>16</v>
      </c>
      <c r="C893" s="35">
        <v>40661</v>
      </c>
      <c r="D893" s="36">
        <v>0.1938</v>
      </c>
      <c r="E893" s="37">
        <v>40676</v>
      </c>
      <c r="F893" s="37">
        <v>40661</v>
      </c>
      <c r="G893" s="38">
        <f>IF(Tabela4[[#This Row],[Tipo]]="Dividendo",Tabela4[[#This Row],[Valor]],Tabela4[[#This Row],[Valor]]*85%)</f>
        <v>0.16472999999999999</v>
      </c>
    </row>
    <row r="894" spans="1:7">
      <c r="A894" s="39" t="s">
        <v>133</v>
      </c>
      <c r="B894" s="34" t="s">
        <v>17</v>
      </c>
      <c r="C894" s="35">
        <v>40661</v>
      </c>
      <c r="D894" s="36">
        <v>0.75349999999999995</v>
      </c>
      <c r="E894" s="37">
        <v>40676</v>
      </c>
      <c r="F894" s="37">
        <v>40661</v>
      </c>
      <c r="G894" s="38">
        <f>IF(Tabela4[[#This Row],[Tipo]]="Dividendo",Tabela4[[#This Row],[Valor]],Tabela4[[#This Row],[Valor]]*85%)</f>
        <v>0.75349999999999995</v>
      </c>
    </row>
    <row r="895" spans="1:7">
      <c r="A895" s="39" t="s">
        <v>133</v>
      </c>
      <c r="B895" s="34" t="s">
        <v>16</v>
      </c>
      <c r="C895" s="35">
        <v>40480</v>
      </c>
      <c r="D895" s="36">
        <v>0.4728</v>
      </c>
      <c r="E895" s="37">
        <v>40494</v>
      </c>
      <c r="F895" s="37">
        <v>40480</v>
      </c>
      <c r="G895" s="38">
        <f>IF(Tabela4[[#This Row],[Tipo]]="Dividendo",Tabela4[[#This Row],[Valor]],Tabela4[[#This Row],[Valor]]*85%)</f>
        <v>0.40188000000000001</v>
      </c>
    </row>
    <row r="896" spans="1:7">
      <c r="A896" s="39" t="s">
        <v>133</v>
      </c>
      <c r="B896" s="34" t="s">
        <v>17</v>
      </c>
      <c r="C896" s="35">
        <v>40480</v>
      </c>
      <c r="D896" s="36">
        <v>3.2899999999999999E-2</v>
      </c>
      <c r="E896" s="37">
        <v>40494</v>
      </c>
      <c r="F896" s="37">
        <v>40480</v>
      </c>
      <c r="G896" s="38">
        <f>IF(Tabela4[[#This Row],[Tipo]]="Dividendo",Tabela4[[#This Row],[Valor]],Tabela4[[#This Row],[Valor]]*85%)</f>
        <v>3.2899999999999999E-2</v>
      </c>
    </row>
    <row r="897" spans="1:7">
      <c r="A897" s="39" t="s">
        <v>133</v>
      </c>
      <c r="B897" s="34" t="s">
        <v>16</v>
      </c>
      <c r="C897" s="35">
        <v>40298</v>
      </c>
      <c r="D897" s="36">
        <v>0.28189999999999998</v>
      </c>
      <c r="E897" s="37">
        <v>40312</v>
      </c>
      <c r="F897" s="37">
        <v>40298</v>
      </c>
      <c r="G897" s="38">
        <f>IF(Tabela4[[#This Row],[Tipo]]="Dividendo",Tabela4[[#This Row],[Valor]],Tabela4[[#This Row],[Valor]]*85%)</f>
        <v>0.23961499999999997</v>
      </c>
    </row>
    <row r="898" spans="1:7">
      <c r="A898" s="39" t="s">
        <v>133</v>
      </c>
      <c r="B898" s="34" t="s">
        <v>17</v>
      </c>
      <c r="C898" s="35">
        <v>40298</v>
      </c>
      <c r="D898" s="36">
        <v>0.22989999999999999</v>
      </c>
      <c r="E898" s="37">
        <v>40312</v>
      </c>
      <c r="F898" s="37">
        <v>40298</v>
      </c>
      <c r="G898" s="38">
        <f>IF(Tabela4[[#This Row],[Tipo]]="Dividendo",Tabela4[[#This Row],[Valor]],Tabela4[[#This Row],[Valor]]*85%)</f>
        <v>0.22989999999999999</v>
      </c>
    </row>
    <row r="899" spans="1:7">
      <c r="A899" s="39" t="s">
        <v>133</v>
      </c>
      <c r="B899" s="34" t="s">
        <v>17</v>
      </c>
      <c r="C899" s="35">
        <v>40116</v>
      </c>
      <c r="D899" s="36">
        <v>0.13700000000000001</v>
      </c>
      <c r="E899" s="37">
        <v>40130</v>
      </c>
      <c r="F899" s="37">
        <v>40116</v>
      </c>
      <c r="G899" s="38">
        <f>IF(Tabela4[[#This Row],[Tipo]]="Dividendo",Tabela4[[#This Row],[Valor]],Tabela4[[#This Row],[Valor]]*85%)</f>
        <v>0.13700000000000001</v>
      </c>
    </row>
    <row r="900" spans="1:7">
      <c r="A900" s="39" t="s">
        <v>133</v>
      </c>
      <c r="B900" s="34" t="s">
        <v>16</v>
      </c>
      <c r="C900" s="35">
        <v>40116</v>
      </c>
      <c r="D900" s="36">
        <v>0.37819999999999998</v>
      </c>
      <c r="E900" s="37">
        <v>40130</v>
      </c>
      <c r="F900" s="37">
        <v>40116</v>
      </c>
      <c r="G900" s="38">
        <f>IF(Tabela4[[#This Row],[Tipo]]="Dividendo",Tabela4[[#This Row],[Valor]],Tabela4[[#This Row],[Valor]]*85%)</f>
        <v>0.32146999999999998</v>
      </c>
    </row>
    <row r="901" spans="1:7">
      <c r="A901" s="39" t="s">
        <v>133</v>
      </c>
      <c r="B901" s="34" t="s">
        <v>16</v>
      </c>
      <c r="C901" s="35">
        <v>39933</v>
      </c>
      <c r="D901" s="36">
        <v>0.48870000000000002</v>
      </c>
      <c r="E901" s="37">
        <v>39948</v>
      </c>
      <c r="F901" s="37">
        <v>39933</v>
      </c>
      <c r="G901" s="38">
        <f>IF(Tabela4[[#This Row],[Tipo]]="Dividendo",Tabela4[[#This Row],[Valor]],Tabela4[[#This Row],[Valor]]*85%)</f>
        <v>0.41539500000000001</v>
      </c>
    </row>
    <row r="902" spans="1:7">
      <c r="A902" s="39" t="s">
        <v>133</v>
      </c>
      <c r="B902" s="34" t="s">
        <v>17</v>
      </c>
      <c r="C902" s="35">
        <v>39933</v>
      </c>
      <c r="D902" s="36">
        <v>0.1565</v>
      </c>
      <c r="E902" s="37">
        <v>39948</v>
      </c>
      <c r="F902" s="37">
        <v>39933</v>
      </c>
      <c r="G902" s="38">
        <f>IF(Tabela4[[#This Row],[Tipo]]="Dividendo",Tabela4[[#This Row],[Valor]],Tabela4[[#This Row],[Valor]]*85%)</f>
        <v>0.1565</v>
      </c>
    </row>
    <row r="903" spans="1:7">
      <c r="A903" s="39" t="s">
        <v>133</v>
      </c>
      <c r="B903" s="34" t="s">
        <v>16</v>
      </c>
      <c r="C903" s="35">
        <v>39752</v>
      </c>
      <c r="D903" s="36">
        <v>0.2009</v>
      </c>
      <c r="E903" s="37">
        <v>39766</v>
      </c>
      <c r="F903" s="37">
        <v>39752</v>
      </c>
      <c r="G903" s="38">
        <f>IF(Tabela4[[#This Row],[Tipo]]="Dividendo",Tabela4[[#This Row],[Valor]],Tabela4[[#This Row],[Valor]]*85%)</f>
        <v>0.170765</v>
      </c>
    </row>
    <row r="904" spans="1:7">
      <c r="A904" s="39" t="s">
        <v>133</v>
      </c>
      <c r="B904" s="34" t="s">
        <v>17</v>
      </c>
      <c r="C904" s="35">
        <v>39752</v>
      </c>
      <c r="D904" s="36">
        <v>0.42399999999999999</v>
      </c>
      <c r="E904" s="37">
        <v>39766</v>
      </c>
      <c r="F904" s="37">
        <v>39752</v>
      </c>
      <c r="G904" s="38">
        <f>IF(Tabela4[[#This Row],[Tipo]]="Dividendo",Tabela4[[#This Row],[Valor]],Tabela4[[#This Row],[Valor]]*85%)</f>
        <v>0.42399999999999999</v>
      </c>
    </row>
    <row r="905" spans="1:7">
      <c r="A905" s="39" t="s">
        <v>133</v>
      </c>
      <c r="B905" s="34" t="s">
        <v>16</v>
      </c>
      <c r="C905" s="35">
        <v>39568</v>
      </c>
      <c r="D905" s="36">
        <v>0.50870000000000004</v>
      </c>
      <c r="E905" s="37">
        <v>39583</v>
      </c>
      <c r="F905" s="37">
        <v>39568</v>
      </c>
      <c r="G905" s="38">
        <f>IF(Tabela4[[#This Row],[Tipo]]="Dividendo",Tabela4[[#This Row],[Valor]],Tabela4[[#This Row],[Valor]]*85%)</f>
        <v>0.43239500000000003</v>
      </c>
    </row>
    <row r="906" spans="1:7">
      <c r="A906" s="39" t="s">
        <v>133</v>
      </c>
      <c r="B906" s="34" t="s">
        <v>16</v>
      </c>
      <c r="C906" s="35">
        <v>39386</v>
      </c>
      <c r="D906" s="36">
        <v>0.23930000000000001</v>
      </c>
      <c r="E906" s="37">
        <v>39400</v>
      </c>
      <c r="F906" s="37">
        <v>39386</v>
      </c>
      <c r="G906" s="38">
        <f>IF(Tabela4[[#This Row],[Tipo]]="Dividendo",Tabela4[[#This Row],[Valor]],Tabela4[[#This Row],[Valor]]*85%)</f>
        <v>0.203405</v>
      </c>
    </row>
    <row r="907" spans="1:7">
      <c r="A907" s="39" t="s">
        <v>133</v>
      </c>
      <c r="B907" s="34" t="s">
        <v>17</v>
      </c>
      <c r="C907" s="35">
        <v>39386</v>
      </c>
      <c r="D907" s="36">
        <v>0.1237</v>
      </c>
      <c r="E907" s="37">
        <v>39400</v>
      </c>
      <c r="F907" s="37">
        <v>39386</v>
      </c>
      <c r="G907" s="38">
        <f>IF(Tabela4[[#This Row],[Tipo]]="Dividendo",Tabela4[[#This Row],[Valor]],Tabela4[[#This Row],[Valor]]*85%)</f>
        <v>0.1237</v>
      </c>
    </row>
    <row r="908" spans="1:7">
      <c r="A908" s="39" t="s">
        <v>133</v>
      </c>
      <c r="B908" s="34" t="s">
        <v>16</v>
      </c>
      <c r="C908" s="35">
        <v>39202</v>
      </c>
      <c r="D908" s="36">
        <v>0.50180000000000002</v>
      </c>
      <c r="E908" s="37">
        <v>39217</v>
      </c>
      <c r="F908" s="37">
        <v>39202</v>
      </c>
      <c r="G908" s="38">
        <f>IF(Tabela4[[#This Row],[Tipo]]="Dividendo",Tabela4[[#This Row],[Valor]],Tabela4[[#This Row],[Valor]]*85%)</f>
        <v>0.42653000000000002</v>
      </c>
    </row>
    <row r="909" spans="1:7">
      <c r="A909" s="39" t="s">
        <v>133</v>
      </c>
      <c r="B909" s="34" t="s">
        <v>17</v>
      </c>
      <c r="C909" s="35">
        <v>39202</v>
      </c>
      <c r="D909" s="36">
        <v>0.33860000000000001</v>
      </c>
      <c r="E909" s="37">
        <v>39217</v>
      </c>
      <c r="F909" s="37">
        <v>39202</v>
      </c>
      <c r="G909" s="38">
        <f>IF(Tabela4[[#This Row],[Tipo]]="Dividendo",Tabela4[[#This Row],[Valor]],Tabela4[[#This Row],[Valor]]*85%)</f>
        <v>0.33860000000000001</v>
      </c>
    </row>
    <row r="910" spans="1:7">
      <c r="A910" s="39" t="s">
        <v>133</v>
      </c>
      <c r="B910" s="34" t="s">
        <v>16</v>
      </c>
      <c r="C910" s="35">
        <v>39072</v>
      </c>
      <c r="D910" s="36">
        <v>1.4178999999999999</v>
      </c>
      <c r="E910" s="37">
        <v>39090</v>
      </c>
      <c r="F910" s="37">
        <v>39072</v>
      </c>
      <c r="G910" s="38">
        <f>IF(Tabela4[[#This Row],[Tipo]]="Dividendo",Tabela4[[#This Row],[Valor]],Tabela4[[#This Row],[Valor]]*85%)</f>
        <v>1.2052149999999999</v>
      </c>
    </row>
    <row r="911" spans="1:7">
      <c r="A911" s="39" t="s">
        <v>133</v>
      </c>
      <c r="B911" s="34" t="s">
        <v>16</v>
      </c>
      <c r="C911" s="35">
        <v>39020</v>
      </c>
      <c r="D911" s="36">
        <v>1.0104</v>
      </c>
      <c r="E911" s="37">
        <v>39034</v>
      </c>
      <c r="F911" s="37">
        <v>38771</v>
      </c>
      <c r="G911" s="38">
        <f>IF(Tabela4[[#This Row],[Tipo]]="Dividendo",Tabela4[[#This Row],[Valor]],Tabela4[[#This Row],[Valor]]*85%)</f>
        <v>0.85883999999999994</v>
      </c>
    </row>
    <row r="912" spans="1:7">
      <c r="A912" s="39" t="s">
        <v>133</v>
      </c>
      <c r="B912" s="34" t="s">
        <v>16</v>
      </c>
      <c r="C912" s="35">
        <v>38835</v>
      </c>
      <c r="D912" s="36">
        <v>1.5058</v>
      </c>
      <c r="E912" s="37">
        <v>38852</v>
      </c>
      <c r="F912" s="37">
        <v>38835</v>
      </c>
      <c r="G912" s="38">
        <f>IF(Tabela4[[#This Row],[Tipo]]="Dividendo",Tabela4[[#This Row],[Valor]],Tabela4[[#This Row],[Valor]]*85%)</f>
        <v>1.27993</v>
      </c>
    </row>
    <row r="913" spans="1:7">
      <c r="A913" s="39" t="s">
        <v>133</v>
      </c>
      <c r="B913" s="34" t="s">
        <v>16</v>
      </c>
      <c r="C913" s="35">
        <v>38635</v>
      </c>
      <c r="D913" s="36">
        <v>1.1816</v>
      </c>
      <c r="E913" s="37">
        <v>38667</v>
      </c>
      <c r="F913" s="37">
        <v>38635</v>
      </c>
      <c r="G913" s="38">
        <f>IF(Tabela4[[#This Row],[Tipo]]="Dividendo",Tabela4[[#This Row],[Valor]],Tabela4[[#This Row],[Valor]]*85%)</f>
        <v>1.0043599999999999</v>
      </c>
    </row>
    <row r="914" spans="1:7">
      <c r="A914" s="39" t="s">
        <v>133</v>
      </c>
      <c r="B914" s="34" t="s">
        <v>16</v>
      </c>
      <c r="C914" s="35">
        <v>38358</v>
      </c>
      <c r="D914" s="36">
        <v>1.8905000000000001</v>
      </c>
      <c r="E914" s="37">
        <v>38376</v>
      </c>
      <c r="F914" s="37">
        <v>38358</v>
      </c>
      <c r="G914" s="38">
        <f>IF(Tabela4[[#This Row],[Tipo]]="Dividendo",Tabela4[[#This Row],[Valor]],Tabela4[[#This Row],[Valor]]*85%)</f>
        <v>1.6069249999999999</v>
      </c>
    </row>
    <row r="915" spans="1:7">
      <c r="A915" s="39" t="s">
        <v>133</v>
      </c>
      <c r="B915" s="34" t="s">
        <v>17</v>
      </c>
      <c r="C915" s="35">
        <v>37011</v>
      </c>
      <c r="D915" s="36">
        <v>1.9300000000000001E-2</v>
      </c>
      <c r="E915" s="37">
        <v>37041</v>
      </c>
      <c r="F915" s="37">
        <v>37011</v>
      </c>
      <c r="G915" s="38">
        <f>IF(Tabela4[[#This Row],[Tipo]]="Dividendo",Tabela4[[#This Row],[Valor]],Tabela4[[#This Row],[Valor]]*85%)</f>
        <v>1.9300000000000001E-2</v>
      </c>
    </row>
    <row r="916" spans="1:7">
      <c r="A916" s="39" t="s">
        <v>134</v>
      </c>
      <c r="B916" s="39" t="s">
        <v>16</v>
      </c>
      <c r="C916" s="40">
        <v>41394</v>
      </c>
      <c r="D916" s="41">
        <v>1.6718</v>
      </c>
      <c r="E916" s="42">
        <v>41537</v>
      </c>
      <c r="F916" s="42">
        <v>41394</v>
      </c>
      <c r="G916" s="43">
        <f>IF(Tabela4[[#This Row],[Tipo]]="Dividendo",Tabela4[[#This Row],[Valor]],Tabela4[[#This Row],[Valor]]*85%)</f>
        <v>1.42103</v>
      </c>
    </row>
    <row r="917" spans="1:7">
      <c r="A917" s="39" t="s">
        <v>134</v>
      </c>
      <c r="B917" s="34" t="s">
        <v>16</v>
      </c>
      <c r="C917" s="35">
        <v>41047</v>
      </c>
      <c r="D917" s="36">
        <v>1.6923999999999999</v>
      </c>
      <c r="E917" s="37">
        <v>41058</v>
      </c>
      <c r="F917" s="37">
        <v>41047</v>
      </c>
      <c r="G917" s="38">
        <f>IF(Tabela4[[#This Row],[Tipo]]="Dividendo",Tabela4[[#This Row],[Valor]],Tabela4[[#This Row],[Valor]]*85%)</f>
        <v>1.4385399999999999</v>
      </c>
    </row>
    <row r="918" spans="1:7">
      <c r="A918" s="39" t="s">
        <v>134</v>
      </c>
      <c r="B918" s="34" t="s">
        <v>16</v>
      </c>
      <c r="C918" s="35">
        <v>40710</v>
      </c>
      <c r="D918" s="36">
        <v>1.7135</v>
      </c>
      <c r="E918" s="37">
        <v>40723</v>
      </c>
      <c r="F918" s="37">
        <v>40710</v>
      </c>
      <c r="G918" s="38">
        <f>IF(Tabela4[[#This Row],[Tipo]]="Dividendo",Tabela4[[#This Row],[Valor]],Tabela4[[#This Row],[Valor]]*85%)</f>
        <v>1.456475</v>
      </c>
    </row>
    <row r="919" spans="1:7">
      <c r="A919" s="39" t="s">
        <v>134</v>
      </c>
      <c r="B919" s="34" t="s">
        <v>16</v>
      </c>
      <c r="C919" s="35">
        <v>40298</v>
      </c>
      <c r="D919" s="36">
        <v>1.6752</v>
      </c>
      <c r="E919" s="37">
        <v>40316</v>
      </c>
      <c r="F919" s="37">
        <v>40298</v>
      </c>
      <c r="G919" s="38">
        <f>IF(Tabela4[[#This Row],[Tipo]]="Dividendo",Tabela4[[#This Row],[Valor]],Tabela4[[#This Row],[Valor]]*85%)</f>
        <v>1.4239200000000001</v>
      </c>
    </row>
    <row r="920" spans="1:7">
      <c r="A920" s="39" t="s">
        <v>134</v>
      </c>
      <c r="B920" s="34" t="s">
        <v>17</v>
      </c>
      <c r="C920" s="35">
        <v>40207</v>
      </c>
      <c r="D920" s="36">
        <v>0.18240000000000001</v>
      </c>
      <c r="E920" s="34"/>
      <c r="F920" s="37">
        <v>40200</v>
      </c>
      <c r="G920" s="38">
        <f>IF(Tabela4[[#This Row],[Tipo]]="Dividendo",Tabela4[[#This Row],[Valor]],Tabela4[[#This Row],[Valor]]*85%)</f>
        <v>0.18240000000000001</v>
      </c>
    </row>
    <row r="921" spans="1:7">
      <c r="A921" s="39" t="s">
        <v>134</v>
      </c>
      <c r="B921" s="34" t="s">
        <v>16</v>
      </c>
      <c r="C921" s="35">
        <v>39937</v>
      </c>
      <c r="D921" s="36">
        <v>1.6964999999999999</v>
      </c>
      <c r="E921" s="37">
        <v>39953</v>
      </c>
      <c r="F921" s="37">
        <v>39933</v>
      </c>
      <c r="G921" s="38">
        <f>IF(Tabela4[[#This Row],[Tipo]]="Dividendo",Tabela4[[#This Row],[Valor]],Tabela4[[#This Row],[Valor]]*85%)</f>
        <v>1.4420249999999999</v>
      </c>
    </row>
    <row r="922" spans="1:7">
      <c r="A922" s="39" t="s">
        <v>134</v>
      </c>
      <c r="B922" s="34" t="s">
        <v>16</v>
      </c>
      <c r="C922" s="35">
        <v>39570</v>
      </c>
      <c r="D922" s="36">
        <v>1.5692999999999999</v>
      </c>
      <c r="E922" s="37">
        <v>39629</v>
      </c>
      <c r="F922" s="37">
        <v>39568</v>
      </c>
      <c r="G922" s="38">
        <f>IF(Tabela4[[#This Row],[Tipo]]="Dividendo",Tabela4[[#This Row],[Valor]],Tabela4[[#This Row],[Valor]]*85%)</f>
        <v>1.3339049999999999</v>
      </c>
    </row>
    <row r="923" spans="1:7">
      <c r="A923" s="39" t="s">
        <v>134</v>
      </c>
      <c r="B923" s="34" t="s">
        <v>16</v>
      </c>
      <c r="C923" s="35">
        <v>39204</v>
      </c>
      <c r="D923" s="36">
        <v>3.1507999999999998</v>
      </c>
      <c r="E923" s="37">
        <v>39248</v>
      </c>
      <c r="F923" s="37">
        <v>39204</v>
      </c>
      <c r="G923" s="38">
        <f>IF(Tabela4[[#This Row],[Tipo]]="Dividendo",Tabela4[[#This Row],[Valor]],Tabela4[[#This Row],[Valor]]*85%)</f>
        <v>2.6781799999999998</v>
      </c>
    </row>
    <row r="924" spans="1:7">
      <c r="A924" s="39" t="s">
        <v>134</v>
      </c>
      <c r="B924" s="34" t="s">
        <v>17</v>
      </c>
      <c r="C924" s="35">
        <v>38833</v>
      </c>
      <c r="D924" s="36">
        <v>2.7048999999999999</v>
      </c>
      <c r="E924" s="37">
        <v>38896</v>
      </c>
      <c r="F924" s="37">
        <v>38833</v>
      </c>
      <c r="G924" s="38">
        <f>IF(Tabela4[[#This Row],[Tipo]]="Dividendo",Tabela4[[#This Row],[Valor]],Tabela4[[#This Row],[Valor]]*85%)</f>
        <v>2.7048999999999999</v>
      </c>
    </row>
    <row r="925" spans="1:7">
      <c r="A925" s="39" t="s">
        <v>134</v>
      </c>
      <c r="B925" s="34" t="s">
        <v>16</v>
      </c>
      <c r="C925" s="35">
        <v>38471</v>
      </c>
      <c r="D925" s="36">
        <v>2.8858999999999999</v>
      </c>
      <c r="E925" s="37">
        <v>38707</v>
      </c>
      <c r="F925" s="37">
        <v>38470</v>
      </c>
      <c r="G925" s="38">
        <f>IF(Tabela4[[#This Row],[Tipo]]="Dividendo",Tabela4[[#This Row],[Valor]],Tabela4[[#This Row],[Valor]]*85%)</f>
        <v>2.4530149999999997</v>
      </c>
    </row>
    <row r="926" spans="1:7">
      <c r="A926" s="39" t="s">
        <v>134</v>
      </c>
      <c r="B926" s="34" t="s">
        <v>17</v>
      </c>
      <c r="C926" s="35">
        <v>38107</v>
      </c>
      <c r="D926" s="36">
        <v>2.4378000000000002</v>
      </c>
      <c r="E926" s="37">
        <v>38336</v>
      </c>
      <c r="F926" s="37">
        <v>38106</v>
      </c>
      <c r="G926" s="38">
        <f>IF(Tabela4[[#This Row],[Tipo]]="Dividendo",Tabela4[[#This Row],[Valor]],Tabela4[[#This Row],[Valor]]*85%)</f>
        <v>2.4378000000000002</v>
      </c>
    </row>
    <row r="927" spans="1:7">
      <c r="A927" s="39" t="s">
        <v>134</v>
      </c>
      <c r="B927" s="34" t="s">
        <v>17</v>
      </c>
      <c r="C927" s="35">
        <v>37741</v>
      </c>
      <c r="D927" s="36">
        <v>2.4792999999999998</v>
      </c>
      <c r="E927" s="37">
        <v>37753</v>
      </c>
      <c r="F927" s="37">
        <v>37741</v>
      </c>
      <c r="G927" s="38">
        <f>IF(Tabela4[[#This Row],[Tipo]]="Dividendo",Tabela4[[#This Row],[Valor]],Tabela4[[#This Row],[Valor]]*85%)</f>
        <v>2.4792999999999998</v>
      </c>
    </row>
    <row r="928" spans="1:7">
      <c r="A928" s="39" t="s">
        <v>134</v>
      </c>
      <c r="B928" s="34" t="s">
        <v>16</v>
      </c>
      <c r="C928" s="35">
        <v>37342</v>
      </c>
      <c r="D928" s="36">
        <v>0.34320000000000001</v>
      </c>
      <c r="E928" s="37">
        <v>37607</v>
      </c>
      <c r="F928" s="37">
        <v>37342</v>
      </c>
      <c r="G928" s="38">
        <f>IF(Tabela4[[#This Row],[Tipo]]="Dividendo",Tabela4[[#This Row],[Valor]],Tabela4[[#This Row],[Valor]]*85%)</f>
        <v>0.29171999999999998</v>
      </c>
    </row>
    <row r="929" spans="1:7">
      <c r="A929" s="39" t="s">
        <v>134</v>
      </c>
      <c r="B929" s="34" t="s">
        <v>16</v>
      </c>
      <c r="C929" s="35">
        <v>37253</v>
      </c>
      <c r="D929" s="36">
        <v>2.7069000000000001</v>
      </c>
      <c r="E929" s="37">
        <v>37607</v>
      </c>
      <c r="F929" s="37">
        <v>37246</v>
      </c>
      <c r="G929" s="38">
        <f>IF(Tabela4[[#This Row],[Tipo]]="Dividendo",Tabela4[[#This Row],[Valor]],Tabela4[[#This Row],[Valor]]*85%)</f>
        <v>2.3008649999999999</v>
      </c>
    </row>
    <row r="930" spans="1:7">
      <c r="A930" s="39" t="s">
        <v>134</v>
      </c>
      <c r="B930" s="34" t="s">
        <v>16</v>
      </c>
      <c r="C930" s="35">
        <v>36888</v>
      </c>
      <c r="D930" s="36">
        <v>2.7069000000000001</v>
      </c>
      <c r="E930" s="37">
        <v>37222</v>
      </c>
      <c r="F930" s="37">
        <v>36887</v>
      </c>
      <c r="G930" s="38">
        <f>IF(Tabela4[[#This Row],[Tipo]]="Dividendo",Tabela4[[#This Row],[Valor]],Tabela4[[#This Row],[Valor]]*85%)</f>
        <v>2.3008649999999999</v>
      </c>
    </row>
    <row r="931" spans="1:7">
      <c r="A931" s="39" t="s">
        <v>134</v>
      </c>
      <c r="B931" s="34" t="s">
        <v>16</v>
      </c>
      <c r="C931" s="35">
        <v>36524</v>
      </c>
      <c r="D931" s="36">
        <v>2.7069000000000001</v>
      </c>
      <c r="E931" s="37">
        <v>36693</v>
      </c>
      <c r="F931" s="37">
        <v>36523</v>
      </c>
      <c r="G931" s="38">
        <f>IF(Tabela4[[#This Row],[Tipo]]="Dividendo",Tabela4[[#This Row],[Valor]],Tabela4[[#This Row],[Valor]]*85%)</f>
        <v>2.3008649999999999</v>
      </c>
    </row>
    <row r="932" spans="1:7">
      <c r="A932" s="39" t="s">
        <v>134</v>
      </c>
      <c r="B932" s="34" t="s">
        <v>17</v>
      </c>
      <c r="C932" s="35">
        <v>36256</v>
      </c>
      <c r="D932" s="36">
        <v>1.7456</v>
      </c>
      <c r="E932" s="37">
        <v>36433</v>
      </c>
      <c r="F932" s="37">
        <v>36256</v>
      </c>
      <c r="G932" s="38">
        <f>IF(Tabela4[[#This Row],[Tipo]]="Dividendo",Tabela4[[#This Row],[Valor]],Tabela4[[#This Row],[Valor]]*85%)</f>
        <v>1.7456</v>
      </c>
    </row>
    <row r="933" spans="1:7">
      <c r="A933" s="39" t="s">
        <v>134</v>
      </c>
      <c r="B933" s="34" t="s">
        <v>16</v>
      </c>
      <c r="C933" s="35">
        <v>35888</v>
      </c>
      <c r="D933" s="36">
        <v>2.8361000000000001</v>
      </c>
      <c r="E933" s="34"/>
      <c r="F933" s="37">
        <v>35888</v>
      </c>
      <c r="G933" s="38">
        <f>IF(Tabela4[[#This Row],[Tipo]]="Dividendo",Tabela4[[#This Row],[Valor]],Tabela4[[#This Row],[Valor]]*85%)</f>
        <v>2.410685</v>
      </c>
    </row>
    <row r="934" spans="1:7">
      <c r="A934" s="39" t="s">
        <v>134</v>
      </c>
      <c r="B934" s="34" t="s">
        <v>16</v>
      </c>
      <c r="C934" s="35">
        <v>35549</v>
      </c>
      <c r="D934" s="36">
        <v>9.3566000000000003</v>
      </c>
      <c r="E934" s="34"/>
      <c r="F934" s="37">
        <v>35549</v>
      </c>
      <c r="G934" s="38">
        <f>IF(Tabela4[[#This Row],[Tipo]]="Dividendo",Tabela4[[#This Row],[Valor]],Tabela4[[#This Row],[Valor]]*85%)</f>
        <v>7.9531099999999997</v>
      </c>
    </row>
    <row r="935" spans="1:7">
      <c r="A935" s="39" t="s">
        <v>134</v>
      </c>
      <c r="B935" s="34" t="s">
        <v>17</v>
      </c>
      <c r="C935" s="35">
        <v>35549</v>
      </c>
      <c r="D935" s="36">
        <v>11.2598</v>
      </c>
      <c r="E935" s="34"/>
      <c r="F935" s="37">
        <v>35549</v>
      </c>
      <c r="G935" s="38">
        <f>IF(Tabela4[[#This Row],[Tipo]]="Dividendo",Tabela4[[#This Row],[Valor]],Tabela4[[#This Row],[Valor]]*85%)</f>
        <v>11.2598</v>
      </c>
    </row>
    <row r="936" spans="1:7">
      <c r="A936" s="39" t="s">
        <v>134</v>
      </c>
      <c r="B936" s="34" t="s">
        <v>17</v>
      </c>
      <c r="C936" s="35">
        <v>35180</v>
      </c>
      <c r="D936" s="36">
        <v>17.000399999999999</v>
      </c>
      <c r="E936" s="34"/>
      <c r="F936" s="37">
        <v>35180</v>
      </c>
      <c r="G936" s="38">
        <f>IF(Tabela4[[#This Row],[Tipo]]="Dividendo",Tabela4[[#This Row],[Valor]],Tabela4[[#This Row],[Valor]]*85%)</f>
        <v>17.000399999999999</v>
      </c>
    </row>
    <row r="937" spans="1:7">
      <c r="A937" s="39" t="s">
        <v>136</v>
      </c>
      <c r="B937" s="39" t="s">
        <v>17</v>
      </c>
      <c r="C937" s="40">
        <v>41374</v>
      </c>
      <c r="D937" s="41">
        <v>0.50429999999999997</v>
      </c>
      <c r="E937" s="39"/>
      <c r="F937" s="42">
        <v>41374</v>
      </c>
      <c r="G937" s="43">
        <f>IF(Tabela4[[#This Row],[Tipo]]="Dividendo",Tabela4[[#This Row],[Valor]],Tabela4[[#This Row],[Valor]]*85%)</f>
        <v>0.50429999999999997</v>
      </c>
    </row>
    <row r="938" spans="1:7">
      <c r="A938" s="39" t="s">
        <v>136</v>
      </c>
      <c r="B938" s="34" t="s">
        <v>16</v>
      </c>
      <c r="C938" s="35">
        <v>41269</v>
      </c>
      <c r="D938" s="36">
        <v>0.2742</v>
      </c>
      <c r="E938" s="37">
        <v>41442</v>
      </c>
      <c r="F938" s="37">
        <v>41269</v>
      </c>
      <c r="G938" s="38">
        <f>IF(Tabela4[[#This Row],[Tipo]]="Dividendo",Tabela4[[#This Row],[Valor]],Tabela4[[#This Row],[Valor]]*85%)</f>
        <v>0.23307</v>
      </c>
    </row>
    <row r="939" spans="1:7">
      <c r="A939" s="39" t="s">
        <v>136</v>
      </c>
      <c r="B939" s="34" t="s">
        <v>17</v>
      </c>
      <c r="C939" s="35">
        <v>41009</v>
      </c>
      <c r="D939" s="36">
        <v>1.5092000000000001</v>
      </c>
      <c r="E939" s="37">
        <v>41065</v>
      </c>
      <c r="F939" s="37">
        <v>41009</v>
      </c>
      <c r="G939" s="38">
        <f>IF(Tabela4[[#This Row],[Tipo]]="Dividendo",Tabela4[[#This Row],[Valor]],Tabela4[[#This Row],[Valor]]*85%)</f>
        <v>1.5092000000000001</v>
      </c>
    </row>
    <row r="940" spans="1:7">
      <c r="A940" s="39" t="s">
        <v>136</v>
      </c>
      <c r="B940" s="34" t="s">
        <v>16</v>
      </c>
      <c r="C940" s="35">
        <v>40890</v>
      </c>
      <c r="D940" s="36">
        <v>0.82640000000000002</v>
      </c>
      <c r="E940" s="37">
        <v>41065</v>
      </c>
      <c r="F940" s="37">
        <v>40889</v>
      </c>
      <c r="G940" s="38">
        <f>IF(Tabela4[[#This Row],[Tipo]]="Dividendo",Tabela4[[#This Row],[Valor]],Tabela4[[#This Row],[Valor]]*85%)</f>
        <v>0.70243999999999995</v>
      </c>
    </row>
    <row r="941" spans="1:7">
      <c r="A941" s="39" t="s">
        <v>136</v>
      </c>
      <c r="B941" s="34" t="s">
        <v>17</v>
      </c>
      <c r="C941" s="35">
        <v>40640</v>
      </c>
      <c r="D941" s="36">
        <v>1.5557000000000001</v>
      </c>
      <c r="E941" s="37">
        <v>40689</v>
      </c>
      <c r="F941" s="37">
        <v>40640</v>
      </c>
      <c r="G941" s="38">
        <f>IF(Tabela4[[#This Row],[Tipo]]="Dividendo",Tabela4[[#This Row],[Valor]],Tabela4[[#This Row],[Valor]]*85%)</f>
        <v>1.5557000000000001</v>
      </c>
    </row>
    <row r="942" spans="1:7">
      <c r="A942" s="39" t="s">
        <v>136</v>
      </c>
      <c r="B942" s="34" t="s">
        <v>16</v>
      </c>
      <c r="C942" s="35">
        <v>40535</v>
      </c>
      <c r="D942" s="36">
        <v>0.66869999999999996</v>
      </c>
      <c r="E942" s="37">
        <v>40689</v>
      </c>
      <c r="F942" s="37">
        <v>40534</v>
      </c>
      <c r="G942" s="38">
        <f>IF(Tabela4[[#This Row],[Tipo]]="Dividendo",Tabela4[[#This Row],[Valor]],Tabela4[[#This Row],[Valor]]*85%)</f>
        <v>0.56839499999999998</v>
      </c>
    </row>
    <row r="943" spans="1:7">
      <c r="A943" s="39" t="s">
        <v>136</v>
      </c>
      <c r="B943" s="34" t="s">
        <v>17</v>
      </c>
      <c r="C943" s="35">
        <v>40277</v>
      </c>
      <c r="D943" s="36">
        <v>1.8692</v>
      </c>
      <c r="E943" s="37">
        <v>40315</v>
      </c>
      <c r="F943" s="37">
        <v>40277</v>
      </c>
      <c r="G943" s="38">
        <f>IF(Tabela4[[#This Row],[Tipo]]="Dividendo",Tabela4[[#This Row],[Valor]],Tabela4[[#This Row],[Valor]]*85%)</f>
        <v>1.8692</v>
      </c>
    </row>
    <row r="944" spans="1:7">
      <c r="A944" s="39" t="s">
        <v>136</v>
      </c>
      <c r="B944" s="34" t="s">
        <v>17</v>
      </c>
      <c r="C944" s="35">
        <v>39911</v>
      </c>
      <c r="D944" s="36">
        <v>0.93840000000000001</v>
      </c>
      <c r="E944" s="37">
        <v>39969</v>
      </c>
      <c r="F944" s="37">
        <v>39911</v>
      </c>
      <c r="G944" s="38">
        <f>IF(Tabela4[[#This Row],[Tipo]]="Dividendo",Tabela4[[#This Row],[Valor]],Tabela4[[#This Row],[Valor]]*85%)</f>
        <v>0.93840000000000001</v>
      </c>
    </row>
    <row r="945" spans="1:7">
      <c r="A945" s="39" t="s">
        <v>136</v>
      </c>
      <c r="B945" s="34" t="s">
        <v>16</v>
      </c>
      <c r="C945" s="35">
        <v>39812</v>
      </c>
      <c r="D945" s="36">
        <v>0.72060000000000002</v>
      </c>
      <c r="E945" s="37">
        <v>39969</v>
      </c>
      <c r="F945" s="37">
        <v>39805</v>
      </c>
      <c r="G945" s="38">
        <f>IF(Tabela4[[#This Row],[Tipo]]="Dividendo",Tabela4[[#This Row],[Valor]],Tabela4[[#This Row],[Valor]]*85%)</f>
        <v>0.61251</v>
      </c>
    </row>
    <row r="946" spans="1:7">
      <c r="A946" s="39" t="s">
        <v>136</v>
      </c>
      <c r="B946" s="34" t="s">
        <v>17</v>
      </c>
      <c r="C946" s="35">
        <v>39512</v>
      </c>
      <c r="D946" s="36">
        <v>0.54500000000000004</v>
      </c>
      <c r="E946" s="37">
        <v>39581</v>
      </c>
      <c r="F946" s="37">
        <v>39512</v>
      </c>
      <c r="G946" s="38">
        <f>IF(Tabela4[[#This Row],[Tipo]]="Dividendo",Tabela4[[#This Row],[Valor]],Tabela4[[#This Row],[Valor]]*85%)</f>
        <v>0.54500000000000004</v>
      </c>
    </row>
    <row r="947" spans="1:7">
      <c r="A947" s="39" t="s">
        <v>136</v>
      </c>
      <c r="B947" s="34" t="s">
        <v>16</v>
      </c>
      <c r="C947" s="35">
        <v>39444</v>
      </c>
      <c r="D947" s="36">
        <v>0.72670000000000001</v>
      </c>
      <c r="E947" s="37">
        <v>39581</v>
      </c>
      <c r="F947" s="37">
        <v>39434</v>
      </c>
      <c r="G947" s="38">
        <f>IF(Tabela4[[#This Row],[Tipo]]="Dividendo",Tabela4[[#This Row],[Valor]],Tabela4[[#This Row],[Valor]]*85%)</f>
        <v>0.61769499999999999</v>
      </c>
    </row>
    <row r="948" spans="1:7">
      <c r="A948" s="39" t="s">
        <v>136</v>
      </c>
      <c r="B948" s="34" t="s">
        <v>16</v>
      </c>
      <c r="C948" s="35">
        <v>39079</v>
      </c>
      <c r="D948" s="36">
        <v>1.0297000000000001</v>
      </c>
      <c r="E948" s="37">
        <v>39205</v>
      </c>
      <c r="F948" s="37">
        <v>39072</v>
      </c>
      <c r="G948" s="38">
        <f>IF(Tabela4[[#This Row],[Tipo]]="Dividendo",Tabela4[[#This Row],[Valor]],Tabela4[[#This Row],[Valor]]*85%)</f>
        <v>0.87524500000000005</v>
      </c>
    </row>
    <row r="949" spans="1:7">
      <c r="A949" s="39" t="s">
        <v>136</v>
      </c>
      <c r="B949" s="34" t="s">
        <v>17</v>
      </c>
      <c r="C949" s="35">
        <v>38804</v>
      </c>
      <c r="D949" s="36">
        <v>0.33439999999999998</v>
      </c>
      <c r="E949" s="37">
        <v>38824</v>
      </c>
      <c r="F949" s="37">
        <v>38804</v>
      </c>
      <c r="G949" s="38">
        <f>IF(Tabela4[[#This Row],[Tipo]]="Dividendo",Tabela4[[#This Row],[Valor]],Tabela4[[#This Row],[Valor]]*85%)</f>
        <v>0.33439999999999998</v>
      </c>
    </row>
    <row r="950" spans="1:7">
      <c r="A950" s="39" t="s">
        <v>136</v>
      </c>
      <c r="B950" s="34" t="s">
        <v>16</v>
      </c>
      <c r="C950" s="35">
        <v>38715</v>
      </c>
      <c r="D950" s="36">
        <v>0.58209999999999995</v>
      </c>
      <c r="E950" s="34"/>
      <c r="F950" s="37">
        <v>38714</v>
      </c>
      <c r="G950" s="38">
        <f>IF(Tabela4[[#This Row],[Tipo]]="Dividendo",Tabela4[[#This Row],[Valor]],Tabela4[[#This Row],[Valor]]*85%)</f>
        <v>0.49478499999999992</v>
      </c>
    </row>
    <row r="951" spans="1:7">
      <c r="A951" s="34" t="s">
        <v>138</v>
      </c>
      <c r="B951" s="34" t="s">
        <v>16</v>
      </c>
      <c r="C951" s="35">
        <v>41618</v>
      </c>
      <c r="D951" s="36">
        <v>5.6000000000000001E-2</v>
      </c>
      <c r="E951" s="34"/>
      <c r="F951" s="37">
        <v>41618</v>
      </c>
      <c r="G951" s="38">
        <f>IF(Tabela4[[#This Row],[Tipo]]="Dividendo",Tabela4[[#This Row],[Valor]],Tabela4[[#This Row],[Valor]]*85%)</f>
        <v>4.7599999999999996E-2</v>
      </c>
    </row>
    <row r="952" spans="1:7">
      <c r="A952" s="34" t="s">
        <v>138</v>
      </c>
      <c r="B952" s="34" t="s">
        <v>17</v>
      </c>
      <c r="C952" s="35">
        <v>41584</v>
      </c>
      <c r="D952" s="36">
        <v>0.60650000000000004</v>
      </c>
      <c r="E952" s="37">
        <v>41603</v>
      </c>
      <c r="F952" s="37">
        <v>41584</v>
      </c>
      <c r="G952" s="38">
        <f>IF(Tabela4[[#This Row],[Tipo]]="Dividendo",Tabela4[[#This Row],[Valor]],Tabela4[[#This Row],[Valor]]*85%)</f>
        <v>0.60650000000000004</v>
      </c>
    </row>
    <row r="953" spans="1:7">
      <c r="A953" s="34" t="s">
        <v>138</v>
      </c>
      <c r="B953" s="34" t="s">
        <v>17</v>
      </c>
      <c r="C953" s="35">
        <v>41493</v>
      </c>
      <c r="D953" s="36">
        <v>0.64610000000000001</v>
      </c>
      <c r="E953" s="37">
        <v>41542</v>
      </c>
      <c r="F953" s="37">
        <v>41493</v>
      </c>
      <c r="G953" s="38">
        <f>IF(Tabela4[[#This Row],[Tipo]]="Dividendo",Tabela4[[#This Row],[Valor]],Tabela4[[#This Row],[Valor]]*85%)</f>
        <v>0.64610000000000001</v>
      </c>
    </row>
    <row r="954" spans="1:7">
      <c r="A954" s="34" t="s">
        <v>138</v>
      </c>
      <c r="B954" s="34" t="s">
        <v>17</v>
      </c>
      <c r="C954" s="35">
        <v>41402</v>
      </c>
      <c r="D954" s="36">
        <v>0.50970000000000004</v>
      </c>
      <c r="E954" s="37">
        <v>41421</v>
      </c>
      <c r="F954" s="37">
        <v>41402</v>
      </c>
      <c r="G954" s="38">
        <f>IF(Tabela4[[#This Row],[Tipo]]="Dividendo",Tabela4[[#This Row],[Valor]],Tabela4[[#This Row],[Valor]]*85%)</f>
        <v>0.50970000000000004</v>
      </c>
    </row>
    <row r="955" spans="1:7">
      <c r="A955" s="34" t="s">
        <v>138</v>
      </c>
      <c r="B955" s="34" t="s">
        <v>17</v>
      </c>
      <c r="C955" s="35">
        <v>41331</v>
      </c>
      <c r="D955" s="36">
        <v>0.4551</v>
      </c>
      <c r="E955" s="37">
        <v>41401</v>
      </c>
      <c r="F955" s="37">
        <v>41331</v>
      </c>
      <c r="G955" s="38">
        <f>IF(Tabela4[[#This Row],[Tipo]]="Dividendo",Tabela4[[#This Row],[Valor]],Tabela4[[#This Row],[Valor]]*85%)</f>
        <v>0.4551</v>
      </c>
    </row>
    <row r="956" spans="1:7">
      <c r="A956" s="34" t="s">
        <v>138</v>
      </c>
      <c r="B956" s="34" t="s">
        <v>16</v>
      </c>
      <c r="C956" s="35">
        <v>41263</v>
      </c>
      <c r="D956" s="36">
        <v>6.5299999999999997E-2</v>
      </c>
      <c r="E956" s="37">
        <v>41401</v>
      </c>
      <c r="F956" s="37">
        <v>41263</v>
      </c>
      <c r="G956" s="38">
        <f>IF(Tabela4[[#This Row],[Tipo]]="Dividendo",Tabela4[[#This Row],[Valor]],Tabela4[[#This Row],[Valor]]*85%)</f>
        <v>5.5504999999999999E-2</v>
      </c>
    </row>
    <row r="957" spans="1:7">
      <c r="A957" s="34" t="s">
        <v>138</v>
      </c>
      <c r="B957" s="34" t="s">
        <v>17</v>
      </c>
      <c r="C957" s="35">
        <v>41219</v>
      </c>
      <c r="D957" s="36">
        <v>0.63500000000000001</v>
      </c>
      <c r="E957" s="37">
        <v>41235</v>
      </c>
      <c r="F957" s="37">
        <v>41219</v>
      </c>
      <c r="G957" s="38">
        <f>IF(Tabela4[[#This Row],[Tipo]]="Dividendo",Tabela4[[#This Row],[Valor]],Tabela4[[#This Row],[Valor]]*85%)</f>
        <v>0.63500000000000001</v>
      </c>
    </row>
    <row r="958" spans="1:7">
      <c r="A958" s="34" t="s">
        <v>138</v>
      </c>
      <c r="B958" s="34" t="s">
        <v>17</v>
      </c>
      <c r="C958" s="35">
        <v>41124</v>
      </c>
      <c r="D958" s="36">
        <v>0.62739999999999996</v>
      </c>
      <c r="E958" s="37">
        <v>41148</v>
      </c>
      <c r="F958" s="37">
        <v>41124</v>
      </c>
      <c r="G958" s="38">
        <f>IF(Tabela4[[#This Row],[Tipo]]="Dividendo",Tabela4[[#This Row],[Valor]],Tabela4[[#This Row],[Valor]]*85%)</f>
        <v>0.62739999999999996</v>
      </c>
    </row>
    <row r="959" spans="1:7">
      <c r="A959" s="34" t="s">
        <v>138</v>
      </c>
      <c r="B959" s="34" t="s">
        <v>17</v>
      </c>
      <c r="C959" s="35">
        <v>41032</v>
      </c>
      <c r="D959" s="36">
        <v>0.66069999999999995</v>
      </c>
      <c r="E959" s="37">
        <v>41054</v>
      </c>
      <c r="F959" s="37">
        <v>41032</v>
      </c>
      <c r="G959" s="38">
        <f>IF(Tabela4[[#This Row],[Tipo]]="Dividendo",Tabela4[[#This Row],[Valor]],Tabela4[[#This Row],[Valor]]*85%)</f>
        <v>0.66069999999999995</v>
      </c>
    </row>
    <row r="960" spans="1:7">
      <c r="A960" s="34" t="s">
        <v>138</v>
      </c>
      <c r="B960" s="34" t="s">
        <v>17</v>
      </c>
      <c r="C960" s="35">
        <v>41015</v>
      </c>
      <c r="D960" s="36">
        <v>0.63339999999999996</v>
      </c>
      <c r="E960" s="37">
        <v>41044</v>
      </c>
      <c r="F960" s="37">
        <v>41015</v>
      </c>
      <c r="G960" s="38">
        <f>IF(Tabela4[[#This Row],[Tipo]]="Dividendo",Tabela4[[#This Row],[Valor]],Tabela4[[#This Row],[Valor]]*85%)</f>
        <v>0.63339999999999996</v>
      </c>
    </row>
    <row r="961" spans="1:7">
      <c r="A961" s="34" t="s">
        <v>138</v>
      </c>
      <c r="B961" s="34" t="s">
        <v>16</v>
      </c>
      <c r="C961" s="35">
        <v>40884</v>
      </c>
      <c r="D961" s="36">
        <v>7.5200000000000003E-2</v>
      </c>
      <c r="E961" s="37">
        <v>41044</v>
      </c>
      <c r="F961" s="37">
        <v>40884</v>
      </c>
      <c r="G961" s="38">
        <f>IF(Tabela4[[#This Row],[Tipo]]="Dividendo",Tabela4[[#This Row],[Valor]],Tabela4[[#This Row],[Valor]]*85%)</f>
        <v>6.3920000000000005E-2</v>
      </c>
    </row>
    <row r="962" spans="1:7">
      <c r="A962" s="34" t="s">
        <v>138</v>
      </c>
      <c r="B962" s="34" t="s">
        <v>17</v>
      </c>
      <c r="C962" s="35">
        <v>40857</v>
      </c>
      <c r="D962" s="36">
        <v>0.61860000000000004</v>
      </c>
      <c r="E962" s="37">
        <v>40872</v>
      </c>
      <c r="F962" s="37">
        <v>40857</v>
      </c>
      <c r="G962" s="38">
        <f>IF(Tabela4[[#This Row],[Tipo]]="Dividendo",Tabela4[[#This Row],[Valor]],Tabela4[[#This Row],[Valor]]*85%)</f>
        <v>0.61860000000000004</v>
      </c>
    </row>
    <row r="963" spans="1:7">
      <c r="A963" s="34" t="s">
        <v>138</v>
      </c>
      <c r="B963" s="34" t="s">
        <v>17</v>
      </c>
      <c r="C963" s="35">
        <v>40766</v>
      </c>
      <c r="D963" s="36">
        <v>0.4491</v>
      </c>
      <c r="E963" s="37">
        <v>40808</v>
      </c>
      <c r="F963" s="37">
        <v>40766</v>
      </c>
      <c r="G963" s="38">
        <f>IF(Tabela4[[#This Row],[Tipo]]="Dividendo",Tabela4[[#This Row],[Valor]],Tabela4[[#This Row],[Valor]]*85%)</f>
        <v>0.4491</v>
      </c>
    </row>
    <row r="964" spans="1:7">
      <c r="A964" s="34" t="s">
        <v>138</v>
      </c>
      <c r="B964" s="34" t="s">
        <v>17</v>
      </c>
      <c r="C964" s="35">
        <v>40675</v>
      </c>
      <c r="D964" s="36">
        <v>0.53120000000000001</v>
      </c>
      <c r="E964" s="37">
        <v>40689</v>
      </c>
      <c r="F964" s="37">
        <v>40675</v>
      </c>
      <c r="G964" s="38">
        <f>IF(Tabela4[[#This Row],[Tipo]]="Dividendo",Tabela4[[#This Row],[Valor]],Tabela4[[#This Row],[Valor]]*85%)</f>
        <v>0.53120000000000001</v>
      </c>
    </row>
    <row r="965" spans="1:7">
      <c r="A965" s="34" t="s">
        <v>138</v>
      </c>
      <c r="B965" s="34" t="s">
        <v>17</v>
      </c>
      <c r="C965" s="35">
        <v>40662</v>
      </c>
      <c r="D965" s="36">
        <v>0.51190000000000002</v>
      </c>
      <c r="E965" s="37">
        <v>40680</v>
      </c>
      <c r="F965" s="37">
        <v>40662</v>
      </c>
      <c r="G965" s="38">
        <f>IF(Tabela4[[#This Row],[Tipo]]="Dividendo",Tabela4[[#This Row],[Valor]],Tabela4[[#This Row],[Valor]]*85%)</f>
        <v>0.51190000000000002</v>
      </c>
    </row>
    <row r="966" spans="1:7">
      <c r="A966" s="34" t="s">
        <v>138</v>
      </c>
      <c r="B966" s="34" t="s">
        <v>16</v>
      </c>
      <c r="C966" s="35">
        <v>40515</v>
      </c>
      <c r="D966" s="36">
        <v>7.5200000000000003E-2</v>
      </c>
      <c r="E966" s="37">
        <v>40680</v>
      </c>
      <c r="F966" s="37">
        <v>40515</v>
      </c>
      <c r="G966" s="38">
        <f>IF(Tabela4[[#This Row],[Tipo]]="Dividendo",Tabela4[[#This Row],[Valor]],Tabela4[[#This Row],[Valor]]*85%)</f>
        <v>6.3920000000000005E-2</v>
      </c>
    </row>
    <row r="967" spans="1:7">
      <c r="A967" s="34" t="s">
        <v>138</v>
      </c>
      <c r="B967" s="34" t="s">
        <v>17</v>
      </c>
      <c r="C967" s="35">
        <v>40487</v>
      </c>
      <c r="D967" s="36">
        <v>0.54149999999999998</v>
      </c>
      <c r="E967" s="37">
        <v>40519</v>
      </c>
      <c r="F967" s="37">
        <v>40487</v>
      </c>
      <c r="G967" s="38">
        <f>IF(Tabela4[[#This Row],[Tipo]]="Dividendo",Tabela4[[#This Row],[Valor]],Tabela4[[#This Row],[Valor]]*85%)</f>
        <v>0.54149999999999998</v>
      </c>
    </row>
    <row r="968" spans="1:7">
      <c r="A968" s="34" t="s">
        <v>138</v>
      </c>
      <c r="B968" s="34" t="s">
        <v>17</v>
      </c>
      <c r="C968" s="35">
        <v>40396</v>
      </c>
      <c r="D968" s="36">
        <v>0.43130000000000002</v>
      </c>
      <c r="E968" s="37">
        <v>40436</v>
      </c>
      <c r="F968" s="37">
        <v>40396</v>
      </c>
      <c r="G968" s="38">
        <f>IF(Tabela4[[#This Row],[Tipo]]="Dividendo",Tabela4[[#This Row],[Valor]],Tabela4[[#This Row],[Valor]]*85%)</f>
        <v>0.43130000000000002</v>
      </c>
    </row>
    <row r="969" spans="1:7">
      <c r="A969" s="34" t="s">
        <v>138</v>
      </c>
      <c r="B969" s="34" t="s">
        <v>17</v>
      </c>
      <c r="C969" s="35">
        <v>40312</v>
      </c>
      <c r="D969" s="36">
        <v>0.59760000000000002</v>
      </c>
      <c r="E969" s="37">
        <v>40396</v>
      </c>
      <c r="F969" s="37">
        <v>40312</v>
      </c>
      <c r="G969" s="38">
        <f>IF(Tabela4[[#This Row],[Tipo]]="Dividendo",Tabela4[[#This Row],[Valor]],Tabela4[[#This Row],[Valor]]*85%)</f>
        <v>0.59760000000000002</v>
      </c>
    </row>
    <row r="970" spans="1:7">
      <c r="A970" s="34" t="s">
        <v>138</v>
      </c>
      <c r="B970" s="34" t="s">
        <v>17</v>
      </c>
      <c r="C970" s="35">
        <v>40298</v>
      </c>
      <c r="D970" s="36">
        <v>0.28439999999999999</v>
      </c>
      <c r="E970" s="37">
        <v>40317</v>
      </c>
      <c r="F970" s="37">
        <v>40298</v>
      </c>
      <c r="G970" s="38">
        <f>IF(Tabela4[[#This Row],[Tipo]]="Dividendo",Tabela4[[#This Row],[Valor]],Tabela4[[#This Row],[Valor]]*85%)</f>
        <v>0.28439999999999999</v>
      </c>
    </row>
    <row r="971" spans="1:7">
      <c r="A971" s="34" t="s">
        <v>138</v>
      </c>
      <c r="B971" s="34" t="s">
        <v>16</v>
      </c>
      <c r="C971" s="35">
        <v>40162</v>
      </c>
      <c r="D971" s="36">
        <v>7.6799999999999993E-2</v>
      </c>
      <c r="E971" s="37">
        <v>40317</v>
      </c>
      <c r="F971" s="37">
        <v>40162</v>
      </c>
      <c r="G971" s="38">
        <f>IF(Tabela4[[#This Row],[Tipo]]="Dividendo",Tabela4[[#This Row],[Valor]],Tabela4[[#This Row],[Valor]]*85%)</f>
        <v>6.5279999999999991E-2</v>
      </c>
    </row>
    <row r="972" spans="1:7">
      <c r="A972" s="34" t="s">
        <v>138</v>
      </c>
      <c r="B972" s="34" t="s">
        <v>17</v>
      </c>
      <c r="C972" s="35">
        <v>40129</v>
      </c>
      <c r="D972" s="36">
        <v>0.55400000000000005</v>
      </c>
      <c r="E972" s="37">
        <v>40157</v>
      </c>
      <c r="F972" s="37">
        <v>40129</v>
      </c>
      <c r="G972" s="38">
        <f>IF(Tabela4[[#This Row],[Tipo]]="Dividendo",Tabela4[[#This Row],[Valor]],Tabela4[[#This Row],[Valor]]*85%)</f>
        <v>0.55400000000000005</v>
      </c>
    </row>
    <row r="973" spans="1:7">
      <c r="A973" s="34" t="s">
        <v>138</v>
      </c>
      <c r="B973" s="34" t="s">
        <v>17</v>
      </c>
      <c r="C973" s="35">
        <v>40038</v>
      </c>
      <c r="D973" s="36">
        <v>0.4985</v>
      </c>
      <c r="E973" s="37">
        <v>40071</v>
      </c>
      <c r="F973" s="37">
        <v>40038</v>
      </c>
      <c r="G973" s="38">
        <f>IF(Tabela4[[#This Row],[Tipo]]="Dividendo",Tabela4[[#This Row],[Valor]],Tabela4[[#This Row],[Valor]]*85%)</f>
        <v>0.4985</v>
      </c>
    </row>
    <row r="974" spans="1:7">
      <c r="A974" s="34" t="s">
        <v>138</v>
      </c>
      <c r="B974" s="34" t="s">
        <v>17</v>
      </c>
      <c r="C974" s="35">
        <v>39947</v>
      </c>
      <c r="D974" s="36">
        <v>0.53869999999999996</v>
      </c>
      <c r="E974" s="37">
        <v>39962</v>
      </c>
      <c r="F974" s="37">
        <v>39947</v>
      </c>
      <c r="G974" s="38">
        <f>IF(Tabela4[[#This Row],[Tipo]]="Dividendo",Tabela4[[#This Row],[Valor]],Tabela4[[#This Row],[Valor]]*85%)</f>
        <v>0.53869999999999996</v>
      </c>
    </row>
    <row r="975" spans="1:7">
      <c r="A975" s="34" t="s">
        <v>138</v>
      </c>
      <c r="B975" s="34" t="s">
        <v>17</v>
      </c>
      <c r="C975" s="35">
        <v>39930</v>
      </c>
      <c r="D975" s="36">
        <v>0.41670000000000001</v>
      </c>
      <c r="E975" s="37">
        <v>39940</v>
      </c>
      <c r="F975" s="37">
        <v>39930</v>
      </c>
      <c r="G975" s="38">
        <f>IF(Tabela4[[#This Row],[Tipo]]="Dividendo",Tabela4[[#This Row],[Valor]],Tabela4[[#This Row],[Valor]]*85%)</f>
        <v>0.41670000000000001</v>
      </c>
    </row>
    <row r="976" spans="1:7">
      <c r="A976" s="34" t="s">
        <v>138</v>
      </c>
      <c r="B976" s="34" t="s">
        <v>16</v>
      </c>
      <c r="C976" s="35">
        <v>39801</v>
      </c>
      <c r="D976" s="36">
        <v>7.8399999999999997E-2</v>
      </c>
      <c r="E976" s="37">
        <v>39940</v>
      </c>
      <c r="F976" s="37">
        <v>39801</v>
      </c>
      <c r="G976" s="38">
        <f>IF(Tabela4[[#This Row],[Tipo]]="Dividendo",Tabela4[[#This Row],[Valor]],Tabela4[[#This Row],[Valor]]*85%)</f>
        <v>6.6639999999999991E-2</v>
      </c>
    </row>
    <row r="977" spans="1:7">
      <c r="A977" s="34" t="s">
        <v>138</v>
      </c>
      <c r="B977" s="34" t="s">
        <v>17</v>
      </c>
      <c r="C977" s="35">
        <v>39765</v>
      </c>
      <c r="D977" s="36">
        <v>0.4698</v>
      </c>
      <c r="E977" s="37">
        <v>39779</v>
      </c>
      <c r="F977" s="37">
        <v>39765</v>
      </c>
      <c r="G977" s="38">
        <f>IF(Tabela4[[#This Row],[Tipo]]="Dividendo",Tabela4[[#This Row],[Valor]],Tabela4[[#This Row],[Valor]]*85%)</f>
        <v>0.4698</v>
      </c>
    </row>
    <row r="978" spans="1:7">
      <c r="A978" s="34" t="s">
        <v>138</v>
      </c>
      <c r="B978" s="34" t="s">
        <v>17</v>
      </c>
      <c r="C978" s="35">
        <v>39673</v>
      </c>
      <c r="D978" s="36">
        <v>0.33550000000000002</v>
      </c>
      <c r="E978" s="37">
        <v>39688</v>
      </c>
      <c r="F978" s="37">
        <v>39672</v>
      </c>
      <c r="G978" s="38">
        <f>IF(Tabela4[[#This Row],[Tipo]]="Dividendo",Tabela4[[#This Row],[Valor]],Tabela4[[#This Row],[Valor]]*85%)</f>
        <v>0.33550000000000002</v>
      </c>
    </row>
    <row r="979" spans="1:7">
      <c r="A979" s="34" t="s">
        <v>138</v>
      </c>
      <c r="B979" s="34" t="s">
        <v>17</v>
      </c>
      <c r="C979" s="35">
        <v>39583</v>
      </c>
      <c r="D979" s="36">
        <v>0.43240000000000001</v>
      </c>
      <c r="E979" s="37">
        <v>39597</v>
      </c>
      <c r="F979" s="37">
        <v>39582</v>
      </c>
      <c r="G979" s="38">
        <f>IF(Tabela4[[#This Row],[Tipo]]="Dividendo",Tabela4[[#This Row],[Valor]],Tabela4[[#This Row],[Valor]]*85%)</f>
        <v>0.43240000000000001</v>
      </c>
    </row>
    <row r="980" spans="1:7">
      <c r="A980" s="34" t="s">
        <v>138</v>
      </c>
      <c r="B980" s="34" t="s">
        <v>17</v>
      </c>
      <c r="C980" s="35">
        <v>39561</v>
      </c>
      <c r="D980" s="36">
        <v>0.33889999999999998</v>
      </c>
      <c r="E980" s="34"/>
      <c r="F980" s="37">
        <v>39561</v>
      </c>
      <c r="G980" s="38">
        <f>IF(Tabela4[[#This Row],[Tipo]]="Dividendo",Tabela4[[#This Row],[Valor]],Tabela4[[#This Row],[Valor]]*85%)</f>
        <v>0.33889999999999998</v>
      </c>
    </row>
    <row r="981" spans="1:7">
      <c r="A981" s="34" t="s">
        <v>138</v>
      </c>
      <c r="B981" s="34" t="s">
        <v>16</v>
      </c>
      <c r="C981" s="35">
        <v>39436</v>
      </c>
      <c r="D981" s="36">
        <v>0.3034</v>
      </c>
      <c r="E981" s="37">
        <v>39576</v>
      </c>
      <c r="F981" s="37">
        <v>39436</v>
      </c>
      <c r="G981" s="38">
        <f>IF(Tabela4[[#This Row],[Tipo]]="Dividendo",Tabela4[[#This Row],[Valor]],Tabela4[[#This Row],[Valor]]*85%)</f>
        <v>0.25789000000000001</v>
      </c>
    </row>
    <row r="982" spans="1:7">
      <c r="A982" s="34" t="s">
        <v>138</v>
      </c>
      <c r="B982" s="34" t="s">
        <v>17</v>
      </c>
      <c r="C982" s="35">
        <v>39407</v>
      </c>
      <c r="D982" s="36">
        <v>1.4126000000000001</v>
      </c>
      <c r="E982" s="37">
        <v>39416</v>
      </c>
      <c r="F982" s="37">
        <v>39398</v>
      </c>
      <c r="G982" s="38">
        <f>IF(Tabela4[[#This Row],[Tipo]]="Dividendo",Tabela4[[#This Row],[Valor]],Tabela4[[#This Row],[Valor]]*85%)</f>
        <v>1.4126000000000001</v>
      </c>
    </row>
    <row r="983" spans="1:7">
      <c r="A983" s="34" t="s">
        <v>138</v>
      </c>
      <c r="B983" s="34" t="s">
        <v>17</v>
      </c>
      <c r="C983" s="35">
        <v>39318</v>
      </c>
      <c r="D983" s="36">
        <v>1.4218</v>
      </c>
      <c r="E983" s="37">
        <v>39328</v>
      </c>
      <c r="F983" s="37">
        <v>39304</v>
      </c>
      <c r="G983" s="38">
        <f>IF(Tabela4[[#This Row],[Tipo]]="Dividendo",Tabela4[[#This Row],[Valor]],Tabela4[[#This Row],[Valor]]*85%)</f>
        <v>1.4218</v>
      </c>
    </row>
    <row r="984" spans="1:7">
      <c r="A984" s="34" t="s">
        <v>138</v>
      </c>
      <c r="B984" s="34" t="s">
        <v>17</v>
      </c>
      <c r="C984" s="35">
        <v>39230</v>
      </c>
      <c r="D984" s="36">
        <v>1.6063000000000001</v>
      </c>
      <c r="E984" s="37">
        <v>39239</v>
      </c>
      <c r="F984" s="37">
        <v>39213</v>
      </c>
      <c r="G984" s="38">
        <f>IF(Tabela4[[#This Row],[Tipo]]="Dividendo",Tabela4[[#This Row],[Valor]],Tabela4[[#This Row],[Valor]]*85%)</f>
        <v>1.6063000000000001</v>
      </c>
    </row>
    <row r="985" spans="1:7">
      <c r="A985" s="34" t="s">
        <v>138</v>
      </c>
      <c r="B985" s="34" t="s">
        <v>17</v>
      </c>
      <c r="C985" s="35">
        <v>39191</v>
      </c>
      <c r="D985" s="36">
        <v>1.6529</v>
      </c>
      <c r="E985" s="37">
        <v>39205</v>
      </c>
      <c r="F985" s="37">
        <v>39181</v>
      </c>
      <c r="G985" s="38">
        <f>IF(Tabela4[[#This Row],[Tipo]]="Dividendo",Tabela4[[#This Row],[Valor]],Tabela4[[#This Row],[Valor]]*85%)</f>
        <v>1.6529</v>
      </c>
    </row>
    <row r="986" spans="1:7">
      <c r="A986" s="34" t="s">
        <v>138</v>
      </c>
      <c r="B986" s="34" t="s">
        <v>16</v>
      </c>
      <c r="C986" s="35">
        <v>39038</v>
      </c>
      <c r="D986" s="36">
        <v>0.37280000000000002</v>
      </c>
      <c r="E986" s="37">
        <v>39051</v>
      </c>
      <c r="F986" s="37">
        <v>39029</v>
      </c>
      <c r="G986" s="38">
        <f>IF(Tabela4[[#This Row],[Tipo]]="Dividendo",Tabela4[[#This Row],[Valor]],Tabela4[[#This Row],[Valor]]*85%)</f>
        <v>0.31688</v>
      </c>
    </row>
    <row r="987" spans="1:7">
      <c r="A987" s="34" t="s">
        <v>138</v>
      </c>
      <c r="B987" s="34" t="s">
        <v>17</v>
      </c>
      <c r="C987" s="35">
        <v>39038</v>
      </c>
      <c r="D987" s="36">
        <v>1.0631999999999999</v>
      </c>
      <c r="E987" s="37">
        <v>39051</v>
      </c>
      <c r="F987" s="37">
        <v>39029</v>
      </c>
      <c r="G987" s="38">
        <f>IF(Tabela4[[#This Row],[Tipo]]="Dividendo",Tabela4[[#This Row],[Valor]],Tabela4[[#This Row],[Valor]]*85%)</f>
        <v>1.0631999999999999</v>
      </c>
    </row>
    <row r="988" spans="1:7">
      <c r="A988" s="34" t="s">
        <v>138</v>
      </c>
      <c r="B988" s="34" t="s">
        <v>17</v>
      </c>
      <c r="C988" s="35">
        <v>38946</v>
      </c>
      <c r="D988" s="36">
        <v>3.0579999999999998</v>
      </c>
      <c r="E988" s="37">
        <v>38958</v>
      </c>
      <c r="F988" s="37">
        <v>38938</v>
      </c>
      <c r="G988" s="38">
        <f>IF(Tabela4[[#This Row],[Tipo]]="Dividendo",Tabela4[[#This Row],[Valor]],Tabela4[[#This Row],[Valor]]*85%)</f>
        <v>3.0579999999999998</v>
      </c>
    </row>
    <row r="989" spans="1:7">
      <c r="A989" s="34" t="s">
        <v>138</v>
      </c>
      <c r="B989" s="34" t="s">
        <v>17</v>
      </c>
      <c r="C989" s="35">
        <v>38807</v>
      </c>
      <c r="D989" s="36">
        <v>2.9539</v>
      </c>
      <c r="E989" s="37">
        <v>38819</v>
      </c>
      <c r="F989" s="37">
        <v>38797</v>
      </c>
      <c r="G989" s="38">
        <f>IF(Tabela4[[#This Row],[Tipo]]="Dividendo",Tabela4[[#This Row],[Valor]],Tabela4[[#This Row],[Valor]]*85%)</f>
        <v>2.9539</v>
      </c>
    </row>
    <row r="990" spans="1:7">
      <c r="A990" s="34" t="s">
        <v>138</v>
      </c>
      <c r="B990" s="34" t="s">
        <v>16</v>
      </c>
      <c r="C990" s="35">
        <v>38702</v>
      </c>
      <c r="D990" s="36">
        <v>0.44040000000000001</v>
      </c>
      <c r="E990" s="37">
        <v>38715</v>
      </c>
      <c r="F990" s="37">
        <v>38693</v>
      </c>
      <c r="G990" s="38">
        <f>IF(Tabela4[[#This Row],[Tipo]]="Dividendo",Tabela4[[#This Row],[Valor]],Tabela4[[#This Row],[Valor]]*85%)</f>
        <v>0.37434000000000001</v>
      </c>
    </row>
    <row r="991" spans="1:7">
      <c r="A991" s="34" t="s">
        <v>138</v>
      </c>
      <c r="B991" s="34" t="s">
        <v>17</v>
      </c>
      <c r="C991" s="35">
        <v>38607</v>
      </c>
      <c r="D991" s="36">
        <v>2.0001000000000002</v>
      </c>
      <c r="E991" s="37">
        <v>38622</v>
      </c>
      <c r="F991" s="37">
        <v>38573</v>
      </c>
      <c r="G991" s="38">
        <f>IF(Tabela4[[#This Row],[Tipo]]="Dividendo",Tabela4[[#This Row],[Valor]],Tabela4[[#This Row],[Valor]]*85%)</f>
        <v>2.0001000000000002</v>
      </c>
    </row>
    <row r="992" spans="1:7">
      <c r="A992" s="34" t="s">
        <v>138</v>
      </c>
      <c r="B992" s="34" t="s">
        <v>17</v>
      </c>
      <c r="C992" s="35">
        <v>38455</v>
      </c>
      <c r="D992" s="36">
        <v>0.77569999999999995</v>
      </c>
      <c r="E992" s="37">
        <v>38468</v>
      </c>
      <c r="F992" s="37">
        <v>38442</v>
      </c>
      <c r="G992" s="38">
        <f>IF(Tabela4[[#This Row],[Tipo]]="Dividendo",Tabela4[[#This Row],[Valor]],Tabela4[[#This Row],[Valor]]*85%)</f>
        <v>0.77569999999999995</v>
      </c>
    </row>
    <row r="993" spans="1:7">
      <c r="A993" s="34" t="s">
        <v>138</v>
      </c>
      <c r="B993" s="34" t="s">
        <v>16</v>
      </c>
      <c r="C993" s="35">
        <v>38310</v>
      </c>
      <c r="D993" s="36">
        <v>0.43780000000000002</v>
      </c>
      <c r="E993" s="37">
        <v>38322</v>
      </c>
      <c r="F993" s="37">
        <v>38301</v>
      </c>
      <c r="G993" s="38">
        <f>IF(Tabela4[[#This Row],[Tipo]]="Dividendo",Tabela4[[#This Row],[Valor]],Tabela4[[#This Row],[Valor]]*85%)</f>
        <v>0.37213000000000002</v>
      </c>
    </row>
    <row r="994" spans="1:7">
      <c r="A994" s="34" t="s">
        <v>138</v>
      </c>
      <c r="B994" s="34" t="s">
        <v>17</v>
      </c>
      <c r="C994" s="35">
        <v>38310</v>
      </c>
      <c r="D994" s="36">
        <v>0.91439999999999999</v>
      </c>
      <c r="E994" s="37">
        <v>38322</v>
      </c>
      <c r="F994" s="37">
        <v>38301</v>
      </c>
      <c r="G994" s="38">
        <f>IF(Tabela4[[#This Row],[Tipo]]="Dividendo",Tabela4[[#This Row],[Valor]],Tabela4[[#This Row],[Valor]]*85%)</f>
        <v>0.91439999999999999</v>
      </c>
    </row>
    <row r="995" spans="1:7">
      <c r="A995" s="34" t="s">
        <v>138</v>
      </c>
      <c r="B995" s="34" t="s">
        <v>17</v>
      </c>
      <c r="C995" s="35">
        <v>38197</v>
      </c>
      <c r="D995" s="36">
        <v>0.6784</v>
      </c>
      <c r="E995" s="37">
        <v>38209</v>
      </c>
      <c r="F995" s="37">
        <v>38187</v>
      </c>
      <c r="G995" s="38">
        <f>IF(Tabela4[[#This Row],[Tipo]]="Dividendo",Tabela4[[#This Row],[Valor]],Tabela4[[#This Row],[Valor]]*85%)</f>
        <v>0.6784</v>
      </c>
    </row>
    <row r="996" spans="1:7">
      <c r="A996" s="34" t="s">
        <v>138</v>
      </c>
      <c r="B996" s="34" t="s">
        <v>17</v>
      </c>
      <c r="C996" s="35">
        <v>38114</v>
      </c>
      <c r="D996" s="36">
        <v>0.89019999999999999</v>
      </c>
      <c r="E996" s="37">
        <v>38128</v>
      </c>
      <c r="F996" s="37">
        <v>38104</v>
      </c>
      <c r="G996" s="38">
        <f>IF(Tabela4[[#This Row],[Tipo]]="Dividendo",Tabela4[[#This Row],[Valor]],Tabela4[[#This Row],[Valor]]*85%)</f>
        <v>0.89019999999999999</v>
      </c>
    </row>
    <row r="997" spans="1:7">
      <c r="A997" s="34" t="s">
        <v>138</v>
      </c>
      <c r="B997" s="34" t="s">
        <v>16</v>
      </c>
      <c r="C997" s="35">
        <v>37959</v>
      </c>
      <c r="D997" s="36">
        <v>0.46329999999999999</v>
      </c>
      <c r="E997" s="37">
        <v>37970</v>
      </c>
      <c r="F997" s="37">
        <v>37953</v>
      </c>
      <c r="G997" s="38">
        <f>IF(Tabela4[[#This Row],[Tipo]]="Dividendo",Tabela4[[#This Row],[Valor]],Tabela4[[#This Row],[Valor]]*85%)</f>
        <v>0.39380499999999996</v>
      </c>
    </row>
    <row r="998" spans="1:7">
      <c r="A998" s="34" t="s">
        <v>138</v>
      </c>
      <c r="B998" s="34" t="s">
        <v>17</v>
      </c>
      <c r="C998" s="35">
        <v>37930</v>
      </c>
      <c r="D998" s="36">
        <v>0.4022</v>
      </c>
      <c r="E998" s="37">
        <v>37939</v>
      </c>
      <c r="F998" s="37">
        <v>37918</v>
      </c>
      <c r="G998" s="38">
        <f>IF(Tabela4[[#This Row],[Tipo]]="Dividendo",Tabela4[[#This Row],[Valor]],Tabela4[[#This Row],[Valor]]*85%)</f>
        <v>0.4022</v>
      </c>
    </row>
    <row r="999" spans="1:7">
      <c r="A999" s="34" t="s">
        <v>138</v>
      </c>
      <c r="B999" s="34" t="s">
        <v>17</v>
      </c>
      <c r="C999" s="35">
        <v>37846</v>
      </c>
      <c r="D999" s="36">
        <v>0.1341</v>
      </c>
      <c r="E999" s="37">
        <v>37859</v>
      </c>
      <c r="F999" s="37">
        <v>37845</v>
      </c>
      <c r="G999" s="38">
        <f>IF(Tabela4[[#This Row],[Tipo]]="Dividendo",Tabela4[[#This Row],[Valor]],Tabela4[[#This Row],[Valor]]*85%)</f>
        <v>0.1341</v>
      </c>
    </row>
    <row r="1000" spans="1:7">
      <c r="A1000" s="34" t="s">
        <v>138</v>
      </c>
      <c r="B1000" s="34" t="s">
        <v>16</v>
      </c>
      <c r="C1000" s="35">
        <v>37509</v>
      </c>
      <c r="D1000" s="36">
        <v>0.24440000000000001</v>
      </c>
      <c r="E1000" s="37">
        <v>37518</v>
      </c>
      <c r="F1000" s="37">
        <v>37509</v>
      </c>
      <c r="G1000" s="38">
        <f>IF(Tabela4[[#This Row],[Tipo]]="Dividendo",Tabela4[[#This Row],[Valor]],Tabela4[[#This Row],[Valor]]*85%)</f>
        <v>0.20774000000000001</v>
      </c>
    </row>
    <row r="1001" spans="1:7">
      <c r="A1001" s="34" t="s">
        <v>138</v>
      </c>
      <c r="B1001" s="34" t="s">
        <v>17</v>
      </c>
      <c r="C1001" s="35">
        <v>37495</v>
      </c>
      <c r="D1001" s="36">
        <v>0.1782</v>
      </c>
      <c r="E1001" s="37">
        <v>37503</v>
      </c>
      <c r="F1001" s="37">
        <v>37494</v>
      </c>
      <c r="G1001" s="38">
        <f>IF(Tabela4[[#This Row],[Tipo]]="Dividendo",Tabela4[[#This Row],[Valor]],Tabela4[[#This Row],[Valor]]*85%)</f>
        <v>0.1782</v>
      </c>
    </row>
    <row r="1002" spans="1:7">
      <c r="A1002" s="34" t="s">
        <v>138</v>
      </c>
      <c r="B1002" s="34" t="s">
        <v>17</v>
      </c>
      <c r="C1002" s="35">
        <v>37389</v>
      </c>
      <c r="D1002" s="36">
        <v>0.23930000000000001</v>
      </c>
      <c r="E1002" s="37">
        <v>37397</v>
      </c>
      <c r="F1002" s="37">
        <v>37386</v>
      </c>
      <c r="G1002" s="38">
        <f>IF(Tabela4[[#This Row],[Tipo]]="Dividendo",Tabela4[[#This Row],[Valor]],Tabela4[[#This Row],[Valor]]*85%)</f>
        <v>0.23930000000000001</v>
      </c>
    </row>
    <row r="1003" spans="1:7">
      <c r="A1003" s="34" t="s">
        <v>138</v>
      </c>
      <c r="B1003" s="34" t="s">
        <v>17</v>
      </c>
      <c r="C1003" s="35">
        <v>37375</v>
      </c>
      <c r="D1003" s="36">
        <v>0.31940000000000002</v>
      </c>
      <c r="E1003" s="37">
        <v>37385</v>
      </c>
      <c r="F1003" s="37">
        <v>37375</v>
      </c>
      <c r="G1003" s="38">
        <f>IF(Tabela4[[#This Row],[Tipo]]="Dividendo",Tabela4[[#This Row],[Valor]],Tabela4[[#This Row],[Valor]]*85%)</f>
        <v>0.31940000000000002</v>
      </c>
    </row>
    <row r="1004" spans="1:7">
      <c r="A1004" s="34" t="s">
        <v>138</v>
      </c>
      <c r="B1004" s="34" t="s">
        <v>76</v>
      </c>
      <c r="C1004" s="35">
        <v>37361</v>
      </c>
      <c r="D1004" s="36">
        <v>1.7076</v>
      </c>
      <c r="E1004" s="37">
        <v>37421</v>
      </c>
      <c r="F1004" s="37">
        <v>37361</v>
      </c>
      <c r="G1004" s="38">
        <f>IF(Tabela4[[#This Row],[Tipo]]="Dividendo",Tabela4[[#This Row],[Valor]],Tabela4[[#This Row],[Valor]]*85%)</f>
        <v>1.45146</v>
      </c>
    </row>
    <row r="1005" spans="1:7">
      <c r="A1005" s="34" t="s">
        <v>138</v>
      </c>
      <c r="B1005" s="34" t="s">
        <v>16</v>
      </c>
      <c r="C1005" s="35">
        <v>37235</v>
      </c>
      <c r="D1005" s="36">
        <v>0.41239999999999999</v>
      </c>
      <c r="E1005" s="37">
        <v>37251</v>
      </c>
      <c r="F1005" s="37">
        <v>37235</v>
      </c>
      <c r="G1005" s="38">
        <f>IF(Tabela4[[#This Row],[Tipo]]="Dividendo",Tabela4[[#This Row],[Valor]],Tabela4[[#This Row],[Valor]]*85%)</f>
        <v>0.35053999999999996</v>
      </c>
    </row>
    <row r="1006" spans="1:7">
      <c r="A1006" s="34" t="s">
        <v>138</v>
      </c>
      <c r="B1006" s="39" t="s">
        <v>17</v>
      </c>
      <c r="C1006" s="40">
        <v>37008</v>
      </c>
      <c r="D1006" s="41">
        <v>0.1148</v>
      </c>
      <c r="E1006" s="42">
        <v>37027</v>
      </c>
      <c r="F1006" s="42">
        <v>37008</v>
      </c>
      <c r="G1006" s="43">
        <f>IF(Tabela4[[#This Row],[Tipo]]="Dividendo",Tabela4[[#This Row],[Valor]],Tabela4[[#This Row],[Valor]]*85%)</f>
        <v>0.1148</v>
      </c>
    </row>
    <row r="1007" spans="1:7">
      <c r="A1007" s="39" t="s">
        <v>140</v>
      </c>
      <c r="B1007" s="39" t="s">
        <v>16</v>
      </c>
      <c r="C1007" s="40">
        <v>41613</v>
      </c>
      <c r="D1007" s="41">
        <v>0.55410000000000004</v>
      </c>
      <c r="E1007" s="42">
        <v>41627</v>
      </c>
      <c r="F1007" s="42">
        <v>41613</v>
      </c>
      <c r="G1007" s="43">
        <f>IF(Tabela4[[#This Row],[Tipo]]="Dividendo",Tabela4[[#This Row],[Valor]],Tabela4[[#This Row],[Valor]]*85%)</f>
        <v>0.47098500000000004</v>
      </c>
    </row>
    <row r="1008" spans="1:7">
      <c r="A1008" s="39" t="s">
        <v>140</v>
      </c>
      <c r="B1008" s="34" t="s">
        <v>17</v>
      </c>
      <c r="C1008" s="35">
        <v>41394</v>
      </c>
      <c r="D1008" s="36">
        <v>1.4286000000000001</v>
      </c>
      <c r="E1008" s="34"/>
      <c r="F1008" s="37">
        <v>41394</v>
      </c>
      <c r="G1008" s="38">
        <f>IF(Tabela4[[#This Row],[Tipo]]="Dividendo",Tabela4[[#This Row],[Valor]],Tabela4[[#This Row],[Valor]]*85%)</f>
        <v>1.4286000000000001</v>
      </c>
    </row>
    <row r="1009" spans="1:7">
      <c r="A1009" s="39" t="s">
        <v>140</v>
      </c>
      <c r="B1009" s="34" t="s">
        <v>16</v>
      </c>
      <c r="C1009" s="35">
        <v>41264</v>
      </c>
      <c r="D1009" s="36">
        <v>1.9938</v>
      </c>
      <c r="E1009" s="37">
        <v>41338</v>
      </c>
      <c r="F1009" s="37">
        <v>41263</v>
      </c>
      <c r="G1009" s="38">
        <f>IF(Tabela4[[#This Row],[Tipo]]="Dividendo",Tabela4[[#This Row],[Valor]],Tabela4[[#This Row],[Valor]]*85%)</f>
        <v>1.6947300000000001</v>
      </c>
    </row>
    <row r="1010" spans="1:7">
      <c r="A1010" s="39" t="s">
        <v>140</v>
      </c>
      <c r="B1010" s="34" t="s">
        <v>17</v>
      </c>
      <c r="C1010" s="35">
        <v>41264</v>
      </c>
      <c r="D1010" s="36">
        <v>1.8765000000000001</v>
      </c>
      <c r="E1010" s="37">
        <v>41338</v>
      </c>
      <c r="F1010" s="37">
        <v>41263</v>
      </c>
      <c r="G1010" s="38">
        <f>IF(Tabela4[[#This Row],[Tipo]]="Dividendo",Tabela4[[#This Row],[Valor]],Tabela4[[#This Row],[Valor]]*85%)</f>
        <v>1.8765000000000001</v>
      </c>
    </row>
    <row r="1011" spans="1:7">
      <c r="A1011" s="39" t="s">
        <v>140</v>
      </c>
      <c r="B1011" s="34" t="s">
        <v>17</v>
      </c>
      <c r="C1011" s="35">
        <v>41026</v>
      </c>
      <c r="D1011" s="36">
        <v>1.8971</v>
      </c>
      <c r="E1011" s="34"/>
      <c r="F1011" s="37">
        <v>41026</v>
      </c>
      <c r="G1011" s="38">
        <f>IF(Tabela4[[#This Row],[Tipo]]="Dividendo",Tabela4[[#This Row],[Valor]],Tabela4[[#This Row],[Valor]]*85%)</f>
        <v>1.8971</v>
      </c>
    </row>
    <row r="1012" spans="1:7">
      <c r="A1012" s="39" t="s">
        <v>140</v>
      </c>
      <c r="B1012" s="34" t="s">
        <v>17</v>
      </c>
      <c r="C1012" s="35">
        <v>40886</v>
      </c>
      <c r="D1012" s="36">
        <v>1.2461</v>
      </c>
      <c r="E1012" s="34"/>
      <c r="F1012" s="37">
        <v>40886</v>
      </c>
      <c r="G1012" s="38">
        <f>IF(Tabela4[[#This Row],[Tipo]]="Dividendo",Tabela4[[#This Row],[Valor]],Tabela4[[#This Row],[Valor]]*85%)</f>
        <v>1.2461</v>
      </c>
    </row>
    <row r="1013" spans="1:7">
      <c r="A1013" s="39" t="s">
        <v>140</v>
      </c>
      <c r="B1013" s="34" t="s">
        <v>17</v>
      </c>
      <c r="C1013" s="35">
        <v>40662</v>
      </c>
      <c r="D1013" s="36">
        <v>1.75</v>
      </c>
      <c r="E1013" s="34"/>
      <c r="F1013" s="37">
        <v>40662</v>
      </c>
      <c r="G1013" s="38">
        <f>IF(Tabela4[[#This Row],[Tipo]]="Dividendo",Tabela4[[#This Row],[Valor]],Tabela4[[#This Row],[Valor]]*85%)</f>
        <v>1.75</v>
      </c>
    </row>
    <row r="1014" spans="1:7">
      <c r="A1014" s="39" t="s">
        <v>140</v>
      </c>
      <c r="B1014" s="34" t="s">
        <v>17</v>
      </c>
      <c r="C1014" s="35">
        <v>40528</v>
      </c>
      <c r="D1014" s="36">
        <v>1.3193999999999999</v>
      </c>
      <c r="E1014" s="37">
        <v>40541</v>
      </c>
      <c r="F1014" s="37">
        <v>40528</v>
      </c>
      <c r="G1014" s="38">
        <f>IF(Tabela4[[#This Row],[Tipo]]="Dividendo",Tabela4[[#This Row],[Valor]],Tabela4[[#This Row],[Valor]]*85%)</f>
        <v>1.3193999999999999</v>
      </c>
    </row>
    <row r="1015" spans="1:7">
      <c r="A1015" s="39" t="s">
        <v>140</v>
      </c>
      <c r="B1015" s="34" t="s">
        <v>17</v>
      </c>
      <c r="C1015" s="35">
        <v>40297</v>
      </c>
      <c r="D1015" s="36">
        <v>1.5008999999999999</v>
      </c>
      <c r="E1015" s="34"/>
      <c r="F1015" s="37">
        <v>40297</v>
      </c>
      <c r="G1015" s="38">
        <f>IF(Tabela4[[#This Row],[Tipo]]="Dividendo",Tabela4[[#This Row],[Valor]],Tabela4[[#This Row],[Valor]]*85%)</f>
        <v>1.5008999999999999</v>
      </c>
    </row>
    <row r="1016" spans="1:7">
      <c r="A1016" s="39" t="s">
        <v>140</v>
      </c>
      <c r="B1016" s="34" t="s">
        <v>17</v>
      </c>
      <c r="C1016" s="35">
        <v>39932</v>
      </c>
      <c r="D1016" s="36">
        <v>1.9018999999999999</v>
      </c>
      <c r="E1016" s="34"/>
      <c r="F1016" s="37">
        <v>39932</v>
      </c>
      <c r="G1016" s="38">
        <f>IF(Tabela4[[#This Row],[Tipo]]="Dividendo",Tabela4[[#This Row],[Valor]],Tabela4[[#This Row],[Valor]]*85%)</f>
        <v>1.9018999999999999</v>
      </c>
    </row>
    <row r="1017" spans="1:7">
      <c r="A1017" s="39" t="s">
        <v>140</v>
      </c>
      <c r="B1017" s="34" t="s">
        <v>17</v>
      </c>
      <c r="C1017" s="35">
        <v>39563</v>
      </c>
      <c r="D1017" s="36">
        <v>1.78</v>
      </c>
      <c r="E1017" s="37">
        <v>39626</v>
      </c>
      <c r="F1017" s="37">
        <v>39563</v>
      </c>
      <c r="G1017" s="38">
        <f>IF(Tabela4[[#This Row],[Tipo]]="Dividendo",Tabela4[[#This Row],[Valor]],Tabela4[[#This Row],[Valor]]*85%)</f>
        <v>1.78</v>
      </c>
    </row>
    <row r="1018" spans="1:7">
      <c r="A1018" s="39" t="s">
        <v>140</v>
      </c>
      <c r="B1018" s="34" t="s">
        <v>17</v>
      </c>
      <c r="C1018" s="35">
        <v>39198</v>
      </c>
      <c r="D1018" s="36">
        <v>4.9880000000000004</v>
      </c>
      <c r="E1018" s="34"/>
      <c r="F1018" s="37">
        <v>39198</v>
      </c>
      <c r="G1018" s="38">
        <f>IF(Tabela4[[#This Row],[Tipo]]="Dividendo",Tabela4[[#This Row],[Valor]],Tabela4[[#This Row],[Valor]]*85%)</f>
        <v>4.9880000000000004</v>
      </c>
    </row>
    <row r="1019" spans="1:7">
      <c r="A1019" s="39" t="s">
        <v>140</v>
      </c>
      <c r="B1019" s="34" t="s">
        <v>17</v>
      </c>
      <c r="C1019" s="35">
        <v>38909</v>
      </c>
      <c r="D1019" s="36">
        <v>0.47199999999999998</v>
      </c>
      <c r="E1019" s="37">
        <v>38939</v>
      </c>
      <c r="F1019" s="37">
        <v>38897</v>
      </c>
      <c r="G1019" s="38">
        <f>IF(Tabela4[[#This Row],[Tipo]]="Dividendo",Tabela4[[#This Row],[Valor]],Tabela4[[#This Row],[Valor]]*85%)</f>
        <v>0.47199999999999998</v>
      </c>
    </row>
    <row r="1020" spans="1:7">
      <c r="A1020" s="39" t="s">
        <v>140</v>
      </c>
      <c r="B1020" s="34" t="s">
        <v>16</v>
      </c>
      <c r="C1020" s="35">
        <v>38848</v>
      </c>
      <c r="D1020" s="36">
        <v>1.0430999999999999</v>
      </c>
      <c r="E1020" s="34"/>
      <c r="F1020" s="37">
        <v>38834</v>
      </c>
      <c r="G1020" s="38">
        <f>IF(Tabela4[[#This Row],[Tipo]]="Dividendo",Tabela4[[#This Row],[Valor]],Tabela4[[#This Row],[Valor]]*85%)</f>
        <v>0.88663499999999995</v>
      </c>
    </row>
    <row r="1021" spans="1:7">
      <c r="A1021" s="39" t="s">
        <v>140</v>
      </c>
      <c r="B1021" s="34" t="s">
        <v>17</v>
      </c>
      <c r="C1021" s="35">
        <v>38835</v>
      </c>
      <c r="D1021" s="36">
        <v>2.85</v>
      </c>
      <c r="E1021" s="34"/>
      <c r="F1021" s="37">
        <v>38835</v>
      </c>
      <c r="G1021" s="38">
        <f>IF(Tabela4[[#This Row],[Tipo]]="Dividendo",Tabela4[[#This Row],[Valor]],Tabela4[[#This Row],[Valor]]*85%)</f>
        <v>2.85</v>
      </c>
    </row>
    <row r="1022" spans="1:7">
      <c r="A1022" s="39" t="s">
        <v>140</v>
      </c>
      <c r="B1022" s="34" t="s">
        <v>17</v>
      </c>
      <c r="C1022" s="35">
        <v>38733</v>
      </c>
      <c r="D1022" s="36">
        <v>5.5340999999999996</v>
      </c>
      <c r="E1022" s="37">
        <v>38744</v>
      </c>
      <c r="F1022" s="37">
        <v>38693</v>
      </c>
      <c r="G1022" s="38">
        <f>IF(Tabela4[[#This Row],[Tipo]]="Dividendo",Tabela4[[#This Row],[Valor]],Tabela4[[#This Row],[Valor]]*85%)</f>
        <v>5.5340999999999996</v>
      </c>
    </row>
    <row r="1023" spans="1:7">
      <c r="A1023" s="39" t="s">
        <v>140</v>
      </c>
      <c r="B1023" s="34" t="s">
        <v>16</v>
      </c>
      <c r="C1023" s="35">
        <v>38719</v>
      </c>
      <c r="D1023" s="36">
        <v>0.96860000000000002</v>
      </c>
      <c r="E1023" s="34"/>
      <c r="F1023" s="37">
        <v>38707</v>
      </c>
      <c r="G1023" s="38">
        <f>IF(Tabela4[[#This Row],[Tipo]]="Dividendo",Tabela4[[#This Row],[Valor]],Tabela4[[#This Row],[Valor]]*85%)</f>
        <v>0.82330999999999999</v>
      </c>
    </row>
    <row r="1024" spans="1:7">
      <c r="A1024" s="39" t="s">
        <v>140</v>
      </c>
      <c r="B1024" s="34" t="s">
        <v>16</v>
      </c>
      <c r="C1024" s="35">
        <v>38664</v>
      </c>
      <c r="D1024" s="36">
        <v>1.2031000000000001</v>
      </c>
      <c r="E1024" s="34"/>
      <c r="F1024" s="37">
        <v>38652</v>
      </c>
      <c r="G1024" s="38">
        <f>IF(Tabela4[[#This Row],[Tipo]]="Dividendo",Tabela4[[#This Row],[Valor]],Tabela4[[#This Row],[Valor]]*85%)</f>
        <v>1.022635</v>
      </c>
    </row>
    <row r="1025" spans="1:7">
      <c r="A1025" s="39" t="s">
        <v>140</v>
      </c>
      <c r="B1025" s="34" t="s">
        <v>16</v>
      </c>
      <c r="C1025" s="35">
        <v>38541</v>
      </c>
      <c r="D1025" s="36">
        <v>1.746</v>
      </c>
      <c r="E1025" s="34"/>
      <c r="F1025" s="37">
        <v>38532</v>
      </c>
      <c r="G1025" s="38">
        <f>IF(Tabela4[[#This Row],[Tipo]]="Dividendo",Tabela4[[#This Row],[Valor]],Tabela4[[#This Row],[Valor]]*85%)</f>
        <v>1.4841</v>
      </c>
    </row>
    <row r="1026" spans="1:7">
      <c r="A1026" s="39" t="s">
        <v>140</v>
      </c>
      <c r="B1026" s="34" t="s">
        <v>17</v>
      </c>
      <c r="C1026" s="35">
        <v>38471</v>
      </c>
      <c r="D1026" s="36">
        <v>1.1253</v>
      </c>
      <c r="E1026" s="37">
        <v>38715</v>
      </c>
      <c r="F1026" s="37">
        <v>38471</v>
      </c>
      <c r="G1026" s="38">
        <f>IF(Tabela4[[#This Row],[Tipo]]="Dividendo",Tabela4[[#This Row],[Valor]],Tabela4[[#This Row],[Valor]]*85%)</f>
        <v>1.1253</v>
      </c>
    </row>
    <row r="1027" spans="1:7">
      <c r="A1027" s="39" t="s">
        <v>140</v>
      </c>
      <c r="B1027" s="34" t="s">
        <v>16</v>
      </c>
      <c r="C1027" s="35">
        <v>38362</v>
      </c>
      <c r="D1027" s="36">
        <v>0.24679999999999999</v>
      </c>
      <c r="E1027" s="37">
        <v>38715</v>
      </c>
      <c r="F1027" s="37">
        <v>38348</v>
      </c>
      <c r="G1027" s="38">
        <f>IF(Tabela4[[#This Row],[Tipo]]="Dividendo",Tabela4[[#This Row],[Valor]],Tabela4[[#This Row],[Valor]]*85%)</f>
        <v>0.20977999999999999</v>
      </c>
    </row>
    <row r="1028" spans="1:7">
      <c r="A1028" s="39" t="s">
        <v>140</v>
      </c>
      <c r="B1028" s="34" t="s">
        <v>16</v>
      </c>
      <c r="C1028" s="35">
        <v>38331</v>
      </c>
      <c r="D1028" s="36">
        <v>1.0488</v>
      </c>
      <c r="E1028" s="34"/>
      <c r="F1028" s="37">
        <v>38321</v>
      </c>
      <c r="G1028" s="38">
        <f>IF(Tabela4[[#This Row],[Tipo]]="Dividendo",Tabela4[[#This Row],[Valor]],Tabela4[[#This Row],[Valor]]*85%)</f>
        <v>0.89147999999999994</v>
      </c>
    </row>
    <row r="1029" spans="1:7">
      <c r="A1029" s="39" t="s">
        <v>140</v>
      </c>
      <c r="B1029" s="34" t="s">
        <v>16</v>
      </c>
      <c r="C1029" s="35">
        <v>38238</v>
      </c>
      <c r="D1029" s="36">
        <v>0.61699999999999999</v>
      </c>
      <c r="E1029" s="37">
        <v>38533</v>
      </c>
      <c r="F1029" s="37">
        <v>38225</v>
      </c>
      <c r="G1029" s="38">
        <f>IF(Tabela4[[#This Row],[Tipo]]="Dividendo",Tabela4[[#This Row],[Valor]],Tabela4[[#This Row],[Valor]]*85%)</f>
        <v>0.52444999999999997</v>
      </c>
    </row>
    <row r="1030" spans="1:7">
      <c r="A1030" s="39" t="s">
        <v>140</v>
      </c>
      <c r="B1030" s="34" t="s">
        <v>16</v>
      </c>
      <c r="C1030" s="35">
        <v>38147</v>
      </c>
      <c r="D1030" s="36">
        <v>1.2339</v>
      </c>
      <c r="E1030" s="34"/>
      <c r="F1030" s="37">
        <v>38138</v>
      </c>
      <c r="G1030" s="38">
        <f>IF(Tabela4[[#This Row],[Tipo]]="Dividendo",Tabela4[[#This Row],[Valor]],Tabela4[[#This Row],[Valor]]*85%)</f>
        <v>1.0488150000000001</v>
      </c>
    </row>
    <row r="1031" spans="1:7">
      <c r="A1031" s="39" t="s">
        <v>140</v>
      </c>
      <c r="B1031" s="34" t="s">
        <v>17</v>
      </c>
      <c r="C1031" s="35">
        <v>38107</v>
      </c>
      <c r="D1031" s="36">
        <v>0.44</v>
      </c>
      <c r="E1031" s="37">
        <v>38349</v>
      </c>
      <c r="F1031" s="37">
        <v>38107</v>
      </c>
      <c r="G1031" s="38">
        <f>IF(Tabela4[[#This Row],[Tipo]]="Dividendo",Tabela4[[#This Row],[Valor]],Tabela4[[#This Row],[Valor]]*85%)</f>
        <v>0.44</v>
      </c>
    </row>
    <row r="1032" spans="1:7">
      <c r="A1032" s="39" t="s">
        <v>140</v>
      </c>
      <c r="B1032" s="34" t="s">
        <v>16</v>
      </c>
      <c r="C1032" s="35">
        <v>37984</v>
      </c>
      <c r="D1032" s="36">
        <v>0.61699999999999999</v>
      </c>
      <c r="E1032" s="37">
        <v>38349</v>
      </c>
      <c r="F1032" s="37">
        <v>37973</v>
      </c>
      <c r="G1032" s="38">
        <f>IF(Tabela4[[#This Row],[Tipo]]="Dividendo",Tabela4[[#This Row],[Valor]],Tabela4[[#This Row],[Valor]]*85%)</f>
        <v>0.52444999999999997</v>
      </c>
    </row>
    <row r="1033" spans="1:7">
      <c r="A1033" s="39" t="s">
        <v>140</v>
      </c>
      <c r="B1033" s="34" t="s">
        <v>16</v>
      </c>
      <c r="C1033" s="35">
        <v>37963</v>
      </c>
      <c r="D1033" s="36">
        <v>0.9254</v>
      </c>
      <c r="E1033" s="37">
        <v>38349</v>
      </c>
      <c r="F1033" s="37">
        <v>37953</v>
      </c>
      <c r="G1033" s="38">
        <f>IF(Tabela4[[#This Row],[Tipo]]="Dividendo",Tabela4[[#This Row],[Valor]],Tabela4[[#This Row],[Valor]]*85%)</f>
        <v>0.78659000000000001</v>
      </c>
    </row>
    <row r="1034" spans="1:7">
      <c r="A1034" s="39" t="s">
        <v>140</v>
      </c>
      <c r="B1034" s="34" t="s">
        <v>16</v>
      </c>
      <c r="C1034" s="35">
        <v>37617</v>
      </c>
      <c r="D1034" s="36">
        <v>0.61699999999999999</v>
      </c>
      <c r="E1034" s="37">
        <v>37977</v>
      </c>
      <c r="F1034" s="37">
        <v>37609</v>
      </c>
      <c r="G1034" s="38">
        <f>IF(Tabela4[[#This Row],[Tipo]]="Dividendo",Tabela4[[#This Row],[Valor]],Tabela4[[#This Row],[Valor]]*85%)</f>
        <v>0.52444999999999997</v>
      </c>
    </row>
    <row r="1035" spans="1:7">
      <c r="A1035" s="39" t="s">
        <v>140</v>
      </c>
      <c r="B1035" s="34" t="s">
        <v>16</v>
      </c>
      <c r="C1035" s="35">
        <v>37399</v>
      </c>
      <c r="D1035" s="36">
        <v>0.74039999999999995</v>
      </c>
      <c r="E1035" s="37">
        <v>37977</v>
      </c>
      <c r="F1035" s="37">
        <v>37396</v>
      </c>
      <c r="G1035" s="38">
        <f>IF(Tabela4[[#This Row],[Tipo]]="Dividendo",Tabela4[[#This Row],[Valor]],Tabela4[[#This Row],[Valor]]*85%)</f>
        <v>0.6293399999999999</v>
      </c>
    </row>
    <row r="1036" spans="1:7">
      <c r="A1036" s="39" t="s">
        <v>140</v>
      </c>
      <c r="B1036" s="34" t="s">
        <v>17</v>
      </c>
      <c r="C1036" s="35">
        <v>37376</v>
      </c>
      <c r="D1036" s="36">
        <v>0.70250000000000001</v>
      </c>
      <c r="E1036" s="37">
        <v>37529</v>
      </c>
      <c r="F1036" s="37">
        <v>37376</v>
      </c>
      <c r="G1036" s="38">
        <f>IF(Tabela4[[#This Row],[Tipo]]="Dividendo",Tabela4[[#This Row],[Valor]],Tabela4[[#This Row],[Valor]]*85%)</f>
        <v>0.70250000000000001</v>
      </c>
    </row>
    <row r="1037" spans="1:7">
      <c r="A1037" s="39" t="s">
        <v>140</v>
      </c>
      <c r="B1037" s="34" t="s">
        <v>16</v>
      </c>
      <c r="C1037" s="35">
        <v>37252</v>
      </c>
      <c r="D1037" s="36">
        <v>0.64810000000000001</v>
      </c>
      <c r="E1037" s="37">
        <v>37529</v>
      </c>
      <c r="F1037" s="37">
        <v>37251</v>
      </c>
      <c r="G1037" s="38">
        <f>IF(Tabela4[[#This Row],[Tipo]]="Dividendo",Tabela4[[#This Row],[Valor]],Tabela4[[#This Row],[Valor]]*85%)</f>
        <v>0.55088499999999996</v>
      </c>
    </row>
    <row r="1038" spans="1:7">
      <c r="A1038" s="39" t="s">
        <v>140</v>
      </c>
      <c r="B1038" s="34" t="s">
        <v>16</v>
      </c>
      <c r="C1038" s="35">
        <v>36706</v>
      </c>
      <c r="D1038" s="36">
        <v>0.61029999999999995</v>
      </c>
      <c r="E1038" s="37">
        <v>37162</v>
      </c>
      <c r="F1038" s="37">
        <v>36706</v>
      </c>
      <c r="G1038" s="38">
        <f>IF(Tabela4[[#This Row],[Tipo]]="Dividendo",Tabela4[[#This Row],[Valor]],Tabela4[[#This Row],[Valor]]*85%)</f>
        <v>0.51875499999999997</v>
      </c>
    </row>
    <row r="1039" spans="1:7">
      <c r="A1039" s="39" t="s">
        <v>140</v>
      </c>
      <c r="B1039" s="34" t="s">
        <v>16</v>
      </c>
      <c r="C1039" s="35">
        <v>36630</v>
      </c>
      <c r="D1039" s="36">
        <v>0.56630000000000003</v>
      </c>
      <c r="E1039" s="37">
        <v>37162</v>
      </c>
      <c r="F1039" s="37">
        <v>36630</v>
      </c>
      <c r="G1039" s="38">
        <f>IF(Tabela4[[#This Row],[Tipo]]="Dividendo",Tabela4[[#This Row],[Valor]],Tabela4[[#This Row],[Valor]]*85%)</f>
        <v>0.48135500000000003</v>
      </c>
    </row>
    <row r="1040" spans="1:7">
      <c r="A1040" s="39" t="s">
        <v>140</v>
      </c>
      <c r="B1040" s="34" t="s">
        <v>16</v>
      </c>
      <c r="C1040" s="35">
        <v>36514</v>
      </c>
      <c r="D1040" s="36">
        <v>1.1765000000000001</v>
      </c>
      <c r="E1040" s="37">
        <v>36846</v>
      </c>
      <c r="F1040" s="37">
        <v>36514</v>
      </c>
      <c r="G1040" s="38">
        <f>IF(Tabela4[[#This Row],[Tipo]]="Dividendo",Tabela4[[#This Row],[Valor]],Tabela4[[#This Row],[Valor]]*85%)</f>
        <v>1.0000250000000002</v>
      </c>
    </row>
    <row r="1041" spans="1:7">
      <c r="A1041" s="39" t="s">
        <v>140</v>
      </c>
      <c r="B1041" s="34" t="s">
        <v>17</v>
      </c>
      <c r="C1041" s="35">
        <v>36277</v>
      </c>
      <c r="D1041" s="36">
        <v>1.0569999999999999</v>
      </c>
      <c r="E1041" s="37">
        <v>36311</v>
      </c>
      <c r="F1041" s="37">
        <v>36277</v>
      </c>
      <c r="G1041" s="38">
        <f>IF(Tabela4[[#This Row],[Tipo]]="Dividendo",Tabela4[[#This Row],[Valor]],Tabela4[[#This Row],[Valor]]*85%)</f>
        <v>1.0569999999999999</v>
      </c>
    </row>
    <row r="1042" spans="1:7">
      <c r="A1042" s="39" t="s">
        <v>140</v>
      </c>
      <c r="B1042" s="34" t="s">
        <v>16</v>
      </c>
      <c r="C1042" s="35">
        <v>36150</v>
      </c>
      <c r="D1042" s="36">
        <v>0.62919999999999998</v>
      </c>
      <c r="E1042" s="34"/>
      <c r="F1042" s="37">
        <v>36150</v>
      </c>
      <c r="G1042" s="38">
        <f>IF(Tabela4[[#This Row],[Tipo]]="Dividendo",Tabela4[[#This Row],[Valor]],Tabela4[[#This Row],[Valor]]*85%)</f>
        <v>0.53481999999999996</v>
      </c>
    </row>
    <row r="1043" spans="1:7">
      <c r="A1043" s="39" t="s">
        <v>140</v>
      </c>
      <c r="B1043" s="34" t="s">
        <v>16</v>
      </c>
      <c r="C1043" s="35">
        <v>36095</v>
      </c>
      <c r="D1043" s="36">
        <v>0.62919999999999998</v>
      </c>
      <c r="E1043" s="34"/>
      <c r="F1043" s="37">
        <v>36095</v>
      </c>
      <c r="G1043" s="38">
        <f>IF(Tabela4[[#This Row],[Tipo]]="Dividendo",Tabela4[[#This Row],[Valor]],Tabela4[[#This Row],[Valor]]*85%)</f>
        <v>0.53481999999999996</v>
      </c>
    </row>
    <row r="1044" spans="1:7">
      <c r="A1044" s="39" t="s">
        <v>140</v>
      </c>
      <c r="B1044" s="34" t="s">
        <v>16</v>
      </c>
      <c r="C1044" s="35">
        <v>36038</v>
      </c>
      <c r="D1044" s="36">
        <v>1.1955</v>
      </c>
      <c r="E1044" s="34"/>
      <c r="F1044" s="37">
        <v>36035</v>
      </c>
      <c r="G1044" s="38">
        <f>IF(Tabela4[[#This Row],[Tipo]]="Dividendo",Tabela4[[#This Row],[Valor]],Tabela4[[#This Row],[Valor]]*85%)</f>
        <v>1.0161750000000001</v>
      </c>
    </row>
    <row r="1045" spans="1:7">
      <c r="A1045" s="39" t="s">
        <v>140</v>
      </c>
      <c r="B1045" s="34" t="s">
        <v>16</v>
      </c>
      <c r="C1045" s="35">
        <v>35915</v>
      </c>
      <c r="D1045" s="36">
        <v>0.5605</v>
      </c>
      <c r="E1045" s="34"/>
      <c r="F1045" s="37">
        <v>35915</v>
      </c>
      <c r="G1045" s="38">
        <f>IF(Tabela4[[#This Row],[Tipo]]="Dividendo",Tabela4[[#This Row],[Valor]],Tabela4[[#This Row],[Valor]]*85%)</f>
        <v>0.47642499999999999</v>
      </c>
    </row>
    <row r="1046" spans="1:7">
      <c r="A1046" s="39" t="s">
        <v>140</v>
      </c>
      <c r="B1046" s="34" t="s">
        <v>17</v>
      </c>
      <c r="C1046" s="35">
        <v>35915</v>
      </c>
      <c r="D1046" s="36">
        <v>0.92400000000000004</v>
      </c>
      <c r="E1046" s="34"/>
      <c r="F1046" s="37">
        <v>35915</v>
      </c>
      <c r="G1046" s="38">
        <f>IF(Tabela4[[#This Row],[Tipo]]="Dividendo",Tabela4[[#This Row],[Valor]],Tabela4[[#This Row],[Valor]]*85%)</f>
        <v>0.92400000000000004</v>
      </c>
    </row>
    <row r="1047" spans="1:7">
      <c r="A1047" s="39" t="s">
        <v>140</v>
      </c>
      <c r="B1047" s="34" t="s">
        <v>16</v>
      </c>
      <c r="C1047" s="35">
        <v>35787</v>
      </c>
      <c r="D1047" s="36">
        <v>0.61570000000000003</v>
      </c>
      <c r="E1047" s="34"/>
      <c r="F1047" s="37">
        <v>35787</v>
      </c>
      <c r="G1047" s="38">
        <f>IF(Tabela4[[#This Row],[Tipo]]="Dividendo",Tabela4[[#This Row],[Valor]],Tabela4[[#This Row],[Valor]]*85%)</f>
        <v>0.52334500000000006</v>
      </c>
    </row>
    <row r="1048" spans="1:7">
      <c r="A1048" s="39" t="s">
        <v>140</v>
      </c>
      <c r="B1048" s="34" t="s">
        <v>17</v>
      </c>
      <c r="C1048" s="35">
        <v>35550</v>
      </c>
      <c r="D1048" s="36">
        <v>1</v>
      </c>
      <c r="E1048" s="34"/>
      <c r="F1048" s="37">
        <v>35550</v>
      </c>
      <c r="G1048" s="38">
        <f>IF(Tabela4[[#This Row],[Tipo]]="Dividendo",Tabela4[[#This Row],[Valor]],Tabela4[[#This Row],[Valor]]*85%)</f>
        <v>1</v>
      </c>
    </row>
    <row r="1049" spans="1:7">
      <c r="A1049" s="39" t="s">
        <v>140</v>
      </c>
      <c r="B1049" s="34" t="s">
        <v>17</v>
      </c>
      <c r="C1049" s="35">
        <v>35184</v>
      </c>
      <c r="D1049" s="36">
        <v>1</v>
      </c>
      <c r="E1049" s="34"/>
      <c r="F1049" s="37">
        <v>35184</v>
      </c>
      <c r="G1049" s="38">
        <f>IF(Tabela4[[#This Row],[Tipo]]="Dividendo",Tabela4[[#This Row],[Valor]],Tabela4[[#This Row],[Valor]]*85%)</f>
        <v>1</v>
      </c>
    </row>
    <row r="1050" spans="1:7">
      <c r="A1050" s="39" t="s">
        <v>142</v>
      </c>
      <c r="B1050" s="39" t="s">
        <v>16</v>
      </c>
      <c r="C1050" s="40">
        <v>41613</v>
      </c>
      <c r="D1050" s="41">
        <v>0.55410000000000004</v>
      </c>
      <c r="E1050" s="42">
        <v>41627</v>
      </c>
      <c r="F1050" s="42">
        <v>41613</v>
      </c>
      <c r="G1050" s="43">
        <f>IF(Tabela4[[#This Row],[Tipo]]="Dividendo",Tabela4[[#This Row],[Valor]],Tabela4[[#This Row],[Valor]]*85%)</f>
        <v>0.47098500000000004</v>
      </c>
    </row>
    <row r="1051" spans="1:7">
      <c r="A1051" s="39" t="s">
        <v>142</v>
      </c>
      <c r="B1051" s="34" t="s">
        <v>17</v>
      </c>
      <c r="C1051" s="35">
        <v>41394</v>
      </c>
      <c r="D1051" s="36">
        <v>1.4286000000000001</v>
      </c>
      <c r="E1051" s="34"/>
      <c r="F1051" s="37">
        <v>41394</v>
      </c>
      <c r="G1051" s="38">
        <f>IF(Tabela4[[#This Row],[Tipo]]="Dividendo",Tabela4[[#This Row],[Valor]],Tabela4[[#This Row],[Valor]]*85%)</f>
        <v>1.4286000000000001</v>
      </c>
    </row>
    <row r="1052" spans="1:7">
      <c r="A1052" s="39" t="s">
        <v>142</v>
      </c>
      <c r="B1052" s="34" t="s">
        <v>17</v>
      </c>
      <c r="C1052" s="35">
        <v>41264</v>
      </c>
      <c r="D1052" s="36">
        <v>1.8765000000000001</v>
      </c>
      <c r="E1052" s="37">
        <v>41338</v>
      </c>
      <c r="F1052" s="37">
        <v>41263</v>
      </c>
      <c r="G1052" s="38">
        <f>IF(Tabela4[[#This Row],[Tipo]]="Dividendo",Tabela4[[#This Row],[Valor]],Tabela4[[#This Row],[Valor]]*85%)</f>
        <v>1.8765000000000001</v>
      </c>
    </row>
    <row r="1053" spans="1:7">
      <c r="A1053" s="39" t="s">
        <v>142</v>
      </c>
      <c r="B1053" s="34" t="s">
        <v>16</v>
      </c>
      <c r="C1053" s="35">
        <v>41264</v>
      </c>
      <c r="D1053" s="36">
        <v>1.9938</v>
      </c>
      <c r="E1053" s="37">
        <v>41338</v>
      </c>
      <c r="F1053" s="37">
        <v>41263</v>
      </c>
      <c r="G1053" s="38">
        <f>IF(Tabela4[[#This Row],[Tipo]]="Dividendo",Tabela4[[#This Row],[Valor]],Tabela4[[#This Row],[Valor]]*85%)</f>
        <v>1.6947300000000001</v>
      </c>
    </row>
    <row r="1054" spans="1:7">
      <c r="A1054" s="39" t="s">
        <v>142</v>
      </c>
      <c r="B1054" s="34" t="s">
        <v>17</v>
      </c>
      <c r="C1054" s="35">
        <v>41026</v>
      </c>
      <c r="D1054" s="36">
        <v>1.8971</v>
      </c>
      <c r="E1054" s="34"/>
      <c r="F1054" s="37">
        <v>41026</v>
      </c>
      <c r="G1054" s="38">
        <f>IF(Tabela4[[#This Row],[Tipo]]="Dividendo",Tabela4[[#This Row],[Valor]],Tabela4[[#This Row],[Valor]]*85%)</f>
        <v>1.8971</v>
      </c>
    </row>
    <row r="1055" spans="1:7">
      <c r="A1055" s="39" t="s">
        <v>142</v>
      </c>
      <c r="B1055" s="34" t="s">
        <v>17</v>
      </c>
      <c r="C1055" s="35">
        <v>40886</v>
      </c>
      <c r="D1055" s="36">
        <v>1.2461</v>
      </c>
      <c r="E1055" s="34"/>
      <c r="F1055" s="37">
        <v>40886</v>
      </c>
      <c r="G1055" s="38">
        <f>IF(Tabela4[[#This Row],[Tipo]]="Dividendo",Tabela4[[#This Row],[Valor]],Tabela4[[#This Row],[Valor]]*85%)</f>
        <v>1.2461</v>
      </c>
    </row>
    <row r="1056" spans="1:7">
      <c r="A1056" s="39" t="s">
        <v>142</v>
      </c>
      <c r="B1056" s="34" t="s">
        <v>17</v>
      </c>
      <c r="C1056" s="35">
        <v>40662</v>
      </c>
      <c r="D1056" s="36">
        <v>1.75</v>
      </c>
      <c r="E1056" s="34"/>
      <c r="F1056" s="37">
        <v>40662</v>
      </c>
      <c r="G1056" s="38">
        <f>IF(Tabela4[[#This Row],[Tipo]]="Dividendo",Tabela4[[#This Row],[Valor]],Tabela4[[#This Row],[Valor]]*85%)</f>
        <v>1.75</v>
      </c>
    </row>
    <row r="1057" spans="1:7">
      <c r="A1057" s="39" t="s">
        <v>142</v>
      </c>
      <c r="B1057" s="34" t="s">
        <v>17</v>
      </c>
      <c r="C1057" s="35">
        <v>40528</v>
      </c>
      <c r="D1057" s="36">
        <v>1.3193999999999999</v>
      </c>
      <c r="E1057" s="37">
        <v>40541</v>
      </c>
      <c r="F1057" s="37">
        <v>40528</v>
      </c>
      <c r="G1057" s="38">
        <f>IF(Tabela4[[#This Row],[Tipo]]="Dividendo",Tabela4[[#This Row],[Valor]],Tabela4[[#This Row],[Valor]]*85%)</f>
        <v>1.3193999999999999</v>
      </c>
    </row>
    <row r="1058" spans="1:7">
      <c r="A1058" s="39" t="s">
        <v>142</v>
      </c>
      <c r="B1058" s="34" t="s">
        <v>17</v>
      </c>
      <c r="C1058" s="35">
        <v>40297</v>
      </c>
      <c r="D1058" s="36">
        <v>1.5008999999999999</v>
      </c>
      <c r="E1058" s="34"/>
      <c r="F1058" s="37">
        <v>40297</v>
      </c>
      <c r="G1058" s="38">
        <f>IF(Tabela4[[#This Row],[Tipo]]="Dividendo",Tabela4[[#This Row],[Valor]],Tabela4[[#This Row],[Valor]]*85%)</f>
        <v>1.5008999999999999</v>
      </c>
    </row>
    <row r="1059" spans="1:7">
      <c r="A1059" s="39" t="s">
        <v>142</v>
      </c>
      <c r="B1059" s="34" t="s">
        <v>17</v>
      </c>
      <c r="C1059" s="35">
        <v>39932</v>
      </c>
      <c r="D1059" s="36">
        <v>1.9018999999999999</v>
      </c>
      <c r="E1059" s="34"/>
      <c r="F1059" s="37">
        <v>39932</v>
      </c>
      <c r="G1059" s="38">
        <f>IF(Tabela4[[#This Row],[Tipo]]="Dividendo",Tabela4[[#This Row],[Valor]],Tabela4[[#This Row],[Valor]]*85%)</f>
        <v>1.9018999999999999</v>
      </c>
    </row>
    <row r="1060" spans="1:7">
      <c r="A1060" s="39" t="s">
        <v>142</v>
      </c>
      <c r="B1060" s="34" t="s">
        <v>17</v>
      </c>
      <c r="C1060" s="35">
        <v>39563</v>
      </c>
      <c r="D1060" s="36">
        <v>1.78</v>
      </c>
      <c r="E1060" s="37">
        <v>39626</v>
      </c>
      <c r="F1060" s="37">
        <v>39563</v>
      </c>
      <c r="G1060" s="38">
        <f>IF(Tabela4[[#This Row],[Tipo]]="Dividendo",Tabela4[[#This Row],[Valor]],Tabela4[[#This Row],[Valor]]*85%)</f>
        <v>1.78</v>
      </c>
    </row>
    <row r="1061" spans="1:7">
      <c r="A1061" s="39" t="s">
        <v>142</v>
      </c>
      <c r="B1061" s="34" t="s">
        <v>17</v>
      </c>
      <c r="C1061" s="35">
        <v>39198</v>
      </c>
      <c r="D1061" s="36">
        <v>4.9880000000000004</v>
      </c>
      <c r="E1061" s="34"/>
      <c r="F1061" s="37">
        <v>39198</v>
      </c>
      <c r="G1061" s="38">
        <f>IF(Tabela4[[#This Row],[Tipo]]="Dividendo",Tabela4[[#This Row],[Valor]],Tabela4[[#This Row],[Valor]]*85%)</f>
        <v>4.9880000000000004</v>
      </c>
    </row>
    <row r="1062" spans="1:7">
      <c r="A1062" s="39" t="s">
        <v>142</v>
      </c>
      <c r="B1062" s="34" t="s">
        <v>17</v>
      </c>
      <c r="C1062" s="35">
        <v>38909</v>
      </c>
      <c r="D1062" s="36">
        <v>0.47199999999999998</v>
      </c>
      <c r="E1062" s="37">
        <v>38939</v>
      </c>
      <c r="F1062" s="37">
        <v>38897</v>
      </c>
      <c r="G1062" s="38">
        <f>IF(Tabela4[[#This Row],[Tipo]]="Dividendo",Tabela4[[#This Row],[Valor]],Tabela4[[#This Row],[Valor]]*85%)</f>
        <v>0.47199999999999998</v>
      </c>
    </row>
    <row r="1063" spans="1:7">
      <c r="A1063" s="39" t="s">
        <v>142</v>
      </c>
      <c r="B1063" s="34" t="s">
        <v>16</v>
      </c>
      <c r="C1063" s="35">
        <v>38848</v>
      </c>
      <c r="D1063" s="36">
        <v>1.0430999999999999</v>
      </c>
      <c r="E1063" s="34"/>
      <c r="F1063" s="37">
        <v>38834</v>
      </c>
      <c r="G1063" s="38">
        <f>IF(Tabela4[[#This Row],[Tipo]]="Dividendo",Tabela4[[#This Row],[Valor]],Tabela4[[#This Row],[Valor]]*85%)</f>
        <v>0.88663499999999995</v>
      </c>
    </row>
    <row r="1064" spans="1:7">
      <c r="A1064" s="39" t="s">
        <v>142</v>
      </c>
      <c r="B1064" s="34" t="s">
        <v>17</v>
      </c>
      <c r="C1064" s="35">
        <v>38835</v>
      </c>
      <c r="D1064" s="36">
        <v>2.85</v>
      </c>
      <c r="E1064" s="34"/>
      <c r="F1064" s="37">
        <v>38835</v>
      </c>
      <c r="G1064" s="38">
        <f>IF(Tabela4[[#This Row],[Tipo]]="Dividendo",Tabela4[[#This Row],[Valor]],Tabela4[[#This Row],[Valor]]*85%)</f>
        <v>2.85</v>
      </c>
    </row>
    <row r="1065" spans="1:7">
      <c r="A1065" s="39" t="s">
        <v>142</v>
      </c>
      <c r="B1065" s="34" t="s">
        <v>17</v>
      </c>
      <c r="C1065" s="35">
        <v>38733</v>
      </c>
      <c r="D1065" s="36">
        <v>5.5340999999999996</v>
      </c>
      <c r="E1065" s="37">
        <v>38744</v>
      </c>
      <c r="F1065" s="37">
        <v>38693</v>
      </c>
      <c r="G1065" s="38">
        <f>IF(Tabela4[[#This Row],[Tipo]]="Dividendo",Tabela4[[#This Row],[Valor]],Tabela4[[#This Row],[Valor]]*85%)</f>
        <v>5.5340999999999996</v>
      </c>
    </row>
    <row r="1066" spans="1:7">
      <c r="A1066" s="39" t="s">
        <v>142</v>
      </c>
      <c r="B1066" s="34" t="s">
        <v>16</v>
      </c>
      <c r="C1066" s="35">
        <v>38719</v>
      </c>
      <c r="D1066" s="36">
        <v>0.96860000000000002</v>
      </c>
      <c r="E1066" s="34"/>
      <c r="F1066" s="37">
        <v>38707</v>
      </c>
      <c r="G1066" s="38">
        <f>IF(Tabela4[[#This Row],[Tipo]]="Dividendo",Tabela4[[#This Row],[Valor]],Tabela4[[#This Row],[Valor]]*85%)</f>
        <v>0.82330999999999999</v>
      </c>
    </row>
    <row r="1067" spans="1:7">
      <c r="A1067" s="39" t="s">
        <v>142</v>
      </c>
      <c r="B1067" s="34" t="s">
        <v>16</v>
      </c>
      <c r="C1067" s="35">
        <v>38664</v>
      </c>
      <c r="D1067" s="36">
        <v>1.2031000000000001</v>
      </c>
      <c r="E1067" s="34"/>
      <c r="F1067" s="37">
        <v>38652</v>
      </c>
      <c r="G1067" s="38">
        <f>IF(Tabela4[[#This Row],[Tipo]]="Dividendo",Tabela4[[#This Row],[Valor]],Tabela4[[#This Row],[Valor]]*85%)</f>
        <v>1.022635</v>
      </c>
    </row>
    <row r="1068" spans="1:7">
      <c r="A1068" s="39" t="s">
        <v>142</v>
      </c>
      <c r="B1068" s="34" t="s">
        <v>16</v>
      </c>
      <c r="C1068" s="35">
        <v>38541</v>
      </c>
      <c r="D1068" s="36">
        <v>1.746</v>
      </c>
      <c r="E1068" s="34"/>
      <c r="F1068" s="37">
        <v>38532</v>
      </c>
      <c r="G1068" s="38">
        <f>IF(Tabela4[[#This Row],[Tipo]]="Dividendo",Tabela4[[#This Row],[Valor]],Tabela4[[#This Row],[Valor]]*85%)</f>
        <v>1.4841</v>
      </c>
    </row>
    <row r="1069" spans="1:7">
      <c r="A1069" s="39" t="s">
        <v>142</v>
      </c>
      <c r="B1069" s="34" t="s">
        <v>17</v>
      </c>
      <c r="C1069" s="35">
        <v>38471</v>
      </c>
      <c r="D1069" s="36">
        <v>1.1253</v>
      </c>
      <c r="E1069" s="37">
        <v>38715</v>
      </c>
      <c r="F1069" s="37">
        <v>38471</v>
      </c>
      <c r="G1069" s="38">
        <f>IF(Tabela4[[#This Row],[Tipo]]="Dividendo",Tabela4[[#This Row],[Valor]],Tabela4[[#This Row],[Valor]]*85%)</f>
        <v>1.1253</v>
      </c>
    </row>
    <row r="1070" spans="1:7">
      <c r="A1070" s="39" t="s">
        <v>142</v>
      </c>
      <c r="B1070" s="34" t="s">
        <v>16</v>
      </c>
      <c r="C1070" s="35">
        <v>38362</v>
      </c>
      <c r="D1070" s="36">
        <v>0.24679999999999999</v>
      </c>
      <c r="E1070" s="37">
        <v>38715</v>
      </c>
      <c r="F1070" s="37">
        <v>38348</v>
      </c>
      <c r="G1070" s="38">
        <f>IF(Tabela4[[#This Row],[Tipo]]="Dividendo",Tabela4[[#This Row],[Valor]],Tabela4[[#This Row],[Valor]]*85%)</f>
        <v>0.20977999999999999</v>
      </c>
    </row>
    <row r="1071" spans="1:7">
      <c r="A1071" s="39" t="s">
        <v>142</v>
      </c>
      <c r="B1071" s="34" t="s">
        <v>16</v>
      </c>
      <c r="C1071" s="35">
        <v>38331</v>
      </c>
      <c r="D1071" s="36">
        <v>1.0488</v>
      </c>
      <c r="E1071" s="34"/>
      <c r="F1071" s="37">
        <v>38321</v>
      </c>
      <c r="G1071" s="38">
        <f>IF(Tabela4[[#This Row],[Tipo]]="Dividendo",Tabela4[[#This Row],[Valor]],Tabela4[[#This Row],[Valor]]*85%)</f>
        <v>0.89147999999999994</v>
      </c>
    </row>
    <row r="1072" spans="1:7">
      <c r="A1072" s="39" t="s">
        <v>142</v>
      </c>
      <c r="B1072" s="34" t="s">
        <v>16</v>
      </c>
      <c r="C1072" s="35">
        <v>38238</v>
      </c>
      <c r="D1072" s="36">
        <v>0.61699999999999999</v>
      </c>
      <c r="E1072" s="37">
        <v>38533</v>
      </c>
      <c r="F1072" s="37">
        <v>38225</v>
      </c>
      <c r="G1072" s="38">
        <f>IF(Tabela4[[#This Row],[Tipo]]="Dividendo",Tabela4[[#This Row],[Valor]],Tabela4[[#This Row],[Valor]]*85%)</f>
        <v>0.52444999999999997</v>
      </c>
    </row>
    <row r="1073" spans="1:7">
      <c r="A1073" s="39" t="s">
        <v>142</v>
      </c>
      <c r="B1073" s="34" t="s">
        <v>16</v>
      </c>
      <c r="C1073" s="35">
        <v>38147</v>
      </c>
      <c r="D1073" s="36">
        <v>1.2339</v>
      </c>
      <c r="E1073" s="34"/>
      <c r="F1073" s="37">
        <v>38138</v>
      </c>
      <c r="G1073" s="38">
        <f>IF(Tabela4[[#This Row],[Tipo]]="Dividendo",Tabela4[[#This Row],[Valor]],Tabela4[[#This Row],[Valor]]*85%)</f>
        <v>1.0488150000000001</v>
      </c>
    </row>
    <row r="1074" spans="1:7">
      <c r="A1074" s="39" t="s">
        <v>142</v>
      </c>
      <c r="B1074" s="34" t="s">
        <v>17</v>
      </c>
      <c r="C1074" s="35">
        <v>38107</v>
      </c>
      <c r="D1074" s="36">
        <v>0.44</v>
      </c>
      <c r="E1074" s="37">
        <v>38349</v>
      </c>
      <c r="F1074" s="37">
        <v>38107</v>
      </c>
      <c r="G1074" s="38">
        <f>IF(Tabela4[[#This Row],[Tipo]]="Dividendo",Tabela4[[#This Row],[Valor]],Tabela4[[#This Row],[Valor]]*85%)</f>
        <v>0.44</v>
      </c>
    </row>
    <row r="1075" spans="1:7">
      <c r="A1075" s="39" t="s">
        <v>142</v>
      </c>
      <c r="B1075" s="34" t="s">
        <v>16</v>
      </c>
      <c r="C1075" s="35">
        <v>37984</v>
      </c>
      <c r="D1075" s="36">
        <v>0.61699999999999999</v>
      </c>
      <c r="E1075" s="37">
        <v>38349</v>
      </c>
      <c r="F1075" s="37">
        <v>37973</v>
      </c>
      <c r="G1075" s="38">
        <f>IF(Tabela4[[#This Row],[Tipo]]="Dividendo",Tabela4[[#This Row],[Valor]],Tabela4[[#This Row],[Valor]]*85%)</f>
        <v>0.52444999999999997</v>
      </c>
    </row>
    <row r="1076" spans="1:7">
      <c r="A1076" s="39" t="s">
        <v>142</v>
      </c>
      <c r="B1076" s="34" t="s">
        <v>16</v>
      </c>
      <c r="C1076" s="35">
        <v>37963</v>
      </c>
      <c r="D1076" s="36">
        <v>0.9254</v>
      </c>
      <c r="E1076" s="37">
        <v>38349</v>
      </c>
      <c r="F1076" s="37">
        <v>37953</v>
      </c>
      <c r="G1076" s="38">
        <f>IF(Tabela4[[#This Row],[Tipo]]="Dividendo",Tabela4[[#This Row],[Valor]],Tabela4[[#This Row],[Valor]]*85%)</f>
        <v>0.78659000000000001</v>
      </c>
    </row>
    <row r="1077" spans="1:7">
      <c r="A1077" s="39" t="s">
        <v>142</v>
      </c>
      <c r="B1077" s="34" t="s">
        <v>16</v>
      </c>
      <c r="C1077" s="35">
        <v>37617</v>
      </c>
      <c r="D1077" s="36">
        <v>0.61699999999999999</v>
      </c>
      <c r="E1077" s="37">
        <v>37977</v>
      </c>
      <c r="F1077" s="37">
        <v>37609</v>
      </c>
      <c r="G1077" s="38">
        <f>IF(Tabela4[[#This Row],[Tipo]]="Dividendo",Tabela4[[#This Row],[Valor]],Tabela4[[#This Row],[Valor]]*85%)</f>
        <v>0.52444999999999997</v>
      </c>
    </row>
    <row r="1078" spans="1:7">
      <c r="A1078" s="39" t="s">
        <v>142</v>
      </c>
      <c r="B1078" s="34" t="s">
        <v>16</v>
      </c>
      <c r="C1078" s="35">
        <v>37399</v>
      </c>
      <c r="D1078" s="36">
        <v>0.74039999999999995</v>
      </c>
      <c r="E1078" s="37">
        <v>37977</v>
      </c>
      <c r="F1078" s="37">
        <v>37396</v>
      </c>
      <c r="G1078" s="38">
        <f>IF(Tabela4[[#This Row],[Tipo]]="Dividendo",Tabela4[[#This Row],[Valor]],Tabela4[[#This Row],[Valor]]*85%)</f>
        <v>0.6293399999999999</v>
      </c>
    </row>
    <row r="1079" spans="1:7">
      <c r="A1079" s="39" t="s">
        <v>142</v>
      </c>
      <c r="B1079" s="34" t="s">
        <v>17</v>
      </c>
      <c r="C1079" s="35">
        <v>37376</v>
      </c>
      <c r="D1079" s="36">
        <v>0.70250000000000001</v>
      </c>
      <c r="E1079" s="37">
        <v>37529</v>
      </c>
      <c r="F1079" s="37">
        <v>37376</v>
      </c>
      <c r="G1079" s="38">
        <f>IF(Tabela4[[#This Row],[Tipo]]="Dividendo",Tabela4[[#This Row],[Valor]],Tabela4[[#This Row],[Valor]]*85%)</f>
        <v>0.70250000000000001</v>
      </c>
    </row>
    <row r="1080" spans="1:7">
      <c r="A1080" s="39" t="s">
        <v>142</v>
      </c>
      <c r="B1080" s="34" t="s">
        <v>16</v>
      </c>
      <c r="C1080" s="35">
        <v>37252</v>
      </c>
      <c r="D1080" s="36">
        <v>0.64810000000000001</v>
      </c>
      <c r="E1080" s="37">
        <v>37529</v>
      </c>
      <c r="F1080" s="37">
        <v>37251</v>
      </c>
      <c r="G1080" s="38">
        <f>IF(Tabela4[[#This Row],[Tipo]]="Dividendo",Tabela4[[#This Row],[Valor]],Tabela4[[#This Row],[Valor]]*85%)</f>
        <v>0.55088499999999996</v>
      </c>
    </row>
    <row r="1081" spans="1:7">
      <c r="A1081" s="39" t="s">
        <v>142</v>
      </c>
      <c r="B1081" s="34" t="s">
        <v>16</v>
      </c>
      <c r="C1081" s="35">
        <v>36706</v>
      </c>
      <c r="D1081" s="36">
        <v>0.61029999999999995</v>
      </c>
      <c r="E1081" s="37">
        <v>37162</v>
      </c>
      <c r="F1081" s="37">
        <v>36706</v>
      </c>
      <c r="G1081" s="38">
        <f>IF(Tabela4[[#This Row],[Tipo]]="Dividendo",Tabela4[[#This Row],[Valor]],Tabela4[[#This Row],[Valor]]*85%)</f>
        <v>0.51875499999999997</v>
      </c>
    </row>
    <row r="1082" spans="1:7">
      <c r="A1082" s="39" t="s">
        <v>142</v>
      </c>
      <c r="B1082" s="34" t="s">
        <v>16</v>
      </c>
      <c r="C1082" s="35">
        <v>36630</v>
      </c>
      <c r="D1082" s="36">
        <v>0.56630000000000003</v>
      </c>
      <c r="E1082" s="37">
        <v>37162</v>
      </c>
      <c r="F1082" s="37">
        <v>36630</v>
      </c>
      <c r="G1082" s="38">
        <f>IF(Tabela4[[#This Row],[Tipo]]="Dividendo",Tabela4[[#This Row],[Valor]],Tabela4[[#This Row],[Valor]]*85%)</f>
        <v>0.48135500000000003</v>
      </c>
    </row>
    <row r="1083" spans="1:7">
      <c r="A1083" s="39" t="s">
        <v>142</v>
      </c>
      <c r="B1083" s="34" t="s">
        <v>16</v>
      </c>
      <c r="C1083" s="35">
        <v>36514</v>
      </c>
      <c r="D1083" s="36">
        <v>1.1765000000000001</v>
      </c>
      <c r="E1083" s="37">
        <v>36846</v>
      </c>
      <c r="F1083" s="37">
        <v>36514</v>
      </c>
      <c r="G1083" s="38">
        <f>IF(Tabela4[[#This Row],[Tipo]]="Dividendo",Tabela4[[#This Row],[Valor]],Tabela4[[#This Row],[Valor]]*85%)</f>
        <v>1.0000250000000002</v>
      </c>
    </row>
    <row r="1084" spans="1:7">
      <c r="A1084" s="39" t="s">
        <v>142</v>
      </c>
      <c r="B1084" s="34" t="s">
        <v>17</v>
      </c>
      <c r="C1084" s="35">
        <v>36277</v>
      </c>
      <c r="D1084" s="36">
        <v>1.0569999999999999</v>
      </c>
      <c r="E1084" s="37">
        <v>36311</v>
      </c>
      <c r="F1084" s="37">
        <v>36277</v>
      </c>
      <c r="G1084" s="38">
        <f>IF(Tabela4[[#This Row],[Tipo]]="Dividendo",Tabela4[[#This Row],[Valor]],Tabela4[[#This Row],[Valor]]*85%)</f>
        <v>1.0569999999999999</v>
      </c>
    </row>
    <row r="1085" spans="1:7">
      <c r="A1085" s="39" t="s">
        <v>142</v>
      </c>
      <c r="B1085" s="34" t="s">
        <v>16</v>
      </c>
      <c r="C1085" s="35">
        <v>36150</v>
      </c>
      <c r="D1085" s="36">
        <v>0.62919999999999998</v>
      </c>
      <c r="E1085" s="34"/>
      <c r="F1085" s="37">
        <v>36150</v>
      </c>
      <c r="G1085" s="38">
        <f>IF(Tabela4[[#This Row],[Tipo]]="Dividendo",Tabela4[[#This Row],[Valor]],Tabela4[[#This Row],[Valor]]*85%)</f>
        <v>0.53481999999999996</v>
      </c>
    </row>
    <row r="1086" spans="1:7">
      <c r="A1086" s="39" t="s">
        <v>142</v>
      </c>
      <c r="B1086" s="34" t="s">
        <v>16</v>
      </c>
      <c r="C1086" s="35">
        <v>36095</v>
      </c>
      <c r="D1086" s="36">
        <v>0.62919999999999998</v>
      </c>
      <c r="E1086" s="34"/>
      <c r="F1086" s="37">
        <v>36095</v>
      </c>
      <c r="G1086" s="38">
        <f>IF(Tabela4[[#This Row],[Tipo]]="Dividendo",Tabela4[[#This Row],[Valor]],Tabela4[[#This Row],[Valor]]*85%)</f>
        <v>0.53481999999999996</v>
      </c>
    </row>
    <row r="1087" spans="1:7">
      <c r="A1087" s="39" t="s">
        <v>142</v>
      </c>
      <c r="B1087" s="34" t="s">
        <v>16</v>
      </c>
      <c r="C1087" s="35">
        <v>36038</v>
      </c>
      <c r="D1087" s="36">
        <v>1.1955</v>
      </c>
      <c r="E1087" s="34"/>
      <c r="F1087" s="37">
        <v>36035</v>
      </c>
      <c r="G1087" s="38">
        <f>IF(Tabela4[[#This Row],[Tipo]]="Dividendo",Tabela4[[#This Row],[Valor]],Tabela4[[#This Row],[Valor]]*85%)</f>
        <v>1.0161750000000001</v>
      </c>
    </row>
    <row r="1088" spans="1:7">
      <c r="A1088" s="39" t="s">
        <v>142</v>
      </c>
      <c r="B1088" s="34" t="s">
        <v>16</v>
      </c>
      <c r="C1088" s="35">
        <v>35915</v>
      </c>
      <c r="D1088" s="36">
        <v>0.5605</v>
      </c>
      <c r="E1088" s="34"/>
      <c r="F1088" s="37">
        <v>35915</v>
      </c>
      <c r="G1088" s="38">
        <f>IF(Tabela4[[#This Row],[Tipo]]="Dividendo",Tabela4[[#This Row],[Valor]],Tabela4[[#This Row],[Valor]]*85%)</f>
        <v>0.47642499999999999</v>
      </c>
    </row>
    <row r="1089" spans="1:7">
      <c r="A1089" s="39" t="s">
        <v>142</v>
      </c>
      <c r="B1089" s="34" t="s">
        <v>17</v>
      </c>
      <c r="C1089" s="35">
        <v>35915</v>
      </c>
      <c r="D1089" s="36">
        <v>0.92400000000000004</v>
      </c>
      <c r="E1089" s="34"/>
      <c r="F1089" s="37">
        <v>35915</v>
      </c>
      <c r="G1089" s="38">
        <f>IF(Tabela4[[#This Row],[Tipo]]="Dividendo",Tabela4[[#This Row],[Valor]],Tabela4[[#This Row],[Valor]]*85%)</f>
        <v>0.92400000000000004</v>
      </c>
    </row>
    <row r="1090" spans="1:7">
      <c r="A1090" s="39" t="s">
        <v>142</v>
      </c>
      <c r="B1090" s="34" t="s">
        <v>16</v>
      </c>
      <c r="C1090" s="35">
        <v>35787</v>
      </c>
      <c r="D1090" s="36">
        <v>0.61570000000000003</v>
      </c>
      <c r="E1090" s="34"/>
      <c r="F1090" s="37">
        <v>35787</v>
      </c>
      <c r="G1090" s="38">
        <f>IF(Tabela4[[#This Row],[Tipo]]="Dividendo",Tabela4[[#This Row],[Valor]],Tabela4[[#This Row],[Valor]]*85%)</f>
        <v>0.52334500000000006</v>
      </c>
    </row>
    <row r="1091" spans="1:7">
      <c r="A1091" s="39" t="s">
        <v>142</v>
      </c>
      <c r="B1091" s="34" t="s">
        <v>17</v>
      </c>
      <c r="C1091" s="35">
        <v>35550</v>
      </c>
      <c r="D1091" s="36">
        <v>1</v>
      </c>
      <c r="E1091" s="34"/>
      <c r="F1091" s="37">
        <v>35550</v>
      </c>
      <c r="G1091" s="38">
        <f>IF(Tabela4[[#This Row],[Tipo]]="Dividendo",Tabela4[[#This Row],[Valor]],Tabela4[[#This Row],[Valor]]*85%)</f>
        <v>1</v>
      </c>
    </row>
    <row r="1092" spans="1:7">
      <c r="A1092" s="39" t="s">
        <v>142</v>
      </c>
      <c r="B1092" s="34" t="s">
        <v>17</v>
      </c>
      <c r="C1092" s="35">
        <v>35184</v>
      </c>
      <c r="D1092" s="36">
        <v>1</v>
      </c>
      <c r="E1092" s="34"/>
      <c r="F1092" s="37">
        <v>35184</v>
      </c>
      <c r="G1092" s="38">
        <f>IF(Tabela4[[#This Row],[Tipo]]="Dividendo",Tabela4[[#This Row],[Valor]],Tabela4[[#This Row],[Valor]]*85%)</f>
        <v>1</v>
      </c>
    </row>
    <row r="1093" spans="1:7">
      <c r="A1093" s="39" t="s">
        <v>143</v>
      </c>
      <c r="B1093" s="39" t="s">
        <v>17</v>
      </c>
      <c r="C1093" s="40">
        <v>41508</v>
      </c>
      <c r="D1093" s="41">
        <v>0.37730000000000002</v>
      </c>
      <c r="E1093" s="42">
        <v>41548</v>
      </c>
      <c r="F1093" s="42">
        <v>41500</v>
      </c>
      <c r="G1093" s="43">
        <f>IF(Tabela4[[#This Row],[Tipo]]="Dividendo",Tabela4[[#This Row],[Valor]],Tabela4[[#This Row],[Valor]]*85%)</f>
        <v>0.37730000000000002</v>
      </c>
    </row>
    <row r="1094" spans="1:7">
      <c r="A1094" s="39" t="s">
        <v>143</v>
      </c>
      <c r="B1094" s="34" t="s">
        <v>17</v>
      </c>
      <c r="C1094" s="35">
        <v>41383</v>
      </c>
      <c r="D1094" s="36">
        <v>0.4738</v>
      </c>
      <c r="E1094" s="37">
        <v>41394</v>
      </c>
      <c r="F1094" s="37">
        <v>41383</v>
      </c>
      <c r="G1094" s="38">
        <f>IF(Tabela4[[#This Row],[Tipo]]="Dividendo",Tabela4[[#This Row],[Valor]],Tabela4[[#This Row],[Valor]]*85%)</f>
        <v>0.4738</v>
      </c>
    </row>
    <row r="1095" spans="1:7">
      <c r="A1095" s="39" t="s">
        <v>143</v>
      </c>
      <c r="B1095" s="34" t="s">
        <v>17</v>
      </c>
      <c r="C1095" s="35">
        <v>41136</v>
      </c>
      <c r="D1095" s="36">
        <v>0.6653</v>
      </c>
      <c r="E1095" s="37">
        <v>41180</v>
      </c>
      <c r="F1095" s="37">
        <v>41127</v>
      </c>
      <c r="G1095" s="38">
        <f>IF(Tabela4[[#This Row],[Tipo]]="Dividendo",Tabela4[[#This Row],[Valor]],Tabela4[[#This Row],[Valor]]*85%)</f>
        <v>0.6653</v>
      </c>
    </row>
    <row r="1096" spans="1:7">
      <c r="A1096" s="39" t="s">
        <v>143</v>
      </c>
      <c r="B1096" s="34" t="s">
        <v>17</v>
      </c>
      <c r="C1096" s="35">
        <v>41011</v>
      </c>
      <c r="D1096" s="36">
        <v>0.78820000000000001</v>
      </c>
      <c r="E1096" s="37">
        <v>41026</v>
      </c>
      <c r="F1096" s="37">
        <v>41011</v>
      </c>
      <c r="G1096" s="38">
        <f>IF(Tabela4[[#This Row],[Tipo]]="Dividendo",Tabela4[[#This Row],[Valor]],Tabela4[[#This Row],[Valor]]*85%)</f>
        <v>0.78820000000000001</v>
      </c>
    </row>
    <row r="1097" spans="1:7">
      <c r="A1097" s="39" t="s">
        <v>143</v>
      </c>
      <c r="B1097" s="34" t="s">
        <v>17</v>
      </c>
      <c r="C1097" s="35">
        <v>40772</v>
      </c>
      <c r="D1097" s="36">
        <v>0.77700000000000002</v>
      </c>
      <c r="E1097" s="37">
        <v>40816</v>
      </c>
      <c r="F1097" s="37">
        <v>40765</v>
      </c>
      <c r="G1097" s="38">
        <f>IF(Tabela4[[#This Row],[Tipo]]="Dividendo",Tabela4[[#This Row],[Valor]],Tabela4[[#This Row],[Valor]]*85%)</f>
        <v>0.77700000000000002</v>
      </c>
    </row>
    <row r="1098" spans="1:7">
      <c r="A1098" s="39" t="s">
        <v>143</v>
      </c>
      <c r="B1098" s="34" t="s">
        <v>17</v>
      </c>
      <c r="C1098" s="35">
        <v>40637</v>
      </c>
      <c r="D1098" s="36">
        <v>1.0102</v>
      </c>
      <c r="E1098" s="37">
        <v>40662</v>
      </c>
      <c r="F1098" s="37">
        <v>40625</v>
      </c>
      <c r="G1098" s="38">
        <f>IF(Tabela4[[#This Row],[Tipo]]="Dividendo",Tabela4[[#This Row],[Valor]],Tabela4[[#This Row],[Valor]]*85%)</f>
        <v>1.0102</v>
      </c>
    </row>
    <row r="1099" spans="1:7">
      <c r="A1099" s="39" t="s">
        <v>143</v>
      </c>
      <c r="B1099" s="34" t="s">
        <v>17</v>
      </c>
      <c r="C1099" s="35">
        <v>40408</v>
      </c>
      <c r="D1099" s="36">
        <v>1.6095999999999999</v>
      </c>
      <c r="E1099" s="37">
        <v>40451</v>
      </c>
      <c r="F1099" s="37">
        <v>40401</v>
      </c>
      <c r="G1099" s="38">
        <f>IF(Tabela4[[#This Row],[Tipo]]="Dividendo",Tabela4[[#This Row],[Valor]],Tabela4[[#This Row],[Valor]]*85%)</f>
        <v>1.6095999999999999</v>
      </c>
    </row>
    <row r="1100" spans="1:7">
      <c r="A1100" s="39" t="s">
        <v>143</v>
      </c>
      <c r="B1100" s="34" t="s">
        <v>17</v>
      </c>
      <c r="C1100" s="35">
        <v>40245</v>
      </c>
      <c r="D1100" s="36">
        <v>1.3649</v>
      </c>
      <c r="E1100" s="37">
        <v>40298</v>
      </c>
      <c r="F1100" s="37">
        <v>40233</v>
      </c>
      <c r="G1100" s="38">
        <f>IF(Tabela4[[#This Row],[Tipo]]="Dividendo",Tabela4[[#This Row],[Valor]],Tabela4[[#This Row],[Valor]]*85%)</f>
        <v>1.3649</v>
      </c>
    </row>
    <row r="1101" spans="1:7">
      <c r="A1101" s="39" t="s">
        <v>143</v>
      </c>
      <c r="B1101" s="34" t="s">
        <v>17</v>
      </c>
      <c r="C1101" s="35">
        <v>40042</v>
      </c>
      <c r="D1101" s="36">
        <v>1.1912</v>
      </c>
      <c r="E1101" s="37">
        <v>40086</v>
      </c>
      <c r="F1101" s="37">
        <v>40035</v>
      </c>
      <c r="G1101" s="38">
        <f>IF(Tabela4[[#This Row],[Tipo]]="Dividendo",Tabela4[[#This Row],[Valor]],Tabela4[[#This Row],[Valor]]*85%)</f>
        <v>1.1912</v>
      </c>
    </row>
    <row r="1102" spans="1:7">
      <c r="A1102" s="39" t="s">
        <v>143</v>
      </c>
      <c r="B1102" s="34" t="s">
        <v>17</v>
      </c>
      <c r="C1102" s="35">
        <v>39874</v>
      </c>
      <c r="D1102" s="36">
        <v>1.2629999999999999</v>
      </c>
      <c r="E1102" s="37">
        <v>39933</v>
      </c>
      <c r="F1102" s="37">
        <v>39862</v>
      </c>
      <c r="G1102" s="38">
        <f>IF(Tabela4[[#This Row],[Tipo]]="Dividendo",Tabela4[[#This Row],[Valor]],Tabela4[[#This Row],[Valor]]*85%)</f>
        <v>1.2629999999999999</v>
      </c>
    </row>
    <row r="1103" spans="1:7">
      <c r="A1103" s="39" t="s">
        <v>143</v>
      </c>
      <c r="B1103" s="34" t="s">
        <v>17</v>
      </c>
      <c r="C1103" s="35">
        <v>39679</v>
      </c>
      <c r="D1103" s="36">
        <v>1.2535000000000001</v>
      </c>
      <c r="E1103" s="37">
        <v>39721</v>
      </c>
      <c r="F1103" s="37">
        <v>39671</v>
      </c>
      <c r="G1103" s="38">
        <f>IF(Tabela4[[#This Row],[Tipo]]="Dividendo",Tabela4[[#This Row],[Valor]],Tabela4[[#This Row],[Valor]]*85%)</f>
        <v>1.2535000000000001</v>
      </c>
    </row>
    <row r="1104" spans="1:7">
      <c r="A1104" s="39" t="s">
        <v>143</v>
      </c>
      <c r="B1104" s="34" t="s">
        <v>17</v>
      </c>
      <c r="C1104" s="35">
        <v>39513</v>
      </c>
      <c r="D1104" s="36">
        <v>1.498</v>
      </c>
      <c r="E1104" s="37">
        <v>39568</v>
      </c>
      <c r="F1104" s="37">
        <v>39505</v>
      </c>
      <c r="G1104" s="38">
        <f>IF(Tabela4[[#This Row],[Tipo]]="Dividendo",Tabela4[[#This Row],[Valor]],Tabela4[[#This Row],[Valor]]*85%)</f>
        <v>1.498</v>
      </c>
    </row>
    <row r="1105" spans="1:7">
      <c r="A1105" s="39" t="s">
        <v>143</v>
      </c>
      <c r="B1105" s="34" t="s">
        <v>17</v>
      </c>
      <c r="C1105" s="35">
        <v>39308</v>
      </c>
      <c r="D1105" s="36">
        <v>1.7558</v>
      </c>
      <c r="E1105" s="37">
        <v>39353</v>
      </c>
      <c r="F1105" s="37">
        <v>39295</v>
      </c>
      <c r="G1105" s="38">
        <f>IF(Tabela4[[#This Row],[Tipo]]="Dividendo",Tabela4[[#This Row],[Valor]],Tabela4[[#This Row],[Valor]]*85%)</f>
        <v>1.7558</v>
      </c>
    </row>
    <row r="1106" spans="1:7">
      <c r="A1106" s="39" t="s">
        <v>143</v>
      </c>
      <c r="B1106" s="34" t="s">
        <v>17</v>
      </c>
      <c r="C1106" s="35">
        <v>39168</v>
      </c>
      <c r="D1106" s="36">
        <v>1.5046999999999999</v>
      </c>
      <c r="E1106" s="37">
        <v>39199</v>
      </c>
      <c r="F1106" s="37">
        <v>39125</v>
      </c>
      <c r="G1106" s="38">
        <f>IF(Tabela4[[#This Row],[Tipo]]="Dividendo",Tabela4[[#This Row],[Valor]],Tabela4[[#This Row],[Valor]]*85%)</f>
        <v>1.5046999999999999</v>
      </c>
    </row>
    <row r="1107" spans="1:7">
      <c r="A1107" s="39" t="s">
        <v>143</v>
      </c>
      <c r="B1107" s="34" t="s">
        <v>17</v>
      </c>
      <c r="C1107" s="35">
        <v>38945</v>
      </c>
      <c r="D1107" s="36">
        <v>1.2756000000000001</v>
      </c>
      <c r="E1107" s="37">
        <v>38989</v>
      </c>
      <c r="F1107" s="37">
        <v>38938</v>
      </c>
      <c r="G1107" s="38">
        <f>IF(Tabela4[[#This Row],[Tipo]]="Dividendo",Tabela4[[#This Row],[Valor]],Tabela4[[#This Row],[Valor]]*85%)</f>
        <v>1.2756000000000001</v>
      </c>
    </row>
    <row r="1108" spans="1:7">
      <c r="A1108" s="39" t="s">
        <v>143</v>
      </c>
      <c r="B1108" s="34" t="s">
        <v>17</v>
      </c>
      <c r="C1108" s="35">
        <v>38811</v>
      </c>
      <c r="D1108" s="36">
        <v>0.81120000000000003</v>
      </c>
      <c r="E1108" s="37">
        <v>38827</v>
      </c>
      <c r="F1108" s="37">
        <v>38811</v>
      </c>
      <c r="G1108" s="38">
        <f>IF(Tabela4[[#This Row],[Tipo]]="Dividendo",Tabela4[[#This Row],[Valor]],Tabela4[[#This Row],[Valor]]*85%)</f>
        <v>0.81120000000000003</v>
      </c>
    </row>
    <row r="1109" spans="1:7">
      <c r="A1109" s="39" t="s">
        <v>143</v>
      </c>
      <c r="B1109" s="34" t="s">
        <v>16</v>
      </c>
      <c r="C1109" s="35">
        <v>38721</v>
      </c>
      <c r="D1109" s="36">
        <v>0.2278</v>
      </c>
      <c r="E1109" s="37">
        <v>38827</v>
      </c>
      <c r="F1109" s="37">
        <v>38707</v>
      </c>
      <c r="G1109" s="38">
        <f>IF(Tabela4[[#This Row],[Tipo]]="Dividendo",Tabela4[[#This Row],[Valor]],Tabela4[[#This Row],[Valor]]*85%)</f>
        <v>0.19363</v>
      </c>
    </row>
    <row r="1110" spans="1:7">
      <c r="A1110" s="39" t="s">
        <v>143</v>
      </c>
      <c r="B1110" s="34" t="s">
        <v>17</v>
      </c>
      <c r="C1110" s="35">
        <v>38586</v>
      </c>
      <c r="D1110" s="36">
        <v>0.7087</v>
      </c>
      <c r="E1110" s="37">
        <v>38604</v>
      </c>
      <c r="F1110" s="37">
        <v>38573</v>
      </c>
      <c r="G1110" s="38">
        <f>IF(Tabela4[[#This Row],[Tipo]]="Dividendo",Tabela4[[#This Row],[Valor]],Tabela4[[#This Row],[Valor]]*85%)</f>
        <v>0.7087</v>
      </c>
    </row>
    <row r="1111" spans="1:7">
      <c r="A1111" s="39" t="s">
        <v>143</v>
      </c>
      <c r="B1111" s="34" t="s">
        <v>16</v>
      </c>
      <c r="C1111" s="35">
        <v>38533</v>
      </c>
      <c r="D1111" s="36">
        <v>0.16839999999999999</v>
      </c>
      <c r="E1111" s="37">
        <v>38604</v>
      </c>
      <c r="F1111" s="37">
        <v>38533</v>
      </c>
      <c r="G1111" s="38">
        <f>IF(Tabela4[[#This Row],[Tipo]]="Dividendo",Tabela4[[#This Row],[Valor]],Tabela4[[#This Row],[Valor]]*85%)</f>
        <v>0.14313999999999999</v>
      </c>
    </row>
    <row r="1112" spans="1:7">
      <c r="A1112" s="39" t="s">
        <v>143</v>
      </c>
      <c r="B1112" s="34" t="s">
        <v>17</v>
      </c>
      <c r="C1112" s="35">
        <v>38471</v>
      </c>
      <c r="D1112" s="36">
        <v>0.31030000000000002</v>
      </c>
      <c r="E1112" s="37">
        <v>38484</v>
      </c>
      <c r="F1112" s="37">
        <v>38471</v>
      </c>
      <c r="G1112" s="38">
        <f>IF(Tabela4[[#This Row],[Tipo]]="Dividendo",Tabela4[[#This Row],[Valor]],Tabela4[[#This Row],[Valor]]*85%)</f>
        <v>0.31030000000000002</v>
      </c>
    </row>
    <row r="1113" spans="1:7">
      <c r="A1113" s="39" t="s">
        <v>145</v>
      </c>
      <c r="B1113" s="39" t="s">
        <v>16</v>
      </c>
      <c r="C1113" s="40">
        <v>41618</v>
      </c>
      <c r="D1113" s="41">
        <v>6.1600000000000002E-2</v>
      </c>
      <c r="E1113" s="39"/>
      <c r="F1113" s="42">
        <v>41618</v>
      </c>
      <c r="G1113" s="43">
        <f>IF(Tabela4[[#This Row],[Tipo]]="Dividendo",Tabela4[[#This Row],[Valor]],Tabela4[[#This Row],[Valor]]*85%)</f>
        <v>5.2360000000000004E-2</v>
      </c>
    </row>
    <row r="1114" spans="1:7">
      <c r="A1114" s="39" t="s">
        <v>145</v>
      </c>
      <c r="B1114" s="34" t="s">
        <v>17</v>
      </c>
      <c r="C1114" s="35">
        <v>41584</v>
      </c>
      <c r="D1114" s="36">
        <v>0.66720000000000002</v>
      </c>
      <c r="E1114" s="37">
        <v>41603</v>
      </c>
      <c r="F1114" s="37">
        <v>41584</v>
      </c>
      <c r="G1114" s="38">
        <f>IF(Tabela4[[#This Row],[Tipo]]="Dividendo",Tabela4[[#This Row],[Valor]],Tabela4[[#This Row],[Valor]]*85%)</f>
        <v>0.66720000000000002</v>
      </c>
    </row>
    <row r="1115" spans="1:7">
      <c r="A1115" s="39" t="s">
        <v>145</v>
      </c>
      <c r="B1115" s="34" t="s">
        <v>17</v>
      </c>
      <c r="C1115" s="35">
        <v>41493</v>
      </c>
      <c r="D1115" s="36">
        <v>0.7107</v>
      </c>
      <c r="E1115" s="37">
        <v>41542</v>
      </c>
      <c r="F1115" s="37">
        <v>41493</v>
      </c>
      <c r="G1115" s="38">
        <f>IF(Tabela4[[#This Row],[Tipo]]="Dividendo",Tabela4[[#This Row],[Valor]],Tabela4[[#This Row],[Valor]]*85%)</f>
        <v>0.7107</v>
      </c>
    </row>
    <row r="1116" spans="1:7">
      <c r="A1116" s="39" t="s">
        <v>145</v>
      </c>
      <c r="B1116" s="34" t="s">
        <v>17</v>
      </c>
      <c r="C1116" s="35">
        <v>41402</v>
      </c>
      <c r="D1116" s="36">
        <v>0.56059999999999999</v>
      </c>
      <c r="E1116" s="37">
        <v>41421</v>
      </c>
      <c r="F1116" s="37">
        <v>41402</v>
      </c>
      <c r="G1116" s="38">
        <f>IF(Tabela4[[#This Row],[Tipo]]="Dividendo",Tabela4[[#This Row],[Valor]],Tabela4[[#This Row],[Valor]]*85%)</f>
        <v>0.56059999999999999</v>
      </c>
    </row>
    <row r="1117" spans="1:7">
      <c r="A1117" s="39" t="s">
        <v>145</v>
      </c>
      <c r="B1117" s="34" t="s">
        <v>17</v>
      </c>
      <c r="C1117" s="35">
        <v>41331</v>
      </c>
      <c r="D1117" s="36">
        <v>0.50060000000000004</v>
      </c>
      <c r="E1117" s="37">
        <v>41401</v>
      </c>
      <c r="F1117" s="37">
        <v>41331</v>
      </c>
      <c r="G1117" s="38">
        <f>IF(Tabela4[[#This Row],[Tipo]]="Dividendo",Tabela4[[#This Row],[Valor]],Tabela4[[#This Row],[Valor]]*85%)</f>
        <v>0.50060000000000004</v>
      </c>
    </row>
    <row r="1118" spans="1:7">
      <c r="A1118" s="39" t="s">
        <v>145</v>
      </c>
      <c r="B1118" s="34" t="s">
        <v>16</v>
      </c>
      <c r="C1118" s="35">
        <v>41263</v>
      </c>
      <c r="D1118" s="36">
        <v>7.1900000000000006E-2</v>
      </c>
      <c r="E1118" s="37">
        <v>41401</v>
      </c>
      <c r="F1118" s="37">
        <v>41263</v>
      </c>
      <c r="G1118" s="38">
        <f>IF(Tabela4[[#This Row],[Tipo]]="Dividendo",Tabela4[[#This Row],[Valor]],Tabela4[[#This Row],[Valor]]*85%)</f>
        <v>6.1115000000000003E-2</v>
      </c>
    </row>
    <row r="1119" spans="1:7">
      <c r="A1119" s="39" t="s">
        <v>145</v>
      </c>
      <c r="B1119" s="34" t="s">
        <v>17</v>
      </c>
      <c r="C1119" s="35">
        <v>41219</v>
      </c>
      <c r="D1119" s="36">
        <v>0.69850000000000001</v>
      </c>
      <c r="E1119" s="37">
        <v>41235</v>
      </c>
      <c r="F1119" s="37">
        <v>41219</v>
      </c>
      <c r="G1119" s="38">
        <f>IF(Tabela4[[#This Row],[Tipo]]="Dividendo",Tabela4[[#This Row],[Valor]],Tabela4[[#This Row],[Valor]]*85%)</f>
        <v>0.69850000000000001</v>
      </c>
    </row>
    <row r="1120" spans="1:7">
      <c r="A1120" s="39" t="s">
        <v>145</v>
      </c>
      <c r="B1120" s="34" t="s">
        <v>17</v>
      </c>
      <c r="C1120" s="35">
        <v>41124</v>
      </c>
      <c r="D1120" s="36">
        <v>0.69020000000000004</v>
      </c>
      <c r="E1120" s="37">
        <v>41148</v>
      </c>
      <c r="F1120" s="37">
        <v>41124</v>
      </c>
      <c r="G1120" s="38">
        <f>IF(Tabela4[[#This Row],[Tipo]]="Dividendo",Tabela4[[#This Row],[Valor]],Tabela4[[#This Row],[Valor]]*85%)</f>
        <v>0.69020000000000004</v>
      </c>
    </row>
    <row r="1121" spans="1:7">
      <c r="A1121" s="39" t="s">
        <v>145</v>
      </c>
      <c r="B1121" s="34" t="s">
        <v>17</v>
      </c>
      <c r="C1121" s="35">
        <v>41032</v>
      </c>
      <c r="D1121" s="36">
        <v>0.7268</v>
      </c>
      <c r="E1121" s="37">
        <v>41054</v>
      </c>
      <c r="F1121" s="37">
        <v>41032</v>
      </c>
      <c r="G1121" s="38">
        <f>IF(Tabela4[[#This Row],[Tipo]]="Dividendo",Tabela4[[#This Row],[Valor]],Tabela4[[#This Row],[Valor]]*85%)</f>
        <v>0.7268</v>
      </c>
    </row>
    <row r="1122" spans="1:7">
      <c r="A1122" s="39" t="s">
        <v>145</v>
      </c>
      <c r="B1122" s="34" t="s">
        <v>17</v>
      </c>
      <c r="C1122" s="35">
        <v>41015</v>
      </c>
      <c r="D1122" s="36">
        <v>0.69669999999999999</v>
      </c>
      <c r="E1122" s="37">
        <v>41044</v>
      </c>
      <c r="F1122" s="37">
        <v>41015</v>
      </c>
      <c r="G1122" s="38">
        <f>IF(Tabela4[[#This Row],[Tipo]]="Dividendo",Tabela4[[#This Row],[Valor]],Tabela4[[#This Row],[Valor]]*85%)</f>
        <v>0.69669999999999999</v>
      </c>
    </row>
    <row r="1123" spans="1:7">
      <c r="A1123" s="39" t="s">
        <v>145</v>
      </c>
      <c r="B1123" s="34" t="s">
        <v>16</v>
      </c>
      <c r="C1123" s="35">
        <v>40884</v>
      </c>
      <c r="D1123" s="36">
        <v>8.2699999999999996E-2</v>
      </c>
      <c r="E1123" s="37">
        <v>41044</v>
      </c>
      <c r="F1123" s="37">
        <v>40884</v>
      </c>
      <c r="G1123" s="38">
        <f>IF(Tabela4[[#This Row],[Tipo]]="Dividendo",Tabela4[[#This Row],[Valor]],Tabela4[[#This Row],[Valor]]*85%)</f>
        <v>7.0294999999999996E-2</v>
      </c>
    </row>
    <row r="1124" spans="1:7">
      <c r="A1124" s="39" t="s">
        <v>145</v>
      </c>
      <c r="B1124" s="34" t="s">
        <v>17</v>
      </c>
      <c r="C1124" s="35">
        <v>40857</v>
      </c>
      <c r="D1124" s="36">
        <v>0.68049999999999999</v>
      </c>
      <c r="E1124" s="37">
        <v>40872</v>
      </c>
      <c r="F1124" s="37">
        <v>40857</v>
      </c>
      <c r="G1124" s="38">
        <f>IF(Tabela4[[#This Row],[Tipo]]="Dividendo",Tabela4[[#This Row],[Valor]],Tabela4[[#This Row],[Valor]]*85%)</f>
        <v>0.68049999999999999</v>
      </c>
    </row>
    <row r="1125" spans="1:7">
      <c r="A1125" s="39" t="s">
        <v>145</v>
      </c>
      <c r="B1125" s="34" t="s">
        <v>17</v>
      </c>
      <c r="C1125" s="35">
        <v>40766</v>
      </c>
      <c r="D1125" s="36">
        <v>0.49399999999999999</v>
      </c>
      <c r="E1125" s="37">
        <v>40808</v>
      </c>
      <c r="F1125" s="37">
        <v>40766</v>
      </c>
      <c r="G1125" s="38">
        <f>IF(Tabela4[[#This Row],[Tipo]]="Dividendo",Tabela4[[#This Row],[Valor]],Tabela4[[#This Row],[Valor]]*85%)</f>
        <v>0.49399999999999999</v>
      </c>
    </row>
    <row r="1126" spans="1:7">
      <c r="A1126" s="39" t="s">
        <v>145</v>
      </c>
      <c r="B1126" s="34" t="s">
        <v>17</v>
      </c>
      <c r="C1126" s="35">
        <v>40675</v>
      </c>
      <c r="D1126" s="36">
        <v>0.58440000000000003</v>
      </c>
      <c r="E1126" s="37">
        <v>40689</v>
      </c>
      <c r="F1126" s="37">
        <v>40675</v>
      </c>
      <c r="G1126" s="38">
        <f>IF(Tabela4[[#This Row],[Tipo]]="Dividendo",Tabela4[[#This Row],[Valor]],Tabela4[[#This Row],[Valor]]*85%)</f>
        <v>0.58440000000000003</v>
      </c>
    </row>
    <row r="1127" spans="1:7">
      <c r="A1127" s="39" t="s">
        <v>145</v>
      </c>
      <c r="B1127" s="34" t="s">
        <v>17</v>
      </c>
      <c r="C1127" s="35">
        <v>40662</v>
      </c>
      <c r="D1127" s="36">
        <v>0.56310000000000004</v>
      </c>
      <c r="E1127" s="37">
        <v>40680</v>
      </c>
      <c r="F1127" s="37">
        <v>40662</v>
      </c>
      <c r="G1127" s="38">
        <f>IF(Tabela4[[#This Row],[Tipo]]="Dividendo",Tabela4[[#This Row],[Valor]],Tabela4[[#This Row],[Valor]]*85%)</f>
        <v>0.56310000000000004</v>
      </c>
    </row>
    <row r="1128" spans="1:7">
      <c r="A1128" s="39" t="s">
        <v>145</v>
      </c>
      <c r="B1128" s="34" t="s">
        <v>16</v>
      </c>
      <c r="C1128" s="35">
        <v>40515</v>
      </c>
      <c r="D1128" s="36">
        <v>8.2699999999999996E-2</v>
      </c>
      <c r="E1128" s="37">
        <v>40680</v>
      </c>
      <c r="F1128" s="37">
        <v>40515</v>
      </c>
      <c r="G1128" s="38">
        <f>IF(Tabela4[[#This Row],[Tipo]]="Dividendo",Tabela4[[#This Row],[Valor]],Tabela4[[#This Row],[Valor]]*85%)</f>
        <v>7.0294999999999996E-2</v>
      </c>
    </row>
    <row r="1129" spans="1:7">
      <c r="A1129" s="39" t="s">
        <v>145</v>
      </c>
      <c r="B1129" s="34" t="s">
        <v>17</v>
      </c>
      <c r="C1129" s="35">
        <v>40487</v>
      </c>
      <c r="D1129" s="36">
        <v>0.59570000000000001</v>
      </c>
      <c r="E1129" s="37">
        <v>40519</v>
      </c>
      <c r="F1129" s="37">
        <v>40487</v>
      </c>
      <c r="G1129" s="38">
        <f>IF(Tabela4[[#This Row],[Tipo]]="Dividendo",Tabela4[[#This Row],[Valor]],Tabela4[[#This Row],[Valor]]*85%)</f>
        <v>0.59570000000000001</v>
      </c>
    </row>
    <row r="1130" spans="1:7">
      <c r="A1130" s="39" t="s">
        <v>145</v>
      </c>
      <c r="B1130" s="34" t="s">
        <v>17</v>
      </c>
      <c r="C1130" s="35">
        <v>40396</v>
      </c>
      <c r="D1130" s="36">
        <v>0.47439999999999999</v>
      </c>
      <c r="E1130" s="37">
        <v>40436</v>
      </c>
      <c r="F1130" s="37">
        <v>40396</v>
      </c>
      <c r="G1130" s="38">
        <f>IF(Tabela4[[#This Row],[Tipo]]="Dividendo",Tabela4[[#This Row],[Valor]],Tabela4[[#This Row],[Valor]]*85%)</f>
        <v>0.47439999999999999</v>
      </c>
    </row>
    <row r="1131" spans="1:7">
      <c r="A1131" s="39" t="s">
        <v>145</v>
      </c>
      <c r="B1131" s="34" t="s">
        <v>17</v>
      </c>
      <c r="C1131" s="35">
        <v>40312</v>
      </c>
      <c r="D1131" s="36">
        <v>0.65739999999999998</v>
      </c>
      <c r="E1131" s="37">
        <v>40396</v>
      </c>
      <c r="F1131" s="37">
        <v>40312</v>
      </c>
      <c r="G1131" s="38">
        <f>IF(Tabela4[[#This Row],[Tipo]]="Dividendo",Tabela4[[#This Row],[Valor]],Tabela4[[#This Row],[Valor]]*85%)</f>
        <v>0.65739999999999998</v>
      </c>
    </row>
    <row r="1132" spans="1:7">
      <c r="A1132" s="39" t="s">
        <v>145</v>
      </c>
      <c r="B1132" s="34" t="s">
        <v>17</v>
      </c>
      <c r="C1132" s="35">
        <v>40298</v>
      </c>
      <c r="D1132" s="36">
        <v>0.31280000000000002</v>
      </c>
      <c r="E1132" s="37">
        <v>40317</v>
      </c>
      <c r="F1132" s="37">
        <v>40298</v>
      </c>
      <c r="G1132" s="38">
        <f>IF(Tabela4[[#This Row],[Tipo]]="Dividendo",Tabela4[[#This Row],[Valor]],Tabela4[[#This Row],[Valor]]*85%)</f>
        <v>0.31280000000000002</v>
      </c>
    </row>
    <row r="1133" spans="1:7">
      <c r="A1133" s="39" t="s">
        <v>145</v>
      </c>
      <c r="B1133" s="34" t="s">
        <v>16</v>
      </c>
      <c r="C1133" s="35">
        <v>40162</v>
      </c>
      <c r="D1133" s="36">
        <v>8.4500000000000006E-2</v>
      </c>
      <c r="E1133" s="37">
        <v>40317</v>
      </c>
      <c r="F1133" s="37">
        <v>40162</v>
      </c>
      <c r="G1133" s="38">
        <f>IF(Tabela4[[#This Row],[Tipo]]="Dividendo",Tabela4[[#This Row],[Valor]],Tabela4[[#This Row],[Valor]]*85%)</f>
        <v>7.1825E-2</v>
      </c>
    </row>
    <row r="1134" spans="1:7">
      <c r="A1134" s="39" t="s">
        <v>145</v>
      </c>
      <c r="B1134" s="34" t="s">
        <v>17</v>
      </c>
      <c r="C1134" s="35">
        <v>40129</v>
      </c>
      <c r="D1134" s="36">
        <v>0.60940000000000005</v>
      </c>
      <c r="E1134" s="37">
        <v>40157</v>
      </c>
      <c r="F1134" s="37">
        <v>40129</v>
      </c>
      <c r="G1134" s="38">
        <f>IF(Tabela4[[#This Row],[Tipo]]="Dividendo",Tabela4[[#This Row],[Valor]],Tabela4[[#This Row],[Valor]]*85%)</f>
        <v>0.60940000000000005</v>
      </c>
    </row>
    <row r="1135" spans="1:7">
      <c r="A1135" s="39" t="s">
        <v>145</v>
      </c>
      <c r="B1135" s="34" t="s">
        <v>17</v>
      </c>
      <c r="C1135" s="35">
        <v>40038</v>
      </c>
      <c r="D1135" s="36">
        <v>0.54830000000000001</v>
      </c>
      <c r="E1135" s="37">
        <v>40071</v>
      </c>
      <c r="F1135" s="37">
        <v>40038</v>
      </c>
      <c r="G1135" s="38">
        <f>IF(Tabela4[[#This Row],[Tipo]]="Dividendo",Tabela4[[#This Row],[Valor]],Tabela4[[#This Row],[Valor]]*85%)</f>
        <v>0.54830000000000001</v>
      </c>
    </row>
    <row r="1136" spans="1:7">
      <c r="A1136" s="39" t="s">
        <v>145</v>
      </c>
      <c r="B1136" s="34" t="s">
        <v>17</v>
      </c>
      <c r="C1136" s="35">
        <v>39947</v>
      </c>
      <c r="D1136" s="36">
        <v>0.59260000000000002</v>
      </c>
      <c r="E1136" s="37">
        <v>39962</v>
      </c>
      <c r="F1136" s="37">
        <v>39947</v>
      </c>
      <c r="G1136" s="38">
        <f>IF(Tabela4[[#This Row],[Tipo]]="Dividendo",Tabela4[[#This Row],[Valor]],Tabela4[[#This Row],[Valor]]*85%)</f>
        <v>0.59260000000000002</v>
      </c>
    </row>
    <row r="1137" spans="1:7">
      <c r="A1137" s="39" t="s">
        <v>145</v>
      </c>
      <c r="B1137" s="34" t="s">
        <v>17</v>
      </c>
      <c r="C1137" s="35">
        <v>39930</v>
      </c>
      <c r="D1137" s="36">
        <v>0.45829999999999999</v>
      </c>
      <c r="E1137" s="37">
        <v>39940</v>
      </c>
      <c r="F1137" s="37">
        <v>39930</v>
      </c>
      <c r="G1137" s="38">
        <f>IF(Tabela4[[#This Row],[Tipo]]="Dividendo",Tabela4[[#This Row],[Valor]],Tabela4[[#This Row],[Valor]]*85%)</f>
        <v>0.45829999999999999</v>
      </c>
    </row>
    <row r="1138" spans="1:7">
      <c r="A1138" s="39" t="s">
        <v>145</v>
      </c>
      <c r="B1138" s="34" t="s">
        <v>16</v>
      </c>
      <c r="C1138" s="35">
        <v>39801</v>
      </c>
      <c r="D1138" s="36">
        <v>8.6199999999999999E-2</v>
      </c>
      <c r="E1138" s="37">
        <v>39940</v>
      </c>
      <c r="F1138" s="37">
        <v>39801</v>
      </c>
      <c r="G1138" s="38">
        <f>IF(Tabela4[[#This Row],[Tipo]]="Dividendo",Tabela4[[#This Row],[Valor]],Tabela4[[#This Row],[Valor]]*85%)</f>
        <v>7.3270000000000002E-2</v>
      </c>
    </row>
    <row r="1139" spans="1:7">
      <c r="A1139" s="39" t="s">
        <v>145</v>
      </c>
      <c r="B1139" s="34" t="s">
        <v>17</v>
      </c>
      <c r="C1139" s="35">
        <v>39765</v>
      </c>
      <c r="D1139" s="36">
        <v>0.51680000000000004</v>
      </c>
      <c r="E1139" s="37">
        <v>39779</v>
      </c>
      <c r="F1139" s="37">
        <v>39765</v>
      </c>
      <c r="G1139" s="38">
        <f>IF(Tabela4[[#This Row],[Tipo]]="Dividendo",Tabela4[[#This Row],[Valor]],Tabela4[[#This Row],[Valor]]*85%)</f>
        <v>0.51680000000000004</v>
      </c>
    </row>
    <row r="1140" spans="1:7">
      <c r="A1140" s="39" t="s">
        <v>145</v>
      </c>
      <c r="B1140" s="34" t="s">
        <v>17</v>
      </c>
      <c r="C1140" s="35">
        <v>39673</v>
      </c>
      <c r="D1140" s="36">
        <v>0.36909999999999998</v>
      </c>
      <c r="E1140" s="37">
        <v>39688</v>
      </c>
      <c r="F1140" s="37">
        <v>39672</v>
      </c>
      <c r="G1140" s="38">
        <f>IF(Tabela4[[#This Row],[Tipo]]="Dividendo",Tabela4[[#This Row],[Valor]],Tabela4[[#This Row],[Valor]]*85%)</f>
        <v>0.36909999999999998</v>
      </c>
    </row>
    <row r="1141" spans="1:7">
      <c r="A1141" s="39" t="s">
        <v>145</v>
      </c>
      <c r="B1141" s="34" t="s">
        <v>17</v>
      </c>
      <c r="C1141" s="35">
        <v>39583</v>
      </c>
      <c r="D1141" s="36">
        <v>0.47570000000000001</v>
      </c>
      <c r="E1141" s="37">
        <v>39597</v>
      </c>
      <c r="F1141" s="37">
        <v>39582</v>
      </c>
      <c r="G1141" s="38">
        <f>IF(Tabela4[[#This Row],[Tipo]]="Dividendo",Tabela4[[#This Row],[Valor]],Tabela4[[#This Row],[Valor]]*85%)</f>
        <v>0.47570000000000001</v>
      </c>
    </row>
    <row r="1142" spans="1:7">
      <c r="A1142" s="39" t="s">
        <v>145</v>
      </c>
      <c r="B1142" s="34" t="s">
        <v>17</v>
      </c>
      <c r="C1142" s="35">
        <v>39561</v>
      </c>
      <c r="D1142" s="36">
        <v>0.37280000000000002</v>
      </c>
      <c r="E1142" s="34"/>
      <c r="F1142" s="37">
        <v>39561</v>
      </c>
      <c r="G1142" s="38">
        <f>IF(Tabela4[[#This Row],[Tipo]]="Dividendo",Tabela4[[#This Row],[Valor]],Tabela4[[#This Row],[Valor]]*85%)</f>
        <v>0.37280000000000002</v>
      </c>
    </row>
    <row r="1143" spans="1:7">
      <c r="A1143" s="39" t="s">
        <v>145</v>
      </c>
      <c r="B1143" s="34" t="s">
        <v>16</v>
      </c>
      <c r="C1143" s="35">
        <v>39436</v>
      </c>
      <c r="D1143" s="36">
        <v>0.3337</v>
      </c>
      <c r="E1143" s="37">
        <v>39576</v>
      </c>
      <c r="F1143" s="37">
        <v>39436</v>
      </c>
      <c r="G1143" s="38">
        <f>IF(Tabela4[[#This Row],[Tipo]]="Dividendo",Tabela4[[#This Row],[Valor]],Tabela4[[#This Row],[Valor]]*85%)</f>
        <v>0.28364499999999998</v>
      </c>
    </row>
    <row r="1144" spans="1:7">
      <c r="A1144" s="39" t="s">
        <v>145</v>
      </c>
      <c r="B1144" s="34" t="s">
        <v>17</v>
      </c>
      <c r="C1144" s="35">
        <v>39407</v>
      </c>
      <c r="D1144" s="36">
        <v>1.5539000000000001</v>
      </c>
      <c r="E1144" s="37">
        <v>39416</v>
      </c>
      <c r="F1144" s="37">
        <v>39398</v>
      </c>
      <c r="G1144" s="38">
        <f>IF(Tabela4[[#This Row],[Tipo]]="Dividendo",Tabela4[[#This Row],[Valor]],Tabela4[[#This Row],[Valor]]*85%)</f>
        <v>1.5539000000000001</v>
      </c>
    </row>
    <row r="1145" spans="1:7">
      <c r="A1145" s="39" t="s">
        <v>145</v>
      </c>
      <c r="B1145" s="34" t="s">
        <v>17</v>
      </c>
      <c r="C1145" s="35">
        <v>39318</v>
      </c>
      <c r="D1145" s="36">
        <v>1.5640000000000001</v>
      </c>
      <c r="E1145" s="37">
        <v>39328</v>
      </c>
      <c r="F1145" s="37">
        <v>39304</v>
      </c>
      <c r="G1145" s="38">
        <f>IF(Tabela4[[#This Row],[Tipo]]="Dividendo",Tabela4[[#This Row],[Valor]],Tabela4[[#This Row],[Valor]]*85%)</f>
        <v>1.5640000000000001</v>
      </c>
    </row>
    <row r="1146" spans="1:7">
      <c r="A1146" s="39" t="s">
        <v>145</v>
      </c>
      <c r="B1146" s="34" t="s">
        <v>17</v>
      </c>
      <c r="C1146" s="35">
        <v>39230</v>
      </c>
      <c r="D1146" s="36">
        <v>1.7668999999999999</v>
      </c>
      <c r="E1146" s="37">
        <v>39239</v>
      </c>
      <c r="F1146" s="37">
        <v>39213</v>
      </c>
      <c r="G1146" s="38">
        <f>IF(Tabela4[[#This Row],[Tipo]]="Dividendo",Tabela4[[#This Row],[Valor]],Tabela4[[#This Row],[Valor]]*85%)</f>
        <v>1.7668999999999999</v>
      </c>
    </row>
    <row r="1147" spans="1:7">
      <c r="A1147" s="39" t="s">
        <v>145</v>
      </c>
      <c r="B1147" s="34" t="s">
        <v>17</v>
      </c>
      <c r="C1147" s="35">
        <v>39191</v>
      </c>
      <c r="D1147" s="36">
        <v>1.8181</v>
      </c>
      <c r="E1147" s="37">
        <v>39205</v>
      </c>
      <c r="F1147" s="37">
        <v>39181</v>
      </c>
      <c r="G1147" s="38">
        <f>IF(Tabela4[[#This Row],[Tipo]]="Dividendo",Tabela4[[#This Row],[Valor]],Tabela4[[#This Row],[Valor]]*85%)</f>
        <v>1.8181</v>
      </c>
    </row>
    <row r="1148" spans="1:7">
      <c r="A1148" s="39" t="s">
        <v>145</v>
      </c>
      <c r="B1148" s="34" t="s">
        <v>16</v>
      </c>
      <c r="C1148" s="35">
        <v>39038</v>
      </c>
      <c r="D1148" s="36">
        <v>0.41</v>
      </c>
      <c r="E1148" s="37">
        <v>39051</v>
      </c>
      <c r="F1148" s="37">
        <v>39029</v>
      </c>
      <c r="G1148" s="38">
        <f>IF(Tabela4[[#This Row],[Tipo]]="Dividendo",Tabela4[[#This Row],[Valor]],Tabela4[[#This Row],[Valor]]*85%)</f>
        <v>0.34849999999999998</v>
      </c>
    </row>
    <row r="1149" spans="1:7">
      <c r="A1149" s="39" t="s">
        <v>145</v>
      </c>
      <c r="B1149" s="34" t="s">
        <v>17</v>
      </c>
      <c r="C1149" s="35">
        <v>39038</v>
      </c>
      <c r="D1149" s="36">
        <v>1.1696</v>
      </c>
      <c r="E1149" s="37">
        <v>39051</v>
      </c>
      <c r="F1149" s="37">
        <v>39029</v>
      </c>
      <c r="G1149" s="38">
        <f>IF(Tabela4[[#This Row],[Tipo]]="Dividendo",Tabela4[[#This Row],[Valor]],Tabela4[[#This Row],[Valor]]*85%)</f>
        <v>1.1696</v>
      </c>
    </row>
    <row r="1150" spans="1:7">
      <c r="A1150" s="39" t="s">
        <v>145</v>
      </c>
      <c r="B1150" s="34" t="s">
        <v>17</v>
      </c>
      <c r="C1150" s="35">
        <v>38946</v>
      </c>
      <c r="D1150" s="36">
        <v>3.3639000000000001</v>
      </c>
      <c r="E1150" s="37">
        <v>38958</v>
      </c>
      <c r="F1150" s="37">
        <v>38938</v>
      </c>
      <c r="G1150" s="38">
        <f>IF(Tabela4[[#This Row],[Tipo]]="Dividendo",Tabela4[[#This Row],[Valor]],Tabela4[[#This Row],[Valor]]*85%)</f>
        <v>3.3639000000000001</v>
      </c>
    </row>
    <row r="1151" spans="1:7">
      <c r="A1151" s="39" t="s">
        <v>145</v>
      </c>
      <c r="B1151" s="34" t="s">
        <v>17</v>
      </c>
      <c r="C1151" s="35">
        <v>38807</v>
      </c>
      <c r="D1151" s="36">
        <v>3.2492999999999999</v>
      </c>
      <c r="E1151" s="37">
        <v>38819</v>
      </c>
      <c r="F1151" s="37">
        <v>38797</v>
      </c>
      <c r="G1151" s="38">
        <f>IF(Tabela4[[#This Row],[Tipo]]="Dividendo",Tabela4[[#This Row],[Valor]],Tabela4[[#This Row],[Valor]]*85%)</f>
        <v>3.2492999999999999</v>
      </c>
    </row>
    <row r="1152" spans="1:7">
      <c r="A1152" s="39" t="s">
        <v>145</v>
      </c>
      <c r="B1152" s="34" t="s">
        <v>16</v>
      </c>
      <c r="C1152" s="35">
        <v>38702</v>
      </c>
      <c r="D1152" s="36">
        <v>0.4844</v>
      </c>
      <c r="E1152" s="37">
        <v>38715</v>
      </c>
      <c r="F1152" s="37">
        <v>38693</v>
      </c>
      <c r="G1152" s="38">
        <f>IF(Tabela4[[#This Row],[Tipo]]="Dividendo",Tabela4[[#This Row],[Valor]],Tabela4[[#This Row],[Valor]]*85%)</f>
        <v>0.41173999999999999</v>
      </c>
    </row>
    <row r="1153" spans="1:7">
      <c r="A1153" s="39" t="s">
        <v>145</v>
      </c>
      <c r="B1153" s="34" t="s">
        <v>17</v>
      </c>
      <c r="C1153" s="35">
        <v>38607</v>
      </c>
      <c r="D1153" s="36">
        <v>2.2002000000000002</v>
      </c>
      <c r="E1153" s="37">
        <v>38622</v>
      </c>
      <c r="F1153" s="37">
        <v>38573</v>
      </c>
      <c r="G1153" s="38">
        <f>IF(Tabela4[[#This Row],[Tipo]]="Dividendo",Tabela4[[#This Row],[Valor]],Tabela4[[#This Row],[Valor]]*85%)</f>
        <v>2.2002000000000002</v>
      </c>
    </row>
    <row r="1154" spans="1:7">
      <c r="A1154" s="39" t="s">
        <v>145</v>
      </c>
      <c r="B1154" s="34" t="s">
        <v>17</v>
      </c>
      <c r="C1154" s="35">
        <v>38455</v>
      </c>
      <c r="D1154" s="36">
        <v>0.85329999999999995</v>
      </c>
      <c r="E1154" s="37">
        <v>38468</v>
      </c>
      <c r="F1154" s="37">
        <v>38442</v>
      </c>
      <c r="G1154" s="38">
        <f>IF(Tabela4[[#This Row],[Tipo]]="Dividendo",Tabela4[[#This Row],[Valor]],Tabela4[[#This Row],[Valor]]*85%)</f>
        <v>0.85329999999999995</v>
      </c>
    </row>
    <row r="1155" spans="1:7">
      <c r="A1155" s="39" t="s">
        <v>145</v>
      </c>
      <c r="B1155" s="34" t="s">
        <v>16</v>
      </c>
      <c r="C1155" s="35">
        <v>38310</v>
      </c>
      <c r="D1155" s="36">
        <v>0.48159999999999997</v>
      </c>
      <c r="E1155" s="37">
        <v>38322</v>
      </c>
      <c r="F1155" s="37">
        <v>38301</v>
      </c>
      <c r="G1155" s="38">
        <f>IF(Tabela4[[#This Row],[Tipo]]="Dividendo",Tabela4[[#This Row],[Valor]],Tabela4[[#This Row],[Valor]]*85%)</f>
        <v>0.40935999999999995</v>
      </c>
    </row>
    <row r="1156" spans="1:7">
      <c r="A1156" s="39" t="s">
        <v>145</v>
      </c>
      <c r="B1156" s="34" t="s">
        <v>17</v>
      </c>
      <c r="C1156" s="35">
        <v>38310</v>
      </c>
      <c r="D1156" s="36">
        <v>1.0059</v>
      </c>
      <c r="E1156" s="37">
        <v>38322</v>
      </c>
      <c r="F1156" s="37">
        <v>38301</v>
      </c>
      <c r="G1156" s="38">
        <f>IF(Tabela4[[#This Row],[Tipo]]="Dividendo",Tabela4[[#This Row],[Valor]],Tabela4[[#This Row],[Valor]]*85%)</f>
        <v>1.0059</v>
      </c>
    </row>
    <row r="1157" spans="1:7">
      <c r="A1157" s="39" t="s">
        <v>145</v>
      </c>
      <c r="B1157" s="34" t="s">
        <v>17</v>
      </c>
      <c r="C1157" s="35">
        <v>38197</v>
      </c>
      <c r="D1157" s="36">
        <v>0.74619999999999997</v>
      </c>
      <c r="E1157" s="37">
        <v>38209</v>
      </c>
      <c r="F1157" s="37">
        <v>38187</v>
      </c>
      <c r="G1157" s="38">
        <f>IF(Tabela4[[#This Row],[Tipo]]="Dividendo",Tabela4[[#This Row],[Valor]],Tabela4[[#This Row],[Valor]]*85%)</f>
        <v>0.74619999999999997</v>
      </c>
    </row>
    <row r="1158" spans="1:7">
      <c r="A1158" s="39" t="s">
        <v>145</v>
      </c>
      <c r="B1158" s="34" t="s">
        <v>17</v>
      </c>
      <c r="C1158" s="35">
        <v>38114</v>
      </c>
      <c r="D1158" s="36">
        <v>0.97929999999999995</v>
      </c>
      <c r="E1158" s="37">
        <v>38128</v>
      </c>
      <c r="F1158" s="37">
        <v>38104</v>
      </c>
      <c r="G1158" s="38">
        <f>IF(Tabela4[[#This Row],[Tipo]]="Dividendo",Tabela4[[#This Row],[Valor]],Tabela4[[#This Row],[Valor]]*85%)</f>
        <v>0.97929999999999995</v>
      </c>
    </row>
    <row r="1159" spans="1:7">
      <c r="A1159" s="39" t="s">
        <v>145</v>
      </c>
      <c r="B1159" s="34" t="s">
        <v>16</v>
      </c>
      <c r="C1159" s="35">
        <v>37959</v>
      </c>
      <c r="D1159" s="36">
        <v>0.50960000000000005</v>
      </c>
      <c r="E1159" s="37">
        <v>37970</v>
      </c>
      <c r="F1159" s="37">
        <v>37953</v>
      </c>
      <c r="G1159" s="38">
        <f>IF(Tabela4[[#This Row],[Tipo]]="Dividendo",Tabela4[[#This Row],[Valor]],Tabela4[[#This Row],[Valor]]*85%)</f>
        <v>0.43316000000000004</v>
      </c>
    </row>
    <row r="1160" spans="1:7">
      <c r="A1160" s="39" t="s">
        <v>145</v>
      </c>
      <c r="B1160" s="34" t="s">
        <v>17</v>
      </c>
      <c r="C1160" s="35">
        <v>37930</v>
      </c>
      <c r="D1160" s="36">
        <v>0.44240000000000002</v>
      </c>
      <c r="E1160" s="37">
        <v>37939</v>
      </c>
      <c r="F1160" s="37">
        <v>37918</v>
      </c>
      <c r="G1160" s="38">
        <f>IF(Tabela4[[#This Row],[Tipo]]="Dividendo",Tabela4[[#This Row],[Valor]],Tabela4[[#This Row],[Valor]]*85%)</f>
        <v>0.44240000000000002</v>
      </c>
    </row>
    <row r="1161" spans="1:7">
      <c r="A1161" s="39" t="s">
        <v>145</v>
      </c>
      <c r="B1161" s="34" t="s">
        <v>17</v>
      </c>
      <c r="C1161" s="35">
        <v>37846</v>
      </c>
      <c r="D1161" s="36">
        <v>0.14749999999999999</v>
      </c>
      <c r="E1161" s="37">
        <v>37859</v>
      </c>
      <c r="F1161" s="37">
        <v>37845</v>
      </c>
      <c r="G1161" s="38">
        <f>IF(Tabela4[[#This Row],[Tipo]]="Dividendo",Tabela4[[#This Row],[Valor]],Tabela4[[#This Row],[Valor]]*85%)</f>
        <v>0.14749999999999999</v>
      </c>
    </row>
    <row r="1162" spans="1:7">
      <c r="A1162" s="39" t="s">
        <v>145</v>
      </c>
      <c r="B1162" s="34" t="s">
        <v>16</v>
      </c>
      <c r="C1162" s="35">
        <v>37509</v>
      </c>
      <c r="D1162" s="36">
        <v>0.26879999999999998</v>
      </c>
      <c r="E1162" s="37">
        <v>37518</v>
      </c>
      <c r="F1162" s="37">
        <v>37509</v>
      </c>
      <c r="G1162" s="38">
        <f>IF(Tabela4[[#This Row],[Tipo]]="Dividendo",Tabela4[[#This Row],[Valor]],Tabela4[[#This Row],[Valor]]*85%)</f>
        <v>0.22847999999999999</v>
      </c>
    </row>
    <row r="1163" spans="1:7">
      <c r="A1163" s="39" t="s">
        <v>145</v>
      </c>
      <c r="B1163" s="34" t="s">
        <v>17</v>
      </c>
      <c r="C1163" s="35">
        <v>37495</v>
      </c>
      <c r="D1163" s="36">
        <v>0.19600000000000001</v>
      </c>
      <c r="E1163" s="37">
        <v>37503</v>
      </c>
      <c r="F1163" s="37">
        <v>37494</v>
      </c>
      <c r="G1163" s="38">
        <f>IF(Tabela4[[#This Row],[Tipo]]="Dividendo",Tabela4[[#This Row],[Valor]],Tabela4[[#This Row],[Valor]]*85%)</f>
        <v>0.19600000000000001</v>
      </c>
    </row>
    <row r="1164" spans="1:7">
      <c r="A1164" s="39" t="s">
        <v>145</v>
      </c>
      <c r="B1164" s="34" t="s">
        <v>17</v>
      </c>
      <c r="C1164" s="35">
        <v>37389</v>
      </c>
      <c r="D1164" s="36">
        <v>0.26319999999999999</v>
      </c>
      <c r="E1164" s="37">
        <v>37397</v>
      </c>
      <c r="F1164" s="37">
        <v>37386</v>
      </c>
      <c r="G1164" s="38">
        <f>IF(Tabela4[[#This Row],[Tipo]]="Dividendo",Tabela4[[#This Row],[Valor]],Tabela4[[#This Row],[Valor]]*85%)</f>
        <v>0.26319999999999999</v>
      </c>
    </row>
    <row r="1165" spans="1:7">
      <c r="A1165" s="39" t="s">
        <v>145</v>
      </c>
      <c r="B1165" s="34" t="s">
        <v>17</v>
      </c>
      <c r="C1165" s="35">
        <v>37375</v>
      </c>
      <c r="D1165" s="36">
        <v>0.35139999999999999</v>
      </c>
      <c r="E1165" s="37">
        <v>37385</v>
      </c>
      <c r="F1165" s="37">
        <v>37375</v>
      </c>
      <c r="G1165" s="38">
        <f>IF(Tabela4[[#This Row],[Tipo]]="Dividendo",Tabela4[[#This Row],[Valor]],Tabela4[[#This Row],[Valor]]*85%)</f>
        <v>0.35139999999999999</v>
      </c>
    </row>
    <row r="1166" spans="1:7">
      <c r="A1166" s="39" t="s">
        <v>145</v>
      </c>
      <c r="B1166" s="34" t="s">
        <v>76</v>
      </c>
      <c r="C1166" s="35">
        <v>37361</v>
      </c>
      <c r="D1166" s="36">
        <v>1.7076</v>
      </c>
      <c r="E1166" s="37">
        <v>37421</v>
      </c>
      <c r="F1166" s="37">
        <v>37361</v>
      </c>
      <c r="G1166" s="38">
        <f>IF(Tabela4[[#This Row],[Tipo]]="Dividendo",Tabela4[[#This Row],[Valor]],Tabela4[[#This Row],[Valor]]*85%)</f>
        <v>1.45146</v>
      </c>
    </row>
    <row r="1167" spans="1:7">
      <c r="A1167" s="39" t="s">
        <v>145</v>
      </c>
      <c r="B1167" s="34" t="s">
        <v>16</v>
      </c>
      <c r="C1167" s="35">
        <v>37235</v>
      </c>
      <c r="D1167" s="36">
        <v>0.4536</v>
      </c>
      <c r="E1167" s="37">
        <v>37251</v>
      </c>
      <c r="F1167" s="37">
        <v>37235</v>
      </c>
      <c r="G1167" s="38">
        <f>IF(Tabela4[[#This Row],[Tipo]]="Dividendo",Tabela4[[#This Row],[Valor]],Tabela4[[#This Row],[Valor]]*85%)</f>
        <v>0.38556000000000001</v>
      </c>
    </row>
    <row r="1168" spans="1:7">
      <c r="A1168" s="39" t="s">
        <v>145</v>
      </c>
      <c r="B1168" s="34" t="s">
        <v>17</v>
      </c>
      <c r="C1168" s="35">
        <v>37008</v>
      </c>
      <c r="D1168" s="36">
        <v>0.1263</v>
      </c>
      <c r="E1168" s="37">
        <v>37027</v>
      </c>
      <c r="F1168" s="37">
        <v>37008</v>
      </c>
      <c r="G1168" s="38">
        <f>IF(Tabela4[[#This Row],[Tipo]]="Dividendo",Tabela4[[#This Row],[Valor]],Tabela4[[#This Row],[Valor]]*85%)</f>
        <v>0.1263</v>
      </c>
    </row>
    <row r="1169" spans="1:7">
      <c r="A1169" s="39" t="s">
        <v>146</v>
      </c>
      <c r="B1169" s="39" t="s">
        <v>16</v>
      </c>
      <c r="C1169" s="40">
        <v>41604</v>
      </c>
      <c r="D1169" s="41">
        <v>0.62819999999999998</v>
      </c>
      <c r="E1169" s="42">
        <v>41624</v>
      </c>
      <c r="F1169" s="42">
        <v>41591</v>
      </c>
      <c r="G1169" s="43">
        <f>IF(Tabela4[[#This Row],[Tipo]]="Dividendo",Tabela4[[#This Row],[Valor]],Tabela4[[#This Row],[Valor]]*85%)</f>
        <v>0.53396999999999994</v>
      </c>
    </row>
    <row r="1170" spans="1:7">
      <c r="A1170" s="39" t="s">
        <v>146</v>
      </c>
      <c r="B1170" s="34" t="s">
        <v>17</v>
      </c>
      <c r="C1170" s="35">
        <v>41604</v>
      </c>
      <c r="D1170" s="36">
        <v>0.50619999999999998</v>
      </c>
      <c r="E1170" s="37">
        <v>41624</v>
      </c>
      <c r="F1170" s="37">
        <v>41591</v>
      </c>
      <c r="G1170" s="38">
        <f>IF(Tabela4[[#This Row],[Tipo]]="Dividendo",Tabela4[[#This Row],[Valor]],Tabela4[[#This Row],[Valor]]*85%)</f>
        <v>0.50619999999999998</v>
      </c>
    </row>
    <row r="1171" spans="1:7">
      <c r="A1171" s="39" t="s">
        <v>146</v>
      </c>
      <c r="B1171" s="34" t="s">
        <v>17</v>
      </c>
      <c r="C1171" s="35">
        <v>41389</v>
      </c>
      <c r="D1171" s="36">
        <v>0.45610000000000001</v>
      </c>
      <c r="E1171" s="37">
        <v>41417</v>
      </c>
      <c r="F1171" s="37">
        <v>41389</v>
      </c>
      <c r="G1171" s="38">
        <f>IF(Tabela4[[#This Row],[Tipo]]="Dividendo",Tabela4[[#This Row],[Valor]],Tabela4[[#This Row],[Valor]]*85%)</f>
        <v>0.45610000000000001</v>
      </c>
    </row>
    <row r="1172" spans="1:7">
      <c r="A1172" s="39" t="s">
        <v>146</v>
      </c>
      <c r="B1172" s="34" t="s">
        <v>16</v>
      </c>
      <c r="C1172" s="35">
        <v>41276</v>
      </c>
      <c r="D1172" s="36">
        <v>0.47920000000000001</v>
      </c>
      <c r="E1172" s="37">
        <v>41289</v>
      </c>
      <c r="F1172" s="37">
        <v>41262</v>
      </c>
      <c r="G1172" s="38">
        <f>IF(Tabela4[[#This Row],[Tipo]]="Dividendo",Tabela4[[#This Row],[Valor]],Tabela4[[#This Row],[Valor]]*85%)</f>
        <v>0.40732000000000002</v>
      </c>
    </row>
    <row r="1173" spans="1:7">
      <c r="A1173" s="39" t="s">
        <v>146</v>
      </c>
      <c r="B1173" s="34" t="s">
        <v>16</v>
      </c>
      <c r="C1173" s="35">
        <v>41025</v>
      </c>
      <c r="D1173" s="36">
        <v>0.68030000000000002</v>
      </c>
      <c r="E1173" s="37">
        <v>41058</v>
      </c>
      <c r="F1173" s="37">
        <v>41025</v>
      </c>
      <c r="G1173" s="38">
        <f>IF(Tabela4[[#This Row],[Tipo]]="Dividendo",Tabela4[[#This Row],[Valor]],Tabela4[[#This Row],[Valor]]*85%)</f>
        <v>0.57825499999999996</v>
      </c>
    </row>
    <row r="1174" spans="1:7">
      <c r="A1174" s="39" t="s">
        <v>146</v>
      </c>
      <c r="B1174" s="34" t="s">
        <v>16</v>
      </c>
      <c r="C1174" s="35">
        <v>40773</v>
      </c>
      <c r="D1174" s="36">
        <v>0.78800000000000003</v>
      </c>
      <c r="E1174" s="37">
        <v>40801</v>
      </c>
      <c r="F1174" s="37">
        <v>40766</v>
      </c>
      <c r="G1174" s="38">
        <f>IF(Tabela4[[#This Row],[Tipo]]="Dividendo",Tabela4[[#This Row],[Valor]],Tabela4[[#This Row],[Valor]]*85%)</f>
        <v>0.66980000000000006</v>
      </c>
    </row>
    <row r="1175" spans="1:7">
      <c r="A1175" s="39" t="s">
        <v>146</v>
      </c>
      <c r="B1175" s="34" t="s">
        <v>16</v>
      </c>
      <c r="C1175" s="35">
        <v>40661</v>
      </c>
      <c r="D1175" s="36">
        <v>0.40039999999999998</v>
      </c>
      <c r="E1175" s="37">
        <v>40686</v>
      </c>
      <c r="F1175" s="37">
        <v>40661</v>
      </c>
      <c r="G1175" s="38">
        <f>IF(Tabela4[[#This Row],[Tipo]]="Dividendo",Tabela4[[#This Row],[Valor]],Tabela4[[#This Row],[Valor]]*85%)</f>
        <v>0.34033999999999998</v>
      </c>
    </row>
    <row r="1176" spans="1:7">
      <c r="A1176" s="39" t="s">
        <v>146</v>
      </c>
      <c r="B1176" s="34" t="s">
        <v>17</v>
      </c>
      <c r="C1176" s="35">
        <v>40661</v>
      </c>
      <c r="D1176" s="36">
        <v>0.2833</v>
      </c>
      <c r="E1176" s="37">
        <v>40686</v>
      </c>
      <c r="F1176" s="37">
        <v>40661</v>
      </c>
      <c r="G1176" s="38">
        <f>IF(Tabela4[[#This Row],[Tipo]]="Dividendo",Tabela4[[#This Row],[Valor]],Tabela4[[#This Row],[Valor]]*85%)</f>
        <v>0.2833</v>
      </c>
    </row>
    <row r="1177" spans="1:7">
      <c r="A1177" s="39" t="s">
        <v>146</v>
      </c>
      <c r="B1177" s="34" t="s">
        <v>16</v>
      </c>
      <c r="C1177" s="35">
        <v>40410</v>
      </c>
      <c r="D1177" s="36">
        <v>0.29659999999999997</v>
      </c>
      <c r="E1177" s="37">
        <v>40441</v>
      </c>
      <c r="F1177" s="37">
        <v>40407</v>
      </c>
      <c r="G1177" s="38">
        <f>IF(Tabela4[[#This Row],[Tipo]]="Dividendo",Tabela4[[#This Row],[Valor]],Tabela4[[#This Row],[Valor]]*85%)</f>
        <v>0.25210999999999995</v>
      </c>
    </row>
    <row r="1178" spans="1:7">
      <c r="A1178" s="39" t="s">
        <v>146</v>
      </c>
      <c r="B1178" s="34" t="s">
        <v>17</v>
      </c>
      <c r="C1178" s="35">
        <v>40295</v>
      </c>
      <c r="D1178" s="36">
        <v>6.7799999999999999E-2</v>
      </c>
      <c r="E1178" s="37">
        <v>40325</v>
      </c>
      <c r="F1178" s="37">
        <v>40295</v>
      </c>
      <c r="G1178" s="38">
        <f>IF(Tabela4[[#This Row],[Tipo]]="Dividendo",Tabela4[[#This Row],[Valor]],Tabela4[[#This Row],[Valor]]*85%)</f>
        <v>6.7799999999999999E-2</v>
      </c>
    </row>
    <row r="1179" spans="1:7">
      <c r="A1179" s="39" t="s">
        <v>146</v>
      </c>
      <c r="B1179" s="34" t="s">
        <v>16</v>
      </c>
      <c r="C1179" s="35">
        <v>40295</v>
      </c>
      <c r="D1179" s="36">
        <v>0.21560000000000001</v>
      </c>
      <c r="E1179" s="37">
        <v>40325</v>
      </c>
      <c r="F1179" s="37">
        <v>40295</v>
      </c>
      <c r="G1179" s="38">
        <f>IF(Tabela4[[#This Row],[Tipo]]="Dividendo",Tabela4[[#This Row],[Valor]],Tabela4[[#This Row],[Valor]]*85%)</f>
        <v>0.18326000000000001</v>
      </c>
    </row>
    <row r="1180" spans="1:7">
      <c r="A1180" s="39" t="s">
        <v>146</v>
      </c>
      <c r="B1180" s="34" t="s">
        <v>16</v>
      </c>
      <c r="C1180" s="35">
        <v>40129</v>
      </c>
      <c r="D1180" s="36">
        <v>0.58630000000000004</v>
      </c>
      <c r="E1180" s="37">
        <v>40154</v>
      </c>
      <c r="F1180" s="37">
        <v>40128</v>
      </c>
      <c r="G1180" s="38">
        <f>IF(Tabela4[[#This Row],[Tipo]]="Dividendo",Tabela4[[#This Row],[Valor]],Tabela4[[#This Row],[Valor]]*85%)</f>
        <v>0.49835500000000005</v>
      </c>
    </row>
    <row r="1181" spans="1:7">
      <c r="A1181" s="39" t="s">
        <v>146</v>
      </c>
      <c r="B1181" s="34" t="s">
        <v>16</v>
      </c>
      <c r="C1181" s="35">
        <v>39926</v>
      </c>
      <c r="D1181" s="36">
        <v>0.79490000000000005</v>
      </c>
      <c r="E1181" s="37">
        <v>39962</v>
      </c>
      <c r="F1181" s="37">
        <v>39926</v>
      </c>
      <c r="G1181" s="38">
        <f>IF(Tabela4[[#This Row],[Tipo]]="Dividendo",Tabela4[[#This Row],[Valor]],Tabela4[[#This Row],[Valor]]*85%)</f>
        <v>0.67566500000000007</v>
      </c>
    </row>
    <row r="1182" spans="1:7">
      <c r="A1182" s="39" t="s">
        <v>146</v>
      </c>
      <c r="B1182" s="34" t="s">
        <v>17</v>
      </c>
      <c r="C1182" s="35">
        <v>39926</v>
      </c>
      <c r="D1182" s="36">
        <v>0.11799999999999999</v>
      </c>
      <c r="E1182" s="37">
        <v>39962</v>
      </c>
      <c r="F1182" s="37">
        <v>39926</v>
      </c>
      <c r="G1182" s="38">
        <f>IF(Tabela4[[#This Row],[Tipo]]="Dividendo",Tabela4[[#This Row],[Valor]],Tabela4[[#This Row],[Valor]]*85%)</f>
        <v>0.11799999999999999</v>
      </c>
    </row>
    <row r="1183" spans="1:7">
      <c r="A1183" s="39" t="s">
        <v>146</v>
      </c>
      <c r="B1183" s="34" t="s">
        <v>16</v>
      </c>
      <c r="C1183" s="35">
        <v>39555</v>
      </c>
      <c r="D1183" s="36">
        <v>0.69730000000000003</v>
      </c>
      <c r="E1183" s="37">
        <v>39584</v>
      </c>
      <c r="F1183" s="37">
        <v>39555</v>
      </c>
      <c r="G1183" s="38">
        <f>IF(Tabela4[[#This Row],[Tipo]]="Dividendo",Tabela4[[#This Row],[Valor]],Tabela4[[#This Row],[Valor]]*85%)</f>
        <v>0.59270500000000004</v>
      </c>
    </row>
    <row r="1184" spans="1:7">
      <c r="A1184" s="39" t="s">
        <v>146</v>
      </c>
      <c r="B1184" s="34" t="s">
        <v>17</v>
      </c>
      <c r="C1184" s="35">
        <v>39555</v>
      </c>
      <c r="D1184" s="36">
        <v>0.23619999999999999</v>
      </c>
      <c r="E1184" s="37">
        <v>39584</v>
      </c>
      <c r="F1184" s="37">
        <v>39555</v>
      </c>
      <c r="G1184" s="38">
        <f>IF(Tabela4[[#This Row],[Tipo]]="Dividendo",Tabela4[[#This Row],[Valor]],Tabela4[[#This Row],[Valor]]*85%)</f>
        <v>0.23619999999999999</v>
      </c>
    </row>
    <row r="1185" spans="1:7">
      <c r="A1185" s="39" t="s">
        <v>146</v>
      </c>
      <c r="B1185" s="34" t="s">
        <v>16</v>
      </c>
      <c r="C1185" s="35">
        <v>39199</v>
      </c>
      <c r="D1185" s="36">
        <v>0.42909999999999998</v>
      </c>
      <c r="E1185" s="37">
        <v>39259</v>
      </c>
      <c r="F1185" s="37">
        <v>39199</v>
      </c>
      <c r="G1185" s="38">
        <f>IF(Tabela4[[#This Row],[Tipo]]="Dividendo",Tabela4[[#This Row],[Valor]],Tabela4[[#This Row],[Valor]]*85%)</f>
        <v>0.36473499999999998</v>
      </c>
    </row>
    <row r="1186" spans="1:7">
      <c r="A1186" s="39" t="s">
        <v>146</v>
      </c>
      <c r="B1186" s="34" t="s">
        <v>17</v>
      </c>
      <c r="C1186" s="35">
        <v>39199</v>
      </c>
      <c r="D1186" s="36">
        <v>0.55100000000000005</v>
      </c>
      <c r="E1186" s="37">
        <v>39259</v>
      </c>
      <c r="F1186" s="37">
        <v>39199</v>
      </c>
      <c r="G1186" s="38">
        <f>IF(Tabela4[[#This Row],[Tipo]]="Dividendo",Tabela4[[#This Row],[Valor]],Tabela4[[#This Row],[Valor]]*85%)</f>
        <v>0.55100000000000005</v>
      </c>
    </row>
    <row r="1187" spans="1:7">
      <c r="A1187" s="39" t="s">
        <v>146</v>
      </c>
      <c r="B1187" s="34" t="s">
        <v>16</v>
      </c>
      <c r="C1187" s="35">
        <v>38834</v>
      </c>
      <c r="D1187" s="36">
        <v>0.42809999999999998</v>
      </c>
      <c r="E1187" s="37">
        <v>38887</v>
      </c>
      <c r="F1187" s="37">
        <v>38834</v>
      </c>
      <c r="G1187" s="38">
        <f>IF(Tabela4[[#This Row],[Tipo]]="Dividendo",Tabela4[[#This Row],[Valor]],Tabela4[[#This Row],[Valor]]*85%)</f>
        <v>0.36388499999999996</v>
      </c>
    </row>
    <row r="1188" spans="1:7">
      <c r="A1188" s="39" t="s">
        <v>146</v>
      </c>
      <c r="B1188" s="34" t="s">
        <v>16</v>
      </c>
      <c r="C1188" s="35">
        <v>38467</v>
      </c>
      <c r="D1188" s="36">
        <v>0.33400000000000002</v>
      </c>
      <c r="E1188" s="37">
        <v>38527</v>
      </c>
      <c r="F1188" s="37">
        <v>38467</v>
      </c>
      <c r="G1188" s="38">
        <f>IF(Tabela4[[#This Row],[Tipo]]="Dividendo",Tabela4[[#This Row],[Valor]],Tabela4[[#This Row],[Valor]]*85%)</f>
        <v>0.28389999999999999</v>
      </c>
    </row>
    <row r="1189" spans="1:7">
      <c r="A1189" s="39" t="s">
        <v>146</v>
      </c>
      <c r="B1189" s="34" t="s">
        <v>16</v>
      </c>
      <c r="C1189" s="35">
        <v>38106</v>
      </c>
      <c r="D1189" s="36">
        <v>0.14729999999999999</v>
      </c>
      <c r="E1189" s="37">
        <v>38153</v>
      </c>
      <c r="F1189" s="37">
        <v>38106</v>
      </c>
      <c r="G1189" s="38">
        <f>IF(Tabela4[[#This Row],[Tipo]]="Dividendo",Tabela4[[#This Row],[Valor]],Tabela4[[#This Row],[Valor]]*85%)</f>
        <v>0.12520499999999998</v>
      </c>
    </row>
    <row r="1190" spans="1:7">
      <c r="A1190" s="39" t="s">
        <v>146</v>
      </c>
      <c r="B1190" s="34" t="s">
        <v>16</v>
      </c>
      <c r="C1190" s="35">
        <v>37376</v>
      </c>
      <c r="D1190" s="36">
        <v>0.31319999999999998</v>
      </c>
      <c r="E1190" s="37">
        <v>37410</v>
      </c>
      <c r="F1190" s="37">
        <v>37376</v>
      </c>
      <c r="G1190" s="38">
        <f>IF(Tabela4[[#This Row],[Tipo]]="Dividendo",Tabela4[[#This Row],[Valor]],Tabela4[[#This Row],[Valor]]*85%)</f>
        <v>0.26621999999999996</v>
      </c>
    </row>
    <row r="1191" spans="1:7">
      <c r="A1191" s="39" t="s">
        <v>146</v>
      </c>
      <c r="B1191" s="34" t="s">
        <v>16</v>
      </c>
      <c r="C1191" s="35">
        <v>37179</v>
      </c>
      <c r="D1191" s="36">
        <v>0.27850000000000003</v>
      </c>
      <c r="E1191" s="37">
        <v>37194</v>
      </c>
      <c r="F1191" s="37">
        <v>37167</v>
      </c>
      <c r="G1191" s="38">
        <f>IF(Tabela4[[#This Row],[Tipo]]="Dividendo",Tabela4[[#This Row],[Valor]],Tabela4[[#This Row],[Valor]]*85%)</f>
        <v>0.23672500000000002</v>
      </c>
    </row>
    <row r="1192" spans="1:7">
      <c r="A1192" s="39" t="s">
        <v>146</v>
      </c>
      <c r="B1192" s="34" t="s">
        <v>16</v>
      </c>
      <c r="C1192" s="35">
        <v>36977</v>
      </c>
      <c r="D1192" s="36">
        <v>0.31459999999999999</v>
      </c>
      <c r="E1192" s="37">
        <v>37008</v>
      </c>
      <c r="F1192" s="37">
        <v>36977</v>
      </c>
      <c r="G1192" s="38">
        <f>IF(Tabela4[[#This Row],[Tipo]]="Dividendo",Tabela4[[#This Row],[Valor]],Tabela4[[#This Row],[Valor]]*85%)</f>
        <v>0.26740999999999998</v>
      </c>
    </row>
    <row r="1193" spans="1:7">
      <c r="A1193" s="39" t="s">
        <v>146</v>
      </c>
      <c r="B1193" s="34" t="s">
        <v>16</v>
      </c>
      <c r="C1193" s="35">
        <v>36871</v>
      </c>
      <c r="D1193" s="36">
        <v>0.24379999999999999</v>
      </c>
      <c r="E1193" s="37">
        <v>36887</v>
      </c>
      <c r="F1193" s="37">
        <v>36860</v>
      </c>
      <c r="G1193" s="38">
        <f>IF(Tabela4[[#This Row],[Tipo]]="Dividendo",Tabela4[[#This Row],[Valor]],Tabela4[[#This Row],[Valor]]*85%)</f>
        <v>0.20723</v>
      </c>
    </row>
    <row r="1194" spans="1:7">
      <c r="A1194" s="39" t="s">
        <v>146</v>
      </c>
      <c r="B1194" s="34" t="s">
        <v>16</v>
      </c>
      <c r="C1194" s="35">
        <v>36612</v>
      </c>
      <c r="D1194" s="36">
        <v>0.3836</v>
      </c>
      <c r="E1194" s="37">
        <v>36642</v>
      </c>
      <c r="F1194" s="37">
        <v>36612</v>
      </c>
      <c r="G1194" s="38">
        <f>IF(Tabela4[[#This Row],[Tipo]]="Dividendo",Tabela4[[#This Row],[Valor]],Tabela4[[#This Row],[Valor]]*85%)</f>
        <v>0.32605999999999996</v>
      </c>
    </row>
    <row r="1195" spans="1:7">
      <c r="A1195" s="39" t="s">
        <v>146</v>
      </c>
      <c r="B1195" s="34" t="s">
        <v>16</v>
      </c>
      <c r="C1195" s="35">
        <v>36244</v>
      </c>
      <c r="D1195" s="36">
        <v>0.47560000000000002</v>
      </c>
      <c r="E1195" s="37">
        <v>36300</v>
      </c>
      <c r="F1195" s="37">
        <v>36244</v>
      </c>
      <c r="G1195" s="38">
        <f>IF(Tabela4[[#This Row],[Tipo]]="Dividendo",Tabela4[[#This Row],[Valor]],Tabela4[[#This Row],[Valor]]*85%)</f>
        <v>0.40426000000000001</v>
      </c>
    </row>
    <row r="1196" spans="1:7">
      <c r="A1196" s="39" t="s">
        <v>146</v>
      </c>
      <c r="B1196" s="34" t="s">
        <v>16</v>
      </c>
      <c r="C1196" s="35">
        <v>35866</v>
      </c>
      <c r="D1196" s="36">
        <v>0.2631</v>
      </c>
      <c r="E1196" s="34"/>
      <c r="F1196" s="37">
        <v>35866</v>
      </c>
      <c r="G1196" s="38">
        <f>IF(Tabela4[[#This Row],[Tipo]]="Dividendo",Tabela4[[#This Row],[Valor]],Tabela4[[#This Row],[Valor]]*85%)</f>
        <v>0.223635</v>
      </c>
    </row>
    <row r="1197" spans="1:7">
      <c r="A1197" s="39" t="s">
        <v>146</v>
      </c>
      <c r="B1197" s="34" t="s">
        <v>16</v>
      </c>
      <c r="C1197" s="35">
        <v>35762</v>
      </c>
      <c r="D1197" s="36">
        <v>0.26050000000000001</v>
      </c>
      <c r="E1197" s="34"/>
      <c r="F1197" s="37">
        <v>35752</v>
      </c>
      <c r="G1197" s="38">
        <f>IF(Tabela4[[#This Row],[Tipo]]="Dividendo",Tabela4[[#This Row],[Valor]],Tabela4[[#This Row],[Valor]]*85%)</f>
        <v>0.22142500000000001</v>
      </c>
    </row>
    <row r="1198" spans="1:7">
      <c r="A1198" s="39" t="s">
        <v>146</v>
      </c>
      <c r="B1198" s="34" t="s">
        <v>16</v>
      </c>
      <c r="C1198" s="35">
        <v>35545</v>
      </c>
      <c r="D1198" s="36">
        <v>0.48349999999999999</v>
      </c>
      <c r="E1198" s="34"/>
      <c r="F1198" s="37">
        <v>35545</v>
      </c>
      <c r="G1198" s="38">
        <f>IF(Tabela4[[#This Row],[Tipo]]="Dividendo",Tabela4[[#This Row],[Valor]],Tabela4[[#This Row],[Valor]]*85%)</f>
        <v>0.41097499999999998</v>
      </c>
    </row>
    <row r="1199" spans="1:7">
      <c r="A1199" s="39" t="s">
        <v>146</v>
      </c>
      <c r="B1199" s="34" t="s">
        <v>17</v>
      </c>
      <c r="C1199" s="35">
        <v>35178</v>
      </c>
      <c r="D1199" s="36">
        <v>7.9000000000000001E-2</v>
      </c>
      <c r="E1199" s="34"/>
      <c r="F1199" s="37">
        <v>35178</v>
      </c>
      <c r="G1199" s="38">
        <f>IF(Tabela4[[#This Row],[Tipo]]="Dividendo",Tabela4[[#This Row],[Valor]],Tabela4[[#This Row],[Valor]]*85%)</f>
        <v>7.9000000000000001E-2</v>
      </c>
    </row>
    <row r="1200" spans="1:7">
      <c r="A1200" s="39" t="s">
        <v>148</v>
      </c>
      <c r="B1200" s="39" t="s">
        <v>17</v>
      </c>
      <c r="C1200" s="40">
        <v>41394</v>
      </c>
      <c r="D1200" s="41">
        <v>0.17</v>
      </c>
      <c r="E1200" s="42">
        <v>41621</v>
      </c>
      <c r="F1200" s="42">
        <v>41394</v>
      </c>
      <c r="G1200" s="43">
        <f>IF(Tabela4[[#This Row],[Tipo]]="Dividendo",Tabela4[[#This Row],[Valor]],Tabela4[[#This Row],[Valor]]*85%)</f>
        <v>0.17</v>
      </c>
    </row>
    <row r="1201" spans="1:7">
      <c r="A1201" s="39" t="s">
        <v>148</v>
      </c>
      <c r="B1201" s="34" t="s">
        <v>17</v>
      </c>
      <c r="C1201" s="35">
        <v>40987</v>
      </c>
      <c r="D1201" s="36">
        <v>0.46</v>
      </c>
      <c r="E1201" s="37">
        <v>41261</v>
      </c>
      <c r="F1201" s="37">
        <v>40987</v>
      </c>
      <c r="G1201" s="38">
        <f>IF(Tabela4[[#This Row],[Tipo]]="Dividendo",Tabela4[[#This Row],[Valor]],Tabela4[[#This Row],[Valor]]*85%)</f>
        <v>0.46</v>
      </c>
    </row>
    <row r="1202" spans="1:7">
      <c r="A1202" s="39" t="s">
        <v>148</v>
      </c>
      <c r="B1202" s="34" t="s">
        <v>17</v>
      </c>
      <c r="C1202" s="35">
        <v>40662</v>
      </c>
      <c r="D1202" s="36">
        <v>1.8</v>
      </c>
      <c r="E1202" s="37">
        <v>40683</v>
      </c>
      <c r="F1202" s="37">
        <v>40662</v>
      </c>
      <c r="G1202" s="38">
        <f>IF(Tabela4[[#This Row],[Tipo]]="Dividendo",Tabela4[[#This Row],[Valor]],Tabela4[[#This Row],[Valor]]*85%)</f>
        <v>1.8</v>
      </c>
    </row>
    <row r="1203" spans="1:7">
      <c r="A1203" s="39" t="s">
        <v>148</v>
      </c>
      <c r="B1203" s="34" t="s">
        <v>17</v>
      </c>
      <c r="C1203" s="35">
        <v>40297</v>
      </c>
      <c r="D1203" s="36">
        <v>0.4</v>
      </c>
      <c r="E1203" s="37">
        <v>40315</v>
      </c>
      <c r="F1203" s="37">
        <v>40297</v>
      </c>
      <c r="G1203" s="38">
        <f>IF(Tabela4[[#This Row],[Tipo]]="Dividendo",Tabela4[[#This Row],[Valor]],Tabela4[[#This Row],[Valor]]*85%)</f>
        <v>0.4</v>
      </c>
    </row>
    <row r="1204" spans="1:7">
      <c r="A1204" s="39" t="s">
        <v>148</v>
      </c>
      <c r="B1204" s="34" t="s">
        <v>16</v>
      </c>
      <c r="C1204" s="35">
        <v>40175</v>
      </c>
      <c r="D1204" s="36">
        <v>7.0000000000000007E-2</v>
      </c>
      <c r="E1204" s="37">
        <v>40315</v>
      </c>
      <c r="F1204" s="37">
        <v>40170</v>
      </c>
      <c r="G1204" s="38">
        <f>IF(Tabela4[[#This Row],[Tipo]]="Dividendo",Tabela4[[#This Row],[Valor]],Tabela4[[#This Row],[Valor]]*85%)</f>
        <v>5.9500000000000004E-2</v>
      </c>
    </row>
    <row r="1205" spans="1:7">
      <c r="A1205" s="39" t="s">
        <v>148</v>
      </c>
      <c r="B1205" s="34" t="s">
        <v>76</v>
      </c>
      <c r="C1205" s="35">
        <v>39955</v>
      </c>
      <c r="D1205" s="36">
        <v>0.77780000000000005</v>
      </c>
      <c r="E1205" s="37">
        <v>39968</v>
      </c>
      <c r="F1205" s="37">
        <v>39892</v>
      </c>
      <c r="G1205" s="38">
        <f>IF(Tabela4[[#This Row],[Tipo]]="Dividendo",Tabela4[[#This Row],[Valor]],Tabela4[[#This Row],[Valor]]*85%)</f>
        <v>0.66113</v>
      </c>
    </row>
    <row r="1206" spans="1:7">
      <c r="A1206" s="39" t="s">
        <v>148</v>
      </c>
      <c r="B1206" s="34" t="s">
        <v>17</v>
      </c>
      <c r="C1206" s="35">
        <v>39892</v>
      </c>
      <c r="D1206" s="36">
        <v>1.7972999999999999</v>
      </c>
      <c r="E1206" s="34"/>
      <c r="F1206" s="37">
        <v>39892</v>
      </c>
      <c r="G1206" s="38">
        <f>IF(Tabela4[[#This Row],[Tipo]]="Dividendo",Tabela4[[#This Row],[Valor]],Tabela4[[#This Row],[Valor]]*85%)</f>
        <v>1.7972999999999999</v>
      </c>
    </row>
    <row r="1207" spans="1:7">
      <c r="A1207" s="39" t="s">
        <v>148</v>
      </c>
      <c r="B1207" s="34" t="s">
        <v>16</v>
      </c>
      <c r="C1207" s="35">
        <v>39804</v>
      </c>
      <c r="D1207" s="36">
        <v>0.1123</v>
      </c>
      <c r="E1207" s="37">
        <v>39804</v>
      </c>
      <c r="F1207" s="37">
        <v>39804</v>
      </c>
      <c r="G1207" s="38">
        <f>IF(Tabela4[[#This Row],[Tipo]]="Dividendo",Tabela4[[#This Row],[Valor]],Tabela4[[#This Row],[Valor]]*85%)</f>
        <v>9.5454999999999998E-2</v>
      </c>
    </row>
    <row r="1208" spans="1:7">
      <c r="A1208" s="39" t="s">
        <v>148</v>
      </c>
      <c r="B1208" s="34" t="s">
        <v>17</v>
      </c>
      <c r="C1208" s="35">
        <v>39556</v>
      </c>
      <c r="D1208" s="36">
        <v>1.2867999999999999</v>
      </c>
      <c r="E1208" s="37">
        <v>39575</v>
      </c>
      <c r="F1208" s="37">
        <v>39555</v>
      </c>
      <c r="G1208" s="38">
        <f>IF(Tabela4[[#This Row],[Tipo]]="Dividendo",Tabela4[[#This Row],[Valor]],Tabela4[[#This Row],[Valor]]*85%)</f>
        <v>1.2867999999999999</v>
      </c>
    </row>
    <row r="1209" spans="1:7">
      <c r="A1209" s="39" t="s">
        <v>148</v>
      </c>
      <c r="B1209" s="34" t="s">
        <v>16</v>
      </c>
      <c r="C1209" s="35">
        <v>39444</v>
      </c>
      <c r="D1209" s="36">
        <v>7.3200000000000001E-2</v>
      </c>
      <c r="E1209" s="37">
        <v>39575</v>
      </c>
      <c r="F1209" s="37">
        <v>39442</v>
      </c>
      <c r="G1209" s="38">
        <f>IF(Tabela4[[#This Row],[Tipo]]="Dividendo",Tabela4[[#This Row],[Valor]],Tabela4[[#This Row],[Valor]]*85%)</f>
        <v>6.2219999999999998E-2</v>
      </c>
    </row>
    <row r="1210" spans="1:7">
      <c r="A1210" s="39" t="s">
        <v>148</v>
      </c>
      <c r="B1210" s="34" t="s">
        <v>17</v>
      </c>
      <c r="C1210" s="35">
        <v>39177</v>
      </c>
      <c r="D1210" s="36">
        <v>0.54820000000000002</v>
      </c>
      <c r="E1210" s="37">
        <v>39209</v>
      </c>
      <c r="F1210" s="37">
        <v>39177</v>
      </c>
      <c r="G1210" s="38">
        <f>IF(Tabela4[[#This Row],[Tipo]]="Dividendo",Tabela4[[#This Row],[Valor]],Tabela4[[#This Row],[Valor]]*85%)</f>
        <v>0.54820000000000002</v>
      </c>
    </row>
    <row r="1211" spans="1:7">
      <c r="A1211" s="39" t="s">
        <v>150</v>
      </c>
      <c r="B1211" s="39" t="s">
        <v>16</v>
      </c>
      <c r="C1211" s="40">
        <v>41361</v>
      </c>
      <c r="D1211" s="41">
        <v>2.3450000000000002</v>
      </c>
      <c r="E1211" s="42">
        <v>41446</v>
      </c>
      <c r="F1211" s="42">
        <v>41354</v>
      </c>
      <c r="G1211" s="43">
        <f>IF(Tabela4[[#This Row],[Tipo]]="Dividendo",Tabela4[[#This Row],[Valor]],Tabela4[[#This Row],[Valor]]*85%)</f>
        <v>1.9932500000000002</v>
      </c>
    </row>
    <row r="1212" spans="1:7">
      <c r="A1212" s="39" t="s">
        <v>150</v>
      </c>
      <c r="B1212" s="34" t="s">
        <v>16</v>
      </c>
      <c r="C1212" s="35">
        <v>40955</v>
      </c>
      <c r="D1212" s="36">
        <v>2.54</v>
      </c>
      <c r="E1212" s="37">
        <v>41082</v>
      </c>
      <c r="F1212" s="37">
        <v>40948</v>
      </c>
      <c r="G1212" s="38">
        <f>IF(Tabela4[[#This Row],[Tipo]]="Dividendo",Tabela4[[#This Row],[Valor]],Tabela4[[#This Row],[Valor]]*85%)</f>
        <v>2.1589999999999998</v>
      </c>
    </row>
    <row r="1213" spans="1:7">
      <c r="A1213" s="39" t="s">
        <v>150</v>
      </c>
      <c r="B1213" s="34" t="s">
        <v>16</v>
      </c>
      <c r="C1213" s="35">
        <v>40539</v>
      </c>
      <c r="D1213" s="36">
        <v>2.0013999999999998</v>
      </c>
      <c r="E1213" s="37">
        <v>40721</v>
      </c>
      <c r="F1213" s="37">
        <v>40526</v>
      </c>
      <c r="G1213" s="38">
        <f>IF(Tabela4[[#This Row],[Tipo]]="Dividendo",Tabela4[[#This Row],[Valor]],Tabela4[[#This Row],[Valor]]*85%)</f>
        <v>1.7011899999999998</v>
      </c>
    </row>
    <row r="1214" spans="1:7">
      <c r="A1214" s="39" t="s">
        <v>150</v>
      </c>
      <c r="B1214" s="34" t="s">
        <v>16</v>
      </c>
      <c r="C1214" s="35">
        <v>40235</v>
      </c>
      <c r="D1214" s="36">
        <v>0.15</v>
      </c>
      <c r="E1214" s="37">
        <v>40357</v>
      </c>
      <c r="F1214" s="37">
        <v>40220</v>
      </c>
      <c r="G1214" s="38">
        <f>IF(Tabela4[[#This Row],[Tipo]]="Dividendo",Tabela4[[#This Row],[Valor]],Tabela4[[#This Row],[Valor]]*85%)</f>
        <v>0.1275</v>
      </c>
    </row>
    <row r="1215" spans="1:7">
      <c r="A1215" s="39" t="s">
        <v>150</v>
      </c>
      <c r="B1215" s="34" t="s">
        <v>16</v>
      </c>
      <c r="C1215" s="35">
        <v>40136</v>
      </c>
      <c r="D1215" s="36">
        <v>0.97</v>
      </c>
      <c r="E1215" s="37">
        <v>40357</v>
      </c>
      <c r="F1215" s="37">
        <v>40129</v>
      </c>
      <c r="G1215" s="38">
        <f>IF(Tabela4[[#This Row],[Tipo]]="Dividendo",Tabela4[[#This Row],[Valor]],Tabela4[[#This Row],[Valor]]*85%)</f>
        <v>0.82450000000000001</v>
      </c>
    </row>
    <row r="1216" spans="1:7">
      <c r="A1216" s="39" t="s">
        <v>150</v>
      </c>
      <c r="B1216" s="34" t="s">
        <v>16</v>
      </c>
      <c r="C1216" s="35">
        <v>39961</v>
      </c>
      <c r="D1216" s="36">
        <v>0.61</v>
      </c>
      <c r="E1216" s="37">
        <v>40326</v>
      </c>
      <c r="F1216" s="37">
        <v>39947</v>
      </c>
      <c r="G1216" s="38">
        <f>IF(Tabela4[[#This Row],[Tipo]]="Dividendo",Tabela4[[#This Row],[Valor]],Tabela4[[#This Row],[Valor]]*85%)</f>
        <v>0.51849999999999996</v>
      </c>
    </row>
    <row r="1217" spans="1:7">
      <c r="A1217" s="39" t="s">
        <v>150</v>
      </c>
      <c r="B1217" s="34" t="s">
        <v>16</v>
      </c>
      <c r="C1217" s="35">
        <v>39839</v>
      </c>
      <c r="D1217" s="36">
        <v>0.42</v>
      </c>
      <c r="E1217" s="37">
        <v>39990</v>
      </c>
      <c r="F1217" s="37">
        <v>39828</v>
      </c>
      <c r="G1217" s="38">
        <f>IF(Tabela4[[#This Row],[Tipo]]="Dividendo",Tabela4[[#This Row],[Valor]],Tabela4[[#This Row],[Valor]]*85%)</f>
        <v>0.35699999999999998</v>
      </c>
    </row>
    <row r="1218" spans="1:7">
      <c r="A1218" s="39" t="s">
        <v>150</v>
      </c>
      <c r="B1218" s="34" t="s">
        <v>16</v>
      </c>
      <c r="C1218" s="35">
        <v>39672</v>
      </c>
      <c r="D1218" s="36">
        <v>0.88</v>
      </c>
      <c r="E1218" s="37">
        <v>39990</v>
      </c>
      <c r="F1218" s="37">
        <v>39660</v>
      </c>
      <c r="G1218" s="38">
        <f>IF(Tabela4[[#This Row],[Tipo]]="Dividendo",Tabela4[[#This Row],[Valor]],Tabela4[[#This Row],[Valor]]*85%)</f>
        <v>0.748</v>
      </c>
    </row>
    <row r="1219" spans="1:7">
      <c r="A1219" s="39" t="s">
        <v>150</v>
      </c>
      <c r="B1219" s="34" t="s">
        <v>16</v>
      </c>
      <c r="C1219" s="35">
        <v>39505</v>
      </c>
      <c r="D1219" s="36">
        <v>0.14000000000000001</v>
      </c>
      <c r="E1219" s="37">
        <v>39626</v>
      </c>
      <c r="F1219" s="37">
        <v>39499</v>
      </c>
      <c r="G1219" s="38">
        <f>IF(Tabela4[[#This Row],[Tipo]]="Dividendo",Tabela4[[#This Row],[Valor]],Tabela4[[#This Row],[Valor]]*85%)</f>
        <v>0.11900000000000001</v>
      </c>
    </row>
    <row r="1220" spans="1:7">
      <c r="A1220" s="39" t="s">
        <v>150</v>
      </c>
      <c r="B1220" s="34" t="s">
        <v>16</v>
      </c>
      <c r="C1220" s="35">
        <v>39384</v>
      </c>
      <c r="D1220" s="36">
        <v>1.18</v>
      </c>
      <c r="E1220" s="37">
        <v>39626</v>
      </c>
      <c r="F1220" s="37">
        <v>39373</v>
      </c>
      <c r="G1220" s="38">
        <f>IF(Tabela4[[#This Row],[Tipo]]="Dividendo",Tabela4[[#This Row],[Valor]],Tabela4[[#This Row],[Valor]]*85%)</f>
        <v>1.0029999999999999</v>
      </c>
    </row>
    <row r="1221" spans="1:7">
      <c r="A1221" s="39" t="s">
        <v>150</v>
      </c>
      <c r="B1221" s="34" t="s">
        <v>16</v>
      </c>
      <c r="C1221" s="35">
        <v>39078</v>
      </c>
      <c r="D1221" s="36">
        <v>4.96</v>
      </c>
      <c r="E1221" s="37">
        <v>39262</v>
      </c>
      <c r="F1221" s="37">
        <v>39065</v>
      </c>
      <c r="G1221" s="38">
        <f>IF(Tabela4[[#This Row],[Tipo]]="Dividendo",Tabela4[[#This Row],[Valor]],Tabela4[[#This Row],[Valor]]*85%)</f>
        <v>4.2160000000000002</v>
      </c>
    </row>
    <row r="1222" spans="1:7">
      <c r="A1222" s="39" t="s">
        <v>150</v>
      </c>
      <c r="B1222" s="34" t="s">
        <v>16</v>
      </c>
      <c r="C1222" s="35">
        <v>38840</v>
      </c>
      <c r="D1222" s="36">
        <v>4.55</v>
      </c>
      <c r="E1222" s="37">
        <v>39262</v>
      </c>
      <c r="F1222" s="37">
        <v>38840</v>
      </c>
      <c r="G1222" s="38">
        <f>IF(Tabela4[[#This Row],[Tipo]]="Dividendo",Tabela4[[#This Row],[Valor]],Tabela4[[#This Row],[Valor]]*85%)</f>
        <v>3.8674999999999997</v>
      </c>
    </row>
    <row r="1223" spans="1:7">
      <c r="A1223" s="39" t="s">
        <v>150</v>
      </c>
      <c r="B1223" s="34" t="s">
        <v>16</v>
      </c>
      <c r="C1223" s="35">
        <v>38714</v>
      </c>
      <c r="D1223" s="36">
        <v>5.55</v>
      </c>
      <c r="E1223" s="37">
        <v>38894</v>
      </c>
      <c r="F1223" s="37">
        <v>38701</v>
      </c>
      <c r="G1223" s="38">
        <f>IF(Tabela4[[#This Row],[Tipo]]="Dividendo",Tabela4[[#This Row],[Valor]],Tabela4[[#This Row],[Valor]]*85%)</f>
        <v>4.7174999999999994</v>
      </c>
    </row>
    <row r="1224" spans="1:7">
      <c r="A1224" s="39" t="s">
        <v>150</v>
      </c>
      <c r="B1224" s="34" t="s">
        <v>16</v>
      </c>
      <c r="C1224" s="35">
        <v>38659</v>
      </c>
      <c r="D1224" s="36">
        <v>2.99</v>
      </c>
      <c r="E1224" s="37">
        <v>38894</v>
      </c>
      <c r="F1224" s="37">
        <v>38645</v>
      </c>
      <c r="G1224" s="38">
        <f>IF(Tabela4[[#This Row],[Tipo]]="Dividendo",Tabela4[[#This Row],[Valor]],Tabela4[[#This Row],[Valor]]*85%)</f>
        <v>2.5415000000000001</v>
      </c>
    </row>
    <row r="1225" spans="1:7">
      <c r="A1225" s="39" t="s">
        <v>150</v>
      </c>
      <c r="B1225" s="34" t="s">
        <v>16</v>
      </c>
      <c r="C1225" s="35">
        <v>38539</v>
      </c>
      <c r="D1225" s="36">
        <v>2.3454999999999999</v>
      </c>
      <c r="E1225" s="37">
        <v>38894</v>
      </c>
      <c r="F1225" s="37">
        <v>38526</v>
      </c>
      <c r="G1225" s="38">
        <f>IF(Tabela4[[#This Row],[Tipo]]="Dividendo",Tabela4[[#This Row],[Valor]],Tabela4[[#This Row],[Valor]]*85%)</f>
        <v>1.9936749999999999</v>
      </c>
    </row>
    <row r="1226" spans="1:7">
      <c r="A1226" s="39" t="s">
        <v>150</v>
      </c>
      <c r="B1226" s="34" t="s">
        <v>16</v>
      </c>
      <c r="C1226" s="35">
        <v>38481</v>
      </c>
      <c r="D1226" s="36">
        <v>1.3412999999999999</v>
      </c>
      <c r="E1226" s="37">
        <v>38894</v>
      </c>
      <c r="F1226" s="37">
        <v>38470</v>
      </c>
      <c r="G1226" s="38">
        <f>IF(Tabela4[[#This Row],[Tipo]]="Dividendo",Tabela4[[#This Row],[Valor]],Tabela4[[#This Row],[Valor]]*85%)</f>
        <v>1.1401049999999999</v>
      </c>
    </row>
    <row r="1227" spans="1:7">
      <c r="A1227" s="39" t="s">
        <v>150</v>
      </c>
      <c r="B1227" s="34" t="s">
        <v>16</v>
      </c>
      <c r="C1227" s="35">
        <v>38393</v>
      </c>
      <c r="D1227" s="36">
        <v>0.99</v>
      </c>
      <c r="E1227" s="37">
        <v>38531</v>
      </c>
      <c r="F1227" s="37">
        <v>38365</v>
      </c>
      <c r="G1227" s="38">
        <f>IF(Tabela4[[#This Row],[Tipo]]="Dividendo",Tabela4[[#This Row],[Valor]],Tabela4[[#This Row],[Valor]]*85%)</f>
        <v>0.84150000000000003</v>
      </c>
    </row>
    <row r="1228" spans="1:7">
      <c r="A1228" s="39" t="s">
        <v>150</v>
      </c>
      <c r="B1228" s="34" t="s">
        <v>16</v>
      </c>
      <c r="C1228" s="35">
        <v>38350</v>
      </c>
      <c r="D1228" s="36">
        <v>3</v>
      </c>
      <c r="E1228" s="37">
        <v>38531</v>
      </c>
      <c r="F1228" s="37">
        <v>38337</v>
      </c>
      <c r="G1228" s="38">
        <f>IF(Tabela4[[#This Row],[Tipo]]="Dividendo",Tabela4[[#This Row],[Valor]],Tabela4[[#This Row],[Valor]]*85%)</f>
        <v>2.5499999999999998</v>
      </c>
    </row>
    <row r="1229" spans="1:7">
      <c r="A1229" s="39" t="s">
        <v>150</v>
      </c>
      <c r="B1229" s="34" t="s">
        <v>16</v>
      </c>
      <c r="C1229" s="35">
        <v>38061</v>
      </c>
      <c r="D1229" s="36">
        <v>1.38</v>
      </c>
      <c r="E1229" s="37">
        <v>38531</v>
      </c>
      <c r="F1229" s="37">
        <v>38043</v>
      </c>
      <c r="G1229" s="38">
        <f>IF(Tabela4[[#This Row],[Tipo]]="Dividendo",Tabela4[[#This Row],[Valor]],Tabela4[[#This Row],[Valor]]*85%)</f>
        <v>1.1729999999999998</v>
      </c>
    </row>
    <row r="1230" spans="1:7">
      <c r="A1230" s="39" t="s">
        <v>150</v>
      </c>
      <c r="B1230" s="34" t="s">
        <v>16</v>
      </c>
      <c r="C1230" s="35">
        <v>38005</v>
      </c>
      <c r="D1230" s="36">
        <v>6.7</v>
      </c>
      <c r="E1230" s="37">
        <v>38167</v>
      </c>
      <c r="F1230" s="37">
        <v>37994</v>
      </c>
      <c r="G1230" s="38">
        <f>IF(Tabela4[[#This Row],[Tipo]]="Dividendo",Tabela4[[#This Row],[Valor]],Tabela4[[#This Row],[Valor]]*85%)</f>
        <v>5.6950000000000003</v>
      </c>
    </row>
    <row r="1231" spans="1:7">
      <c r="A1231" s="39" t="s">
        <v>150</v>
      </c>
      <c r="B1231" s="34" t="s">
        <v>16</v>
      </c>
      <c r="C1231" s="35">
        <v>37970</v>
      </c>
      <c r="D1231" s="36">
        <v>5.44</v>
      </c>
      <c r="E1231" s="37">
        <v>38167</v>
      </c>
      <c r="F1231" s="37">
        <v>37945</v>
      </c>
      <c r="G1231" s="38">
        <f>IF(Tabela4[[#This Row],[Tipo]]="Dividendo",Tabela4[[#This Row],[Valor]],Tabela4[[#This Row],[Valor]]*85%)</f>
        <v>4.6240000000000006</v>
      </c>
    </row>
    <row r="1232" spans="1:7">
      <c r="A1232" s="39" t="s">
        <v>150</v>
      </c>
      <c r="B1232" s="34" t="s">
        <v>16</v>
      </c>
      <c r="C1232" s="35">
        <v>37788</v>
      </c>
      <c r="D1232" s="36">
        <v>4.1500000000000004</v>
      </c>
      <c r="E1232" s="37">
        <v>38164</v>
      </c>
      <c r="F1232" s="37">
        <v>37770</v>
      </c>
      <c r="G1232" s="38">
        <f>IF(Tabela4[[#This Row],[Tipo]]="Dividendo",Tabela4[[#This Row],[Valor]],Tabela4[[#This Row],[Valor]]*85%)</f>
        <v>3.5275000000000003</v>
      </c>
    </row>
    <row r="1233" spans="1:7">
      <c r="A1233" s="39" t="s">
        <v>150</v>
      </c>
      <c r="B1233" s="34" t="s">
        <v>16</v>
      </c>
      <c r="C1233" s="35">
        <v>37749</v>
      </c>
      <c r="D1233" s="36">
        <v>1.41</v>
      </c>
      <c r="E1233" s="37">
        <v>38167</v>
      </c>
      <c r="F1233" s="37">
        <v>37735</v>
      </c>
      <c r="G1233" s="38">
        <f>IF(Tabela4[[#This Row],[Tipo]]="Dividendo",Tabela4[[#This Row],[Valor]],Tabela4[[#This Row],[Valor]]*85%)</f>
        <v>1.1984999999999999</v>
      </c>
    </row>
    <row r="1234" spans="1:7">
      <c r="A1234" s="39" t="s">
        <v>150</v>
      </c>
      <c r="B1234" s="34" t="s">
        <v>16</v>
      </c>
      <c r="C1234" s="35">
        <v>37434</v>
      </c>
      <c r="D1234" s="36">
        <v>3.8</v>
      </c>
      <c r="E1234" s="37">
        <v>37796</v>
      </c>
      <c r="F1234" s="37">
        <v>37375</v>
      </c>
      <c r="G1234" s="38">
        <f>IF(Tabela4[[#This Row],[Tipo]]="Dividendo",Tabela4[[#This Row],[Valor]],Tabela4[[#This Row],[Valor]]*85%)</f>
        <v>3.23</v>
      </c>
    </row>
    <row r="1235" spans="1:7">
      <c r="A1235" s="39" t="s">
        <v>150</v>
      </c>
      <c r="B1235" s="34" t="s">
        <v>16</v>
      </c>
      <c r="C1235" s="35">
        <v>37294</v>
      </c>
      <c r="D1235" s="36">
        <v>17.2</v>
      </c>
      <c r="E1235" s="37">
        <v>37432</v>
      </c>
      <c r="F1235" s="37">
        <v>37286</v>
      </c>
      <c r="G1235" s="38">
        <f>IF(Tabela4[[#This Row],[Tipo]]="Dividendo",Tabela4[[#This Row],[Valor]],Tabela4[[#This Row],[Valor]]*85%)</f>
        <v>14.62</v>
      </c>
    </row>
    <row r="1236" spans="1:7">
      <c r="A1236" s="39" t="s">
        <v>150</v>
      </c>
      <c r="B1236" s="34" t="s">
        <v>16</v>
      </c>
      <c r="C1236" s="35">
        <v>36874</v>
      </c>
      <c r="D1236" s="36">
        <v>4.5</v>
      </c>
      <c r="E1236" s="37">
        <v>36886</v>
      </c>
      <c r="F1236" s="37">
        <v>36874</v>
      </c>
      <c r="G1236" s="38">
        <f>IF(Tabela4[[#This Row],[Tipo]]="Dividendo",Tabela4[[#This Row],[Valor]],Tabela4[[#This Row],[Valor]]*85%)</f>
        <v>3.8249999999999997</v>
      </c>
    </row>
    <row r="1237" spans="1:7">
      <c r="A1237" s="39" t="s">
        <v>150</v>
      </c>
      <c r="B1237" s="34" t="s">
        <v>16</v>
      </c>
      <c r="C1237" s="35">
        <v>36790</v>
      </c>
      <c r="D1237" s="36">
        <v>4.7649999999999997</v>
      </c>
      <c r="E1237" s="37">
        <v>36886</v>
      </c>
      <c r="F1237" s="37">
        <v>36790</v>
      </c>
      <c r="G1237" s="38">
        <f>IF(Tabela4[[#This Row],[Tipo]]="Dividendo",Tabela4[[#This Row],[Valor]],Tabela4[[#This Row],[Valor]]*85%)</f>
        <v>4.0502499999999992</v>
      </c>
    </row>
    <row r="1238" spans="1:7">
      <c r="A1238" s="39" t="s">
        <v>150</v>
      </c>
      <c r="B1238" s="34" t="s">
        <v>16</v>
      </c>
      <c r="C1238" s="35">
        <v>36706</v>
      </c>
      <c r="D1238" s="36">
        <v>9.6999999999999993</v>
      </c>
      <c r="E1238" s="34"/>
      <c r="F1238" s="37">
        <v>36706</v>
      </c>
      <c r="G1238" s="38">
        <f>IF(Tabela4[[#This Row],[Tipo]]="Dividendo",Tabela4[[#This Row],[Valor]],Tabela4[[#This Row],[Valor]]*85%)</f>
        <v>8.2449999999999992</v>
      </c>
    </row>
    <row r="1239" spans="1:7">
      <c r="A1239" s="39" t="s">
        <v>150</v>
      </c>
      <c r="B1239" s="34" t="s">
        <v>16</v>
      </c>
      <c r="C1239" s="35">
        <v>36188</v>
      </c>
      <c r="D1239" s="36">
        <v>4.72</v>
      </c>
      <c r="E1239" s="37">
        <v>36340</v>
      </c>
      <c r="F1239" s="37">
        <v>36188</v>
      </c>
      <c r="G1239" s="38">
        <f>IF(Tabela4[[#This Row],[Tipo]]="Dividendo",Tabela4[[#This Row],[Valor]],Tabela4[[#This Row],[Valor]]*85%)</f>
        <v>4.0119999999999996</v>
      </c>
    </row>
    <row r="1240" spans="1:7">
      <c r="A1240" s="39" t="s">
        <v>150</v>
      </c>
      <c r="B1240" s="34" t="s">
        <v>16</v>
      </c>
      <c r="C1240" s="35">
        <v>36075</v>
      </c>
      <c r="D1240" s="36">
        <v>4.5999999999999996</v>
      </c>
      <c r="E1240" s="34"/>
      <c r="F1240" s="37">
        <v>36075</v>
      </c>
      <c r="G1240" s="38">
        <f>IF(Tabela4[[#This Row],[Tipo]]="Dividendo",Tabela4[[#This Row],[Valor]],Tabela4[[#This Row],[Valor]]*85%)</f>
        <v>3.9099999999999997</v>
      </c>
    </row>
    <row r="1241" spans="1:7">
      <c r="A1241" s="39" t="s">
        <v>150</v>
      </c>
      <c r="B1241" s="34" t="s">
        <v>16</v>
      </c>
      <c r="C1241" s="35">
        <v>36017</v>
      </c>
      <c r="D1241" s="36">
        <v>4.7651000000000003</v>
      </c>
      <c r="E1241" s="34"/>
      <c r="F1241" s="37">
        <v>36011</v>
      </c>
      <c r="G1241" s="38">
        <f>IF(Tabela4[[#This Row],[Tipo]]="Dividendo",Tabela4[[#This Row],[Valor]],Tabela4[[#This Row],[Valor]]*85%)</f>
        <v>4.0503350000000005</v>
      </c>
    </row>
    <row r="1242" spans="1:7">
      <c r="A1242" s="39" t="s">
        <v>150</v>
      </c>
      <c r="B1242" s="34" t="s">
        <v>16</v>
      </c>
      <c r="C1242" s="35">
        <v>35922</v>
      </c>
      <c r="D1242" s="36">
        <v>4.3437000000000001</v>
      </c>
      <c r="E1242" s="34"/>
      <c r="F1242" s="37">
        <v>35922</v>
      </c>
      <c r="G1242" s="38">
        <f>IF(Tabela4[[#This Row],[Tipo]]="Dividendo",Tabela4[[#This Row],[Valor]],Tabela4[[#This Row],[Valor]]*85%)</f>
        <v>3.692145</v>
      </c>
    </row>
    <row r="1243" spans="1:7">
      <c r="A1243" s="39" t="s">
        <v>150</v>
      </c>
      <c r="B1243" s="34" t="s">
        <v>16</v>
      </c>
      <c r="C1243" s="35">
        <v>35787</v>
      </c>
      <c r="D1243" s="36">
        <v>3.8563000000000001</v>
      </c>
      <c r="E1243" s="34"/>
      <c r="F1243" s="37">
        <v>35787</v>
      </c>
      <c r="G1243" s="38">
        <f>IF(Tabela4[[#This Row],[Tipo]]="Dividendo",Tabela4[[#This Row],[Valor]],Tabela4[[#This Row],[Valor]]*85%)</f>
        <v>3.2778550000000002</v>
      </c>
    </row>
    <row r="1244" spans="1:7">
      <c r="A1244" s="39" t="s">
        <v>153</v>
      </c>
      <c r="B1244" s="39" t="s">
        <v>17</v>
      </c>
      <c r="C1244" s="40">
        <v>41561</v>
      </c>
      <c r="D1244" s="41">
        <v>1.9730000000000001</v>
      </c>
      <c r="E1244" s="42">
        <v>41603</v>
      </c>
      <c r="F1244" s="42">
        <v>41561</v>
      </c>
      <c r="G1244" s="43">
        <f>IF(Tabela4[[#This Row],[Tipo]]="Dividendo",Tabela4[[#This Row],[Valor]],Tabela4[[#This Row],[Valor]]*85%)</f>
        <v>1.9730000000000001</v>
      </c>
    </row>
    <row r="1245" spans="1:7">
      <c r="A1245" s="39" t="s">
        <v>153</v>
      </c>
      <c r="B1245" s="34" t="s">
        <v>17</v>
      </c>
      <c r="C1245" s="35">
        <v>41390</v>
      </c>
      <c r="D1245" s="36">
        <v>0.88919999999999999</v>
      </c>
      <c r="E1245" s="37">
        <v>41422</v>
      </c>
      <c r="F1245" s="37">
        <v>41390</v>
      </c>
      <c r="G1245" s="38">
        <f>IF(Tabela4[[#This Row],[Tipo]]="Dividendo",Tabela4[[#This Row],[Valor]],Tabela4[[#This Row],[Valor]]*85%)</f>
        <v>0.88919999999999999</v>
      </c>
    </row>
    <row r="1246" spans="1:7">
      <c r="A1246" s="39" t="s">
        <v>153</v>
      </c>
      <c r="B1246" s="34" t="s">
        <v>16</v>
      </c>
      <c r="C1246" s="35">
        <v>41264</v>
      </c>
      <c r="D1246" s="36">
        <v>0.91800000000000004</v>
      </c>
      <c r="E1246" s="37">
        <v>41333</v>
      </c>
      <c r="F1246" s="37">
        <v>41264</v>
      </c>
      <c r="G1246" s="38">
        <f>IF(Tabela4[[#This Row],[Tipo]]="Dividendo",Tabela4[[#This Row],[Valor]],Tabela4[[#This Row],[Valor]]*85%)</f>
        <v>0.78029999999999999</v>
      </c>
    </row>
    <row r="1247" spans="1:7">
      <c r="A1247" s="39" t="s">
        <v>153</v>
      </c>
      <c r="B1247" s="34" t="s">
        <v>17</v>
      </c>
      <c r="C1247" s="35">
        <v>41213</v>
      </c>
      <c r="D1247" s="36">
        <v>2.1901000000000002</v>
      </c>
      <c r="E1247" s="37">
        <v>41236</v>
      </c>
      <c r="F1247" s="37">
        <v>41213</v>
      </c>
      <c r="G1247" s="38">
        <f>IF(Tabela4[[#This Row],[Tipo]]="Dividendo",Tabela4[[#This Row],[Valor]],Tabela4[[#This Row],[Valor]]*85%)</f>
        <v>2.1901000000000002</v>
      </c>
    </row>
    <row r="1248" spans="1:7">
      <c r="A1248" s="39" t="s">
        <v>153</v>
      </c>
      <c r="B1248" s="34" t="s">
        <v>76</v>
      </c>
      <c r="C1248" s="35">
        <v>41113</v>
      </c>
      <c r="D1248" s="36">
        <v>3.1768000000000001</v>
      </c>
      <c r="E1248" s="37">
        <v>41131</v>
      </c>
      <c r="F1248" s="37">
        <v>41050</v>
      </c>
      <c r="G1248" s="38">
        <f>IF(Tabela4[[#This Row],[Tipo]]="Dividendo",Tabela4[[#This Row],[Valor]],Tabela4[[#This Row],[Valor]]*85%)</f>
        <v>2.7002799999999998</v>
      </c>
    </row>
    <row r="1249" spans="1:7">
      <c r="A1249" s="39" t="s">
        <v>153</v>
      </c>
      <c r="B1249" s="34" t="s">
        <v>17</v>
      </c>
      <c r="C1249" s="35">
        <v>41026</v>
      </c>
      <c r="D1249" s="36">
        <v>0.83699999999999997</v>
      </c>
      <c r="E1249" s="37">
        <v>41059</v>
      </c>
      <c r="F1249" s="37">
        <v>41026</v>
      </c>
      <c r="G1249" s="38">
        <f>IF(Tabela4[[#This Row],[Tipo]]="Dividendo",Tabela4[[#This Row],[Valor]],Tabela4[[#This Row],[Valor]]*85%)</f>
        <v>0.83699999999999997</v>
      </c>
    </row>
    <row r="1250" spans="1:7">
      <c r="A1250" s="39" t="s">
        <v>153</v>
      </c>
      <c r="B1250" s="34" t="s">
        <v>16</v>
      </c>
      <c r="C1250" s="35">
        <v>40904</v>
      </c>
      <c r="D1250" s="36">
        <v>1.04</v>
      </c>
      <c r="E1250" s="37">
        <v>40967</v>
      </c>
      <c r="F1250" s="37">
        <v>40904</v>
      </c>
      <c r="G1250" s="38">
        <f>IF(Tabela4[[#This Row],[Tipo]]="Dividendo",Tabela4[[#This Row],[Valor]],Tabela4[[#This Row],[Valor]]*85%)</f>
        <v>0.88400000000000001</v>
      </c>
    </row>
    <row r="1251" spans="1:7">
      <c r="A1251" s="39" t="s">
        <v>153</v>
      </c>
      <c r="B1251" s="34" t="s">
        <v>17</v>
      </c>
      <c r="C1251" s="35">
        <v>40835</v>
      </c>
      <c r="D1251" s="36">
        <v>1.7358</v>
      </c>
      <c r="E1251" s="37">
        <v>40857</v>
      </c>
      <c r="F1251" s="37">
        <v>40835</v>
      </c>
      <c r="G1251" s="38">
        <f>IF(Tabela4[[#This Row],[Tipo]]="Dividendo",Tabela4[[#This Row],[Valor]],Tabela4[[#This Row],[Valor]]*85%)</f>
        <v>1.7358</v>
      </c>
    </row>
    <row r="1252" spans="1:7">
      <c r="A1252" s="39" t="s">
        <v>153</v>
      </c>
      <c r="B1252" s="34" t="s">
        <v>17</v>
      </c>
      <c r="C1252" s="35">
        <v>40662</v>
      </c>
      <c r="D1252" s="36">
        <v>0.76519999999999999</v>
      </c>
      <c r="E1252" s="37">
        <v>40693</v>
      </c>
      <c r="F1252" s="37">
        <v>40662</v>
      </c>
      <c r="G1252" s="38">
        <f>IF(Tabela4[[#This Row],[Tipo]]="Dividendo",Tabela4[[#This Row],[Valor]],Tabela4[[#This Row],[Valor]]*85%)</f>
        <v>0.76519999999999999</v>
      </c>
    </row>
    <row r="1253" spans="1:7">
      <c r="A1253" s="39" t="s">
        <v>153</v>
      </c>
      <c r="B1253" s="34" t="s">
        <v>76</v>
      </c>
      <c r="C1253" s="35">
        <v>40557</v>
      </c>
      <c r="D1253" s="36">
        <v>3.8121999999999998</v>
      </c>
      <c r="E1253" s="37">
        <v>40567</v>
      </c>
      <c r="F1253" s="37">
        <v>40493</v>
      </c>
      <c r="G1253" s="38">
        <f>IF(Tabela4[[#This Row],[Tipo]]="Dividendo",Tabela4[[#This Row],[Valor]],Tabela4[[#This Row],[Valor]]*85%)</f>
        <v>3.24037</v>
      </c>
    </row>
    <row r="1254" spans="1:7">
      <c r="A1254" s="39" t="s">
        <v>153</v>
      </c>
      <c r="B1254" s="34" t="s">
        <v>16</v>
      </c>
      <c r="C1254" s="35">
        <v>40542</v>
      </c>
      <c r="D1254" s="36">
        <v>0.2</v>
      </c>
      <c r="E1254" s="37">
        <v>40557</v>
      </c>
      <c r="F1254" s="37">
        <v>40542</v>
      </c>
      <c r="G1254" s="38">
        <f>IF(Tabela4[[#This Row],[Tipo]]="Dividendo",Tabela4[[#This Row],[Valor]],Tabela4[[#This Row],[Valor]]*85%)</f>
        <v>0.17</v>
      </c>
    </row>
    <row r="1255" spans="1:7">
      <c r="A1255" s="39" t="s">
        <v>153</v>
      </c>
      <c r="B1255" s="34" t="s">
        <v>17</v>
      </c>
      <c r="C1255" s="35">
        <v>40480</v>
      </c>
      <c r="D1255" s="36">
        <v>1.6917</v>
      </c>
      <c r="E1255" s="37">
        <v>40494</v>
      </c>
      <c r="F1255" s="37">
        <v>40480</v>
      </c>
      <c r="G1255" s="38">
        <f>IF(Tabela4[[#This Row],[Tipo]]="Dividendo",Tabela4[[#This Row],[Valor]],Tabela4[[#This Row],[Valor]]*85%)</f>
        <v>1.6917</v>
      </c>
    </row>
    <row r="1256" spans="1:7">
      <c r="A1256" s="39" t="s">
        <v>153</v>
      </c>
      <c r="B1256" s="34" t="s">
        <v>17</v>
      </c>
      <c r="C1256" s="35">
        <v>40298</v>
      </c>
      <c r="D1256" s="36">
        <v>0.87719999999999998</v>
      </c>
      <c r="E1256" s="37">
        <v>40359</v>
      </c>
      <c r="F1256" s="37">
        <v>40298</v>
      </c>
      <c r="G1256" s="38">
        <f>IF(Tabela4[[#This Row],[Tipo]]="Dividendo",Tabela4[[#This Row],[Valor]],Tabela4[[#This Row],[Valor]]*85%)</f>
        <v>0.87719999999999998</v>
      </c>
    </row>
    <row r="1257" spans="1:7">
      <c r="A1257" s="39" t="s">
        <v>153</v>
      </c>
      <c r="B1257" s="34" t="s">
        <v>17</v>
      </c>
      <c r="C1257" s="35">
        <v>40116</v>
      </c>
      <c r="D1257" s="36">
        <v>1.3043</v>
      </c>
      <c r="E1257" s="37">
        <v>40177</v>
      </c>
      <c r="F1257" s="37">
        <v>40116</v>
      </c>
      <c r="G1257" s="38">
        <f>IF(Tabela4[[#This Row],[Tipo]]="Dividendo",Tabela4[[#This Row],[Valor]],Tabela4[[#This Row],[Valor]]*85%)</f>
        <v>1.3043</v>
      </c>
    </row>
    <row r="1258" spans="1:7">
      <c r="A1258" s="39" t="s">
        <v>153</v>
      </c>
      <c r="B1258" s="34" t="s">
        <v>17</v>
      </c>
      <c r="C1258" s="35">
        <v>39923</v>
      </c>
      <c r="D1258" s="36">
        <v>1.6073</v>
      </c>
      <c r="E1258" s="37">
        <v>39932</v>
      </c>
      <c r="F1258" s="37">
        <v>39923</v>
      </c>
      <c r="G1258" s="38">
        <f>IF(Tabela4[[#This Row],[Tipo]]="Dividendo",Tabela4[[#This Row],[Valor]],Tabela4[[#This Row],[Valor]]*85%)</f>
        <v>1.6073</v>
      </c>
    </row>
    <row r="1259" spans="1:7">
      <c r="A1259" s="39" t="s">
        <v>153</v>
      </c>
      <c r="B1259" s="34" t="s">
        <v>17</v>
      </c>
      <c r="C1259" s="35">
        <v>39692</v>
      </c>
      <c r="D1259" s="36">
        <v>0.50970000000000004</v>
      </c>
      <c r="E1259" s="37">
        <v>39793</v>
      </c>
      <c r="F1259" s="37">
        <v>39692</v>
      </c>
      <c r="G1259" s="38">
        <f>IF(Tabela4[[#This Row],[Tipo]]="Dividendo",Tabela4[[#This Row],[Valor]],Tabela4[[#This Row],[Valor]]*85%)</f>
        <v>0.50970000000000004</v>
      </c>
    </row>
    <row r="1260" spans="1:7">
      <c r="A1260" s="39" t="s">
        <v>153</v>
      </c>
      <c r="B1260" s="34" t="s">
        <v>17</v>
      </c>
      <c r="C1260" s="35">
        <v>39568</v>
      </c>
      <c r="D1260" s="36">
        <v>0.25219999999999998</v>
      </c>
      <c r="E1260" s="37">
        <v>39612</v>
      </c>
      <c r="F1260" s="37">
        <v>39568</v>
      </c>
      <c r="G1260" s="38">
        <f>IF(Tabela4[[#This Row],[Tipo]]="Dividendo",Tabela4[[#This Row],[Valor]],Tabela4[[#This Row],[Valor]]*85%)</f>
        <v>0.25219999999999998</v>
      </c>
    </row>
    <row r="1261" spans="1:7">
      <c r="A1261" s="39" t="s">
        <v>153</v>
      </c>
      <c r="B1261" s="34" t="s">
        <v>17</v>
      </c>
      <c r="C1261" s="35">
        <v>39386</v>
      </c>
      <c r="D1261" s="36">
        <v>1.1876</v>
      </c>
      <c r="E1261" s="34"/>
      <c r="F1261" s="37">
        <v>39386</v>
      </c>
      <c r="G1261" s="38">
        <f>IF(Tabela4[[#This Row],[Tipo]]="Dividendo",Tabela4[[#This Row],[Valor]],Tabela4[[#This Row],[Valor]]*85%)</f>
        <v>1.1876</v>
      </c>
    </row>
    <row r="1262" spans="1:7">
      <c r="A1262" s="39" t="s">
        <v>153</v>
      </c>
      <c r="B1262" s="34" t="s">
        <v>17</v>
      </c>
      <c r="C1262" s="35">
        <v>39202</v>
      </c>
      <c r="D1262" s="36">
        <v>0.7792</v>
      </c>
      <c r="E1262" s="37">
        <v>39259</v>
      </c>
      <c r="F1262" s="37">
        <v>39202</v>
      </c>
      <c r="G1262" s="38">
        <f>IF(Tabela4[[#This Row],[Tipo]]="Dividendo",Tabela4[[#This Row],[Valor]],Tabela4[[#This Row],[Valor]]*85%)</f>
        <v>0.7792</v>
      </c>
    </row>
    <row r="1263" spans="1:7">
      <c r="A1263" s="39" t="s">
        <v>153</v>
      </c>
      <c r="B1263" s="34" t="s">
        <v>17</v>
      </c>
      <c r="C1263" s="35">
        <v>39021</v>
      </c>
      <c r="D1263" s="36">
        <v>0.98880000000000001</v>
      </c>
      <c r="E1263" s="34"/>
      <c r="F1263" s="37">
        <v>39021</v>
      </c>
      <c r="G1263" s="38">
        <f>IF(Tabela4[[#This Row],[Tipo]]="Dividendo",Tabela4[[#This Row],[Valor]],Tabela4[[#This Row],[Valor]]*85%)</f>
        <v>0.98880000000000001</v>
      </c>
    </row>
    <row r="1264" spans="1:7">
      <c r="A1264" s="39" t="s">
        <v>153</v>
      </c>
      <c r="B1264" s="34" t="s">
        <v>17</v>
      </c>
      <c r="C1264" s="35">
        <v>38912</v>
      </c>
      <c r="D1264" s="36">
        <v>0.6875</v>
      </c>
      <c r="E1264" s="34"/>
      <c r="F1264" s="37">
        <v>38912</v>
      </c>
      <c r="G1264" s="38">
        <f>IF(Tabela4[[#This Row],[Tipo]]="Dividendo",Tabela4[[#This Row],[Valor]],Tabela4[[#This Row],[Valor]]*85%)</f>
        <v>0.6875</v>
      </c>
    </row>
    <row r="1265" spans="1:7">
      <c r="A1265" s="39" t="s">
        <v>153</v>
      </c>
      <c r="B1265" s="34" t="s">
        <v>17</v>
      </c>
      <c r="C1265" s="35">
        <v>38832</v>
      </c>
      <c r="D1265" s="36">
        <v>0.63959999999999995</v>
      </c>
      <c r="E1265" s="34"/>
      <c r="F1265" s="37">
        <v>38832</v>
      </c>
      <c r="G1265" s="38">
        <f>IF(Tabela4[[#This Row],[Tipo]]="Dividendo",Tabela4[[#This Row],[Valor]],Tabela4[[#This Row],[Valor]]*85%)</f>
        <v>0.63959999999999995</v>
      </c>
    </row>
    <row r="1266" spans="1:7">
      <c r="A1266" s="39" t="s">
        <v>153</v>
      </c>
      <c r="B1266" s="34" t="s">
        <v>76</v>
      </c>
      <c r="C1266" s="35">
        <v>38691</v>
      </c>
      <c r="D1266" s="36">
        <v>1.7396</v>
      </c>
      <c r="E1266" s="37">
        <v>38701</v>
      </c>
      <c r="F1266" s="37">
        <v>38691</v>
      </c>
      <c r="G1266" s="38">
        <f>IF(Tabela4[[#This Row],[Tipo]]="Dividendo",Tabela4[[#This Row],[Valor]],Tabela4[[#This Row],[Valor]]*85%)</f>
        <v>1.4786600000000001</v>
      </c>
    </row>
    <row r="1267" spans="1:7">
      <c r="A1267" s="39" t="s">
        <v>153</v>
      </c>
      <c r="B1267" s="34" t="s">
        <v>17</v>
      </c>
      <c r="C1267" s="35">
        <v>38587</v>
      </c>
      <c r="D1267" s="36">
        <v>0.50690000000000002</v>
      </c>
      <c r="E1267" s="37">
        <v>38594</v>
      </c>
      <c r="F1267" s="37">
        <v>38587</v>
      </c>
      <c r="G1267" s="38">
        <f>IF(Tabela4[[#This Row],[Tipo]]="Dividendo",Tabela4[[#This Row],[Valor]],Tabela4[[#This Row],[Valor]]*85%)</f>
        <v>0.50690000000000002</v>
      </c>
    </row>
    <row r="1268" spans="1:7">
      <c r="A1268" s="39" t="s">
        <v>153</v>
      </c>
      <c r="B1268" s="34" t="s">
        <v>17</v>
      </c>
      <c r="C1268" s="35">
        <v>38471</v>
      </c>
      <c r="D1268" s="36">
        <v>0.47260000000000002</v>
      </c>
      <c r="E1268" s="37">
        <v>38531</v>
      </c>
      <c r="F1268" s="37">
        <v>38471</v>
      </c>
      <c r="G1268" s="38">
        <f>IF(Tabela4[[#This Row],[Tipo]]="Dividendo",Tabela4[[#This Row],[Valor]],Tabela4[[#This Row],[Valor]]*85%)</f>
        <v>0.47260000000000002</v>
      </c>
    </row>
    <row r="1269" spans="1:7">
      <c r="A1269" s="39" t="s">
        <v>153</v>
      </c>
      <c r="B1269" s="34" t="s">
        <v>17</v>
      </c>
      <c r="C1269" s="35">
        <v>38106</v>
      </c>
      <c r="D1269" s="36">
        <v>0.54869999999999997</v>
      </c>
      <c r="E1269" s="37">
        <v>38166</v>
      </c>
      <c r="F1269" s="37">
        <v>38106</v>
      </c>
      <c r="G1269" s="38">
        <f>IF(Tabela4[[#This Row],[Tipo]]="Dividendo",Tabela4[[#This Row],[Valor]],Tabela4[[#This Row],[Valor]]*85%)</f>
        <v>0.54869999999999997</v>
      </c>
    </row>
    <row r="1270" spans="1:7">
      <c r="A1270" s="39" t="s">
        <v>153</v>
      </c>
      <c r="B1270" s="34" t="s">
        <v>17</v>
      </c>
      <c r="C1270" s="35">
        <v>37880</v>
      </c>
      <c r="D1270" s="36">
        <v>0.32019999999999998</v>
      </c>
      <c r="E1270" s="37">
        <v>37893</v>
      </c>
      <c r="F1270" s="37">
        <v>37880</v>
      </c>
      <c r="G1270" s="38">
        <f>IF(Tabela4[[#This Row],[Tipo]]="Dividendo",Tabela4[[#This Row],[Valor]],Tabela4[[#This Row],[Valor]]*85%)</f>
        <v>0.32019999999999998</v>
      </c>
    </row>
    <row r="1271" spans="1:7">
      <c r="A1271" s="39" t="s">
        <v>153</v>
      </c>
      <c r="B1271" s="34" t="s">
        <v>17</v>
      </c>
      <c r="C1271" s="35">
        <v>37554</v>
      </c>
      <c r="D1271" s="36">
        <v>0.96050000000000002</v>
      </c>
      <c r="E1271" s="37">
        <v>37567</v>
      </c>
      <c r="F1271" s="37">
        <v>37554</v>
      </c>
      <c r="G1271" s="38">
        <f>IF(Tabela4[[#This Row],[Tipo]]="Dividendo",Tabela4[[#This Row],[Valor]],Tabela4[[#This Row],[Valor]]*85%)</f>
        <v>0.96050000000000002</v>
      </c>
    </row>
    <row r="1272" spans="1:7">
      <c r="A1272" s="39" t="s">
        <v>153</v>
      </c>
      <c r="B1272" s="34" t="s">
        <v>17</v>
      </c>
      <c r="C1272" s="35">
        <v>37376</v>
      </c>
      <c r="D1272" s="36">
        <v>0.51959999999999995</v>
      </c>
      <c r="E1272" s="37">
        <v>37391</v>
      </c>
      <c r="F1272" s="37">
        <v>37376</v>
      </c>
      <c r="G1272" s="38">
        <f>IF(Tabela4[[#This Row],[Tipo]]="Dividendo",Tabela4[[#This Row],[Valor]],Tabela4[[#This Row],[Valor]]*85%)</f>
        <v>0.51959999999999995</v>
      </c>
    </row>
    <row r="1273" spans="1:7">
      <c r="A1273" s="39" t="s">
        <v>153</v>
      </c>
      <c r="B1273" s="34" t="s">
        <v>17</v>
      </c>
      <c r="C1273" s="35">
        <v>37008</v>
      </c>
      <c r="D1273" s="36">
        <v>0.74709999999999999</v>
      </c>
      <c r="E1273" s="37">
        <v>37026</v>
      </c>
      <c r="F1273" s="37">
        <v>37008</v>
      </c>
      <c r="G1273" s="38">
        <f>IF(Tabela4[[#This Row],[Tipo]]="Dividendo",Tabela4[[#This Row],[Valor]],Tabela4[[#This Row],[Valor]]*85%)</f>
        <v>0.74709999999999999</v>
      </c>
    </row>
    <row r="1274" spans="1:7">
      <c r="A1274" s="39" t="s">
        <v>153</v>
      </c>
      <c r="B1274" s="34" t="s">
        <v>16</v>
      </c>
      <c r="C1274" s="35">
        <v>36826</v>
      </c>
      <c r="D1274" s="36">
        <v>0.16059999999999999</v>
      </c>
      <c r="E1274" s="37">
        <v>36857</v>
      </c>
      <c r="F1274" s="37">
        <v>36826</v>
      </c>
      <c r="G1274" s="38">
        <f>IF(Tabela4[[#This Row],[Tipo]]="Dividendo",Tabela4[[#This Row],[Valor]],Tabela4[[#This Row],[Valor]]*85%)</f>
        <v>0.13650999999999999</v>
      </c>
    </row>
    <row r="1275" spans="1:7">
      <c r="A1275" s="39" t="s">
        <v>153</v>
      </c>
      <c r="B1275" s="34" t="s">
        <v>17</v>
      </c>
      <c r="C1275" s="35">
        <v>36826</v>
      </c>
      <c r="D1275" s="36">
        <v>0.39710000000000001</v>
      </c>
      <c r="E1275" s="37">
        <v>36857</v>
      </c>
      <c r="F1275" s="37">
        <v>36826</v>
      </c>
      <c r="G1275" s="38">
        <f>IF(Tabela4[[#This Row],[Tipo]]="Dividendo",Tabela4[[#This Row],[Valor]],Tabela4[[#This Row],[Valor]]*85%)</f>
        <v>0.39710000000000001</v>
      </c>
    </row>
    <row r="1276" spans="1:7">
      <c r="A1276" s="39" t="s">
        <v>153</v>
      </c>
      <c r="B1276" s="34" t="s">
        <v>17</v>
      </c>
      <c r="C1276" s="35">
        <v>36644</v>
      </c>
      <c r="D1276" s="36">
        <v>0.12809999999999999</v>
      </c>
      <c r="E1276" s="37">
        <v>36671</v>
      </c>
      <c r="F1276" s="37">
        <v>36644</v>
      </c>
      <c r="G1276" s="38">
        <f>IF(Tabela4[[#This Row],[Tipo]]="Dividendo",Tabela4[[#This Row],[Valor]],Tabela4[[#This Row],[Valor]]*85%)</f>
        <v>0.12809999999999999</v>
      </c>
    </row>
    <row r="1277" spans="1:7">
      <c r="A1277" s="39" t="s">
        <v>155</v>
      </c>
      <c r="B1277" s="39" t="s">
        <v>17</v>
      </c>
      <c r="C1277" s="40">
        <v>41393</v>
      </c>
      <c r="D1277" s="41">
        <v>7.6E-3</v>
      </c>
      <c r="E1277" s="42">
        <v>41404</v>
      </c>
      <c r="F1277" s="42">
        <v>41393</v>
      </c>
      <c r="G1277" s="43">
        <f>IF(Tabela4[[#This Row],[Tipo]]="Dividendo",Tabela4[[#This Row],[Valor]],Tabela4[[#This Row],[Valor]]*85%)</f>
        <v>7.6E-3</v>
      </c>
    </row>
    <row r="1278" spans="1:7">
      <c r="A1278" s="39" t="s">
        <v>155</v>
      </c>
      <c r="B1278" s="34" t="s">
        <v>17</v>
      </c>
      <c r="C1278" s="35">
        <v>41135</v>
      </c>
      <c r="D1278" s="36">
        <v>2.0999999999999999E-3</v>
      </c>
      <c r="E1278" s="37">
        <v>41144</v>
      </c>
      <c r="F1278" s="37">
        <v>41135</v>
      </c>
      <c r="G1278" s="38">
        <f>IF(Tabela4[[#This Row],[Tipo]]="Dividendo",Tabela4[[#This Row],[Valor]],Tabela4[[#This Row],[Valor]]*85%)</f>
        <v>2.0999999999999999E-3</v>
      </c>
    </row>
    <row r="1279" spans="1:7">
      <c r="A1279" s="39" t="s">
        <v>155</v>
      </c>
      <c r="B1279" s="34" t="s">
        <v>17</v>
      </c>
      <c r="C1279" s="35">
        <v>40045</v>
      </c>
      <c r="D1279" s="36">
        <v>1.0999999999999999E-2</v>
      </c>
      <c r="E1279" s="37">
        <v>40056</v>
      </c>
      <c r="F1279" s="37">
        <v>40045</v>
      </c>
      <c r="G1279" s="38">
        <f>IF(Tabela4[[#This Row],[Tipo]]="Dividendo",Tabela4[[#This Row],[Valor]],Tabela4[[#This Row],[Valor]]*85%)</f>
        <v>1.0999999999999999E-2</v>
      </c>
    </row>
    <row r="1280" spans="1:7">
      <c r="A1280" s="39" t="s">
        <v>155</v>
      </c>
      <c r="B1280" s="34" t="s">
        <v>17</v>
      </c>
      <c r="C1280" s="35">
        <v>39853</v>
      </c>
      <c r="D1280" s="36">
        <v>2.1999999999999999E-2</v>
      </c>
      <c r="E1280" s="34"/>
      <c r="F1280" s="37">
        <v>39850</v>
      </c>
      <c r="G1280" s="38">
        <f>IF(Tabela4[[#This Row],[Tipo]]="Dividendo",Tabela4[[#This Row],[Valor]],Tabela4[[#This Row],[Valor]]*85%)</f>
        <v>2.1999999999999999E-2</v>
      </c>
    </row>
    <row r="1281" spans="1:7">
      <c r="A1281" s="39" t="s">
        <v>155</v>
      </c>
      <c r="B1281" s="34" t="s">
        <v>16</v>
      </c>
      <c r="C1281" s="35">
        <v>39752</v>
      </c>
      <c r="D1281" s="36">
        <v>1.32E-2</v>
      </c>
      <c r="E1281" s="37">
        <v>39766</v>
      </c>
      <c r="F1281" s="37">
        <v>39752</v>
      </c>
      <c r="G1281" s="38">
        <f>IF(Tabela4[[#This Row],[Tipo]]="Dividendo",Tabela4[[#This Row],[Valor]],Tabela4[[#This Row],[Valor]]*85%)</f>
        <v>1.1219999999999999E-2</v>
      </c>
    </row>
    <row r="1282" spans="1:7">
      <c r="A1282" s="39" t="s">
        <v>155</v>
      </c>
      <c r="B1282" s="34" t="s">
        <v>16</v>
      </c>
      <c r="C1282" s="35">
        <v>39672</v>
      </c>
      <c r="D1282" s="36">
        <v>1.32E-2</v>
      </c>
      <c r="E1282" s="37">
        <v>39679</v>
      </c>
      <c r="F1282" s="37">
        <v>39672</v>
      </c>
      <c r="G1282" s="38">
        <f>IF(Tabela4[[#This Row],[Tipo]]="Dividendo",Tabela4[[#This Row],[Valor]],Tabela4[[#This Row],[Valor]]*85%)</f>
        <v>1.1219999999999999E-2</v>
      </c>
    </row>
    <row r="1283" spans="1:7">
      <c r="A1283" s="39" t="s">
        <v>155</v>
      </c>
      <c r="B1283" s="34" t="s">
        <v>17</v>
      </c>
      <c r="C1283" s="35">
        <v>39553</v>
      </c>
      <c r="D1283" s="36">
        <v>2.3099999999999999E-2</v>
      </c>
      <c r="E1283" s="37">
        <v>39566</v>
      </c>
      <c r="F1283" s="37">
        <v>39553</v>
      </c>
      <c r="G1283" s="38">
        <f>IF(Tabela4[[#This Row],[Tipo]]="Dividendo",Tabela4[[#This Row],[Valor]],Tabela4[[#This Row],[Valor]]*85%)</f>
        <v>2.3099999999999999E-2</v>
      </c>
    </row>
    <row r="1284" spans="1:7">
      <c r="A1284" s="39" t="s">
        <v>155</v>
      </c>
      <c r="B1284" s="34" t="s">
        <v>17</v>
      </c>
      <c r="C1284" s="35">
        <v>39520</v>
      </c>
      <c r="D1284" s="36">
        <v>1.0999999999999999E-2</v>
      </c>
      <c r="E1284" s="37">
        <v>39532</v>
      </c>
      <c r="F1284" s="37">
        <v>39520</v>
      </c>
      <c r="G1284" s="38">
        <f>IF(Tabela4[[#This Row],[Tipo]]="Dividendo",Tabela4[[#This Row],[Valor]],Tabela4[[#This Row],[Valor]]*85%)</f>
        <v>1.0999999999999999E-2</v>
      </c>
    </row>
    <row r="1285" spans="1:7">
      <c r="A1285" s="39" t="s">
        <v>155</v>
      </c>
      <c r="B1285" s="34" t="s">
        <v>17</v>
      </c>
      <c r="C1285" s="35">
        <v>39426</v>
      </c>
      <c r="D1285" s="36">
        <v>1.0999999999999999E-2</v>
      </c>
      <c r="E1285" s="37">
        <v>39435</v>
      </c>
      <c r="F1285" s="37">
        <v>39426</v>
      </c>
      <c r="G1285" s="38">
        <f>IF(Tabela4[[#This Row],[Tipo]]="Dividendo",Tabela4[[#This Row],[Valor]],Tabela4[[#This Row],[Valor]]*85%)</f>
        <v>1.0999999999999999E-2</v>
      </c>
    </row>
    <row r="1286" spans="1:7">
      <c r="A1286" s="39" t="s">
        <v>155</v>
      </c>
      <c r="B1286" s="34" t="s">
        <v>17</v>
      </c>
      <c r="C1286" s="35">
        <v>39317</v>
      </c>
      <c r="D1286" s="36">
        <v>1.0999999999999999E-2</v>
      </c>
      <c r="E1286" s="37">
        <v>39325</v>
      </c>
      <c r="F1286" s="37">
        <v>39317</v>
      </c>
      <c r="G1286" s="38">
        <f>IF(Tabela4[[#This Row],[Tipo]]="Dividendo",Tabela4[[#This Row],[Valor]],Tabela4[[#This Row],[Valor]]*85%)</f>
        <v>1.0999999999999999E-2</v>
      </c>
    </row>
    <row r="1287" spans="1:7">
      <c r="A1287" s="39" t="s">
        <v>155</v>
      </c>
      <c r="B1287" s="34" t="s">
        <v>17</v>
      </c>
      <c r="C1287" s="35">
        <v>39188</v>
      </c>
      <c r="D1287" s="36">
        <v>8.0000000000000004E-4</v>
      </c>
      <c r="E1287" s="37">
        <v>39196</v>
      </c>
      <c r="F1287" s="37">
        <v>39188</v>
      </c>
      <c r="G1287" s="38">
        <f>IF(Tabela4[[#This Row],[Tipo]]="Dividendo",Tabela4[[#This Row],[Valor]],Tabela4[[#This Row],[Valor]]*85%)</f>
        <v>8.0000000000000004E-4</v>
      </c>
    </row>
    <row r="1288" spans="1:7">
      <c r="A1288" s="39" t="s">
        <v>155</v>
      </c>
      <c r="B1288" s="34" t="s">
        <v>16</v>
      </c>
      <c r="C1288" s="35">
        <v>39072</v>
      </c>
      <c r="D1288" s="36">
        <v>2.9700000000000001E-2</v>
      </c>
      <c r="E1288" s="34"/>
      <c r="F1288" s="37">
        <v>39072</v>
      </c>
      <c r="G1288" s="38">
        <f>IF(Tabela4[[#This Row],[Tipo]]="Dividendo",Tabela4[[#This Row],[Valor]],Tabela4[[#This Row],[Valor]]*85%)</f>
        <v>2.5245E-2</v>
      </c>
    </row>
    <row r="1289" spans="1:7">
      <c r="A1289" s="39" t="s">
        <v>155</v>
      </c>
      <c r="B1289" s="34" t="s">
        <v>16</v>
      </c>
      <c r="C1289" s="35">
        <v>39034</v>
      </c>
      <c r="D1289" s="36">
        <v>1.0999999999999999E-2</v>
      </c>
      <c r="E1289" s="37">
        <v>39044</v>
      </c>
      <c r="F1289" s="37">
        <v>39034</v>
      </c>
      <c r="G1289" s="38">
        <f>IF(Tabela4[[#This Row],[Tipo]]="Dividendo",Tabela4[[#This Row],[Valor]],Tabela4[[#This Row],[Valor]]*85%)</f>
        <v>9.3499999999999989E-3</v>
      </c>
    </row>
    <row r="1290" spans="1:7">
      <c r="A1290" s="39" t="s">
        <v>155</v>
      </c>
      <c r="B1290" s="34" t="s">
        <v>16</v>
      </c>
      <c r="C1290" s="35">
        <v>38954</v>
      </c>
      <c r="D1290" s="36">
        <v>1.0999999999999999E-2</v>
      </c>
      <c r="E1290" s="37">
        <v>38971</v>
      </c>
      <c r="F1290" s="37">
        <v>38954</v>
      </c>
      <c r="G1290" s="38">
        <f>IF(Tabela4[[#This Row],[Tipo]]="Dividendo",Tabela4[[#This Row],[Valor]],Tabela4[[#This Row],[Valor]]*85%)</f>
        <v>9.3499999999999989E-3</v>
      </c>
    </row>
    <row r="1291" spans="1:7">
      <c r="A1291" s="39" t="s">
        <v>155</v>
      </c>
      <c r="B1291" s="34" t="s">
        <v>17</v>
      </c>
      <c r="C1291" s="35">
        <v>38834</v>
      </c>
      <c r="D1291" s="36">
        <v>1.29E-2</v>
      </c>
      <c r="E1291" s="37">
        <v>38848</v>
      </c>
      <c r="F1291" s="37">
        <v>38834</v>
      </c>
      <c r="G1291" s="38">
        <f>IF(Tabela4[[#This Row],[Tipo]]="Dividendo",Tabela4[[#This Row],[Valor]],Tabela4[[#This Row],[Valor]]*85%)</f>
        <v>1.29E-2</v>
      </c>
    </row>
    <row r="1292" spans="1:7">
      <c r="A1292" s="39" t="s">
        <v>155</v>
      </c>
      <c r="B1292" s="34" t="s">
        <v>16</v>
      </c>
      <c r="C1292" s="35">
        <v>38713</v>
      </c>
      <c r="D1292" s="36">
        <v>2.1999999999999999E-2</v>
      </c>
      <c r="E1292" s="37">
        <v>38848</v>
      </c>
      <c r="F1292" s="37">
        <v>38713</v>
      </c>
      <c r="G1292" s="38">
        <f>IF(Tabela4[[#This Row],[Tipo]]="Dividendo",Tabela4[[#This Row],[Valor]],Tabela4[[#This Row],[Valor]]*85%)</f>
        <v>1.8699999999999998E-2</v>
      </c>
    </row>
    <row r="1293" spans="1:7">
      <c r="A1293" s="39" t="s">
        <v>155</v>
      </c>
      <c r="B1293" s="34" t="s">
        <v>16</v>
      </c>
      <c r="C1293" s="35">
        <v>38625</v>
      </c>
      <c r="D1293" s="36">
        <v>2.75E-2</v>
      </c>
      <c r="E1293" s="34"/>
      <c r="F1293" s="37">
        <v>38624</v>
      </c>
      <c r="G1293" s="38">
        <f>IF(Tabela4[[#This Row],[Tipo]]="Dividendo",Tabela4[[#This Row],[Valor]],Tabela4[[#This Row],[Valor]]*85%)</f>
        <v>2.3375E-2</v>
      </c>
    </row>
    <row r="1294" spans="1:7">
      <c r="A1294" s="39" t="s">
        <v>155</v>
      </c>
      <c r="B1294" s="34" t="s">
        <v>16</v>
      </c>
      <c r="C1294" s="35">
        <v>38533</v>
      </c>
      <c r="D1294" s="36">
        <v>4.3999999999999997E-2</v>
      </c>
      <c r="E1294" s="34"/>
      <c r="F1294" s="37">
        <v>38533</v>
      </c>
      <c r="G1294" s="38">
        <f>IF(Tabela4[[#This Row],[Tipo]]="Dividendo",Tabela4[[#This Row],[Valor]],Tabela4[[#This Row],[Valor]]*85%)</f>
        <v>3.7399999999999996E-2</v>
      </c>
    </row>
    <row r="1295" spans="1:7">
      <c r="A1295" s="39" t="s">
        <v>155</v>
      </c>
      <c r="B1295" s="34" t="s">
        <v>17</v>
      </c>
      <c r="C1295" s="35">
        <v>38469</v>
      </c>
      <c r="D1295" s="36">
        <v>2.3099999999999999E-2</v>
      </c>
      <c r="E1295" s="37">
        <v>38482</v>
      </c>
      <c r="F1295" s="37">
        <v>38469</v>
      </c>
      <c r="G1295" s="38">
        <f>IF(Tabela4[[#This Row],[Tipo]]="Dividendo",Tabela4[[#This Row],[Valor]],Tabela4[[#This Row],[Valor]]*85%)</f>
        <v>2.3099999999999999E-2</v>
      </c>
    </row>
    <row r="1296" spans="1:7">
      <c r="A1296" s="39" t="s">
        <v>155</v>
      </c>
      <c r="B1296" s="34" t="s">
        <v>16</v>
      </c>
      <c r="C1296" s="35">
        <v>38348</v>
      </c>
      <c r="D1296" s="36">
        <v>0.09</v>
      </c>
      <c r="E1296" s="37">
        <v>38482</v>
      </c>
      <c r="F1296" s="37">
        <v>38348</v>
      </c>
      <c r="G1296" s="38">
        <f>IF(Tabela4[[#This Row],[Tipo]]="Dividendo",Tabela4[[#This Row],[Valor]],Tabela4[[#This Row],[Valor]]*85%)</f>
        <v>7.6499999999999999E-2</v>
      </c>
    </row>
    <row r="1297" spans="1:7">
      <c r="A1297" s="39" t="s">
        <v>155</v>
      </c>
      <c r="B1297" s="34" t="s">
        <v>16</v>
      </c>
      <c r="C1297" s="35">
        <v>38210</v>
      </c>
      <c r="D1297" s="36">
        <v>2.5000000000000001E-2</v>
      </c>
      <c r="E1297" s="37">
        <v>38296</v>
      </c>
      <c r="F1297" s="37">
        <v>38210</v>
      </c>
      <c r="G1297" s="38">
        <f>IF(Tabela4[[#This Row],[Tipo]]="Dividendo",Tabela4[[#This Row],[Valor]],Tabela4[[#This Row],[Valor]]*85%)</f>
        <v>2.1250000000000002E-2</v>
      </c>
    </row>
    <row r="1298" spans="1:7">
      <c r="A1298" s="39" t="s">
        <v>155</v>
      </c>
      <c r="B1298" s="34" t="s">
        <v>17</v>
      </c>
      <c r="C1298" s="35">
        <v>38104</v>
      </c>
      <c r="D1298" s="36">
        <v>2.3800000000000002E-2</v>
      </c>
      <c r="E1298" s="37">
        <v>38125</v>
      </c>
      <c r="F1298" s="37">
        <v>38104</v>
      </c>
      <c r="G1298" s="38">
        <f>IF(Tabela4[[#This Row],[Tipo]]="Dividendo",Tabela4[[#This Row],[Valor]],Tabela4[[#This Row],[Valor]]*85%)</f>
        <v>2.3800000000000002E-2</v>
      </c>
    </row>
    <row r="1299" spans="1:7">
      <c r="A1299" s="39" t="s">
        <v>155</v>
      </c>
      <c r="B1299" s="34" t="s">
        <v>16</v>
      </c>
      <c r="C1299" s="35">
        <v>37985</v>
      </c>
      <c r="D1299" s="36">
        <v>0.04</v>
      </c>
      <c r="E1299" s="37">
        <v>38125</v>
      </c>
      <c r="F1299" s="37">
        <v>37985</v>
      </c>
      <c r="G1299" s="38">
        <f>IF(Tabela4[[#This Row],[Tipo]]="Dividendo",Tabela4[[#This Row],[Valor]],Tabela4[[#This Row],[Valor]]*85%)</f>
        <v>3.4000000000000002E-2</v>
      </c>
    </row>
    <row r="1300" spans="1:7">
      <c r="A1300" s="39" t="s">
        <v>155</v>
      </c>
      <c r="B1300" s="34" t="s">
        <v>17</v>
      </c>
      <c r="C1300" s="35">
        <v>37931</v>
      </c>
      <c r="D1300" s="36">
        <v>0.02</v>
      </c>
      <c r="E1300" s="37">
        <v>37953</v>
      </c>
      <c r="F1300" s="37">
        <v>37931</v>
      </c>
      <c r="G1300" s="38">
        <f>IF(Tabela4[[#This Row],[Tipo]]="Dividendo",Tabela4[[#This Row],[Valor]],Tabela4[[#This Row],[Valor]]*85%)</f>
        <v>0.02</v>
      </c>
    </row>
    <row r="1301" spans="1:7">
      <c r="A1301" s="39" t="s">
        <v>155</v>
      </c>
      <c r="B1301" s="34" t="s">
        <v>17</v>
      </c>
      <c r="C1301" s="35">
        <v>37736</v>
      </c>
      <c r="D1301" s="36">
        <v>2.1499999999999998E-2</v>
      </c>
      <c r="E1301" s="37">
        <v>37757</v>
      </c>
      <c r="F1301" s="37">
        <v>37736</v>
      </c>
      <c r="G1301" s="38">
        <f>IF(Tabela4[[#This Row],[Tipo]]="Dividendo",Tabela4[[#This Row],[Valor]],Tabela4[[#This Row],[Valor]]*85%)</f>
        <v>2.1499999999999998E-2</v>
      </c>
    </row>
    <row r="1302" spans="1:7">
      <c r="A1302" s="39" t="s">
        <v>155</v>
      </c>
      <c r="B1302" s="34" t="s">
        <v>16</v>
      </c>
      <c r="C1302" s="35">
        <v>37610</v>
      </c>
      <c r="D1302" s="36">
        <v>1.7000000000000001E-2</v>
      </c>
      <c r="E1302" s="37">
        <v>37757</v>
      </c>
      <c r="F1302" s="37">
        <v>37610</v>
      </c>
      <c r="G1302" s="38">
        <f>IF(Tabela4[[#This Row],[Tipo]]="Dividendo",Tabela4[[#This Row],[Valor]],Tabela4[[#This Row],[Valor]]*85%)</f>
        <v>1.4450000000000001E-2</v>
      </c>
    </row>
    <row r="1303" spans="1:7">
      <c r="A1303" s="39" t="s">
        <v>155</v>
      </c>
      <c r="B1303" s="34" t="s">
        <v>16</v>
      </c>
      <c r="C1303" s="35">
        <v>37553</v>
      </c>
      <c r="D1303" s="36">
        <v>0.06</v>
      </c>
      <c r="E1303" s="34"/>
      <c r="F1303" s="37">
        <v>37553</v>
      </c>
      <c r="G1303" s="38">
        <f>IF(Tabela4[[#This Row],[Tipo]]="Dividendo",Tabela4[[#This Row],[Valor]],Tabela4[[#This Row],[Valor]]*85%)</f>
        <v>5.0999999999999997E-2</v>
      </c>
    </row>
    <row r="1304" spans="1:7">
      <c r="A1304" s="39" t="s">
        <v>155</v>
      </c>
      <c r="B1304" s="34" t="s">
        <v>17</v>
      </c>
      <c r="C1304" s="35">
        <v>37371</v>
      </c>
      <c r="D1304" s="36">
        <v>2.2200000000000001E-2</v>
      </c>
      <c r="E1304" s="37">
        <v>37392</v>
      </c>
      <c r="F1304" s="37">
        <v>37371</v>
      </c>
      <c r="G1304" s="38">
        <f>IF(Tabela4[[#This Row],[Tipo]]="Dividendo",Tabela4[[#This Row],[Valor]],Tabela4[[#This Row],[Valor]]*85%)</f>
        <v>2.2200000000000001E-2</v>
      </c>
    </row>
    <row r="1305" spans="1:7">
      <c r="A1305" s="39" t="s">
        <v>155</v>
      </c>
      <c r="B1305" s="34" t="s">
        <v>16</v>
      </c>
      <c r="C1305" s="35">
        <v>37246</v>
      </c>
      <c r="D1305" s="36">
        <v>0.04</v>
      </c>
      <c r="E1305" s="37">
        <v>37273</v>
      </c>
      <c r="F1305" s="37">
        <v>37246</v>
      </c>
      <c r="G1305" s="38">
        <f>IF(Tabela4[[#This Row],[Tipo]]="Dividendo",Tabela4[[#This Row],[Valor]],Tabela4[[#This Row],[Valor]]*85%)</f>
        <v>3.4000000000000002E-2</v>
      </c>
    </row>
    <row r="1306" spans="1:7">
      <c r="A1306" s="39" t="s">
        <v>155</v>
      </c>
      <c r="B1306" s="34" t="s">
        <v>16</v>
      </c>
      <c r="C1306" s="35">
        <v>37064</v>
      </c>
      <c r="D1306" s="36">
        <v>0.04</v>
      </c>
      <c r="E1306" s="37">
        <v>37180</v>
      </c>
      <c r="F1306" s="37">
        <v>37064</v>
      </c>
      <c r="G1306" s="38">
        <f>IF(Tabela4[[#This Row],[Tipo]]="Dividendo",Tabela4[[#This Row],[Valor]],Tabela4[[#This Row],[Valor]]*85%)</f>
        <v>3.4000000000000002E-2</v>
      </c>
    </row>
    <row r="1307" spans="1:7">
      <c r="A1307" s="39" t="s">
        <v>155</v>
      </c>
      <c r="B1307" s="34" t="s">
        <v>17</v>
      </c>
      <c r="C1307" s="35">
        <v>37008</v>
      </c>
      <c r="D1307" s="36">
        <v>5.3499999999999999E-2</v>
      </c>
      <c r="E1307" s="37">
        <v>37025</v>
      </c>
      <c r="F1307" s="37">
        <v>37008</v>
      </c>
      <c r="G1307" s="38">
        <f>IF(Tabela4[[#This Row],[Tipo]]="Dividendo",Tabela4[[#This Row],[Valor]],Tabela4[[#This Row],[Valor]]*85%)</f>
        <v>5.3499999999999999E-2</v>
      </c>
    </row>
    <row r="1308" spans="1:7">
      <c r="A1308" s="39" t="s">
        <v>155</v>
      </c>
      <c r="B1308" s="34" t="s">
        <v>16</v>
      </c>
      <c r="C1308" s="35">
        <v>36888</v>
      </c>
      <c r="D1308" s="36">
        <v>0.05</v>
      </c>
      <c r="E1308" s="37">
        <v>36903</v>
      </c>
      <c r="F1308" s="37">
        <v>36888</v>
      </c>
      <c r="G1308" s="38">
        <f>IF(Tabela4[[#This Row],[Tipo]]="Dividendo",Tabela4[[#This Row],[Valor]],Tabela4[[#This Row],[Valor]]*85%)</f>
        <v>4.2500000000000003E-2</v>
      </c>
    </row>
    <row r="1309" spans="1:7">
      <c r="A1309" s="39" t="s">
        <v>155</v>
      </c>
      <c r="B1309" s="34" t="s">
        <v>17</v>
      </c>
      <c r="C1309" s="35">
        <v>36643</v>
      </c>
      <c r="D1309" s="36">
        <v>0.12529999999999999</v>
      </c>
      <c r="E1309" s="34"/>
      <c r="F1309" s="37">
        <v>36643</v>
      </c>
      <c r="G1309" s="38">
        <f>IF(Tabela4[[#This Row],[Tipo]]="Dividendo",Tabela4[[#This Row],[Valor]],Tabela4[[#This Row],[Valor]]*85%)</f>
        <v>0.12529999999999999</v>
      </c>
    </row>
    <row r="1310" spans="1:7">
      <c r="A1310" s="39" t="s">
        <v>155</v>
      </c>
      <c r="B1310" s="34" t="s">
        <v>16</v>
      </c>
      <c r="C1310" s="35">
        <v>36524</v>
      </c>
      <c r="D1310" s="36">
        <v>5.6000000000000001E-2</v>
      </c>
      <c r="E1310" s="37">
        <v>36669</v>
      </c>
      <c r="F1310" s="37">
        <v>36524</v>
      </c>
      <c r="G1310" s="38">
        <f>IF(Tabela4[[#This Row],[Tipo]]="Dividendo",Tabela4[[#This Row],[Valor]],Tabela4[[#This Row],[Valor]]*85%)</f>
        <v>4.7599999999999996E-2</v>
      </c>
    </row>
    <row r="1311" spans="1:7">
      <c r="A1311" s="39" t="s">
        <v>155</v>
      </c>
      <c r="B1311" s="34" t="s">
        <v>17</v>
      </c>
      <c r="C1311" s="35">
        <v>36495</v>
      </c>
      <c r="D1311" s="36">
        <v>0.02</v>
      </c>
      <c r="E1311" s="37">
        <v>36508</v>
      </c>
      <c r="F1311" s="37">
        <v>36495</v>
      </c>
      <c r="G1311" s="38">
        <f>IF(Tabela4[[#This Row],[Tipo]]="Dividendo",Tabela4[[#This Row],[Valor]],Tabela4[[#This Row],[Valor]]*85%)</f>
        <v>0.02</v>
      </c>
    </row>
    <row r="1312" spans="1:7">
      <c r="A1312" s="39" t="s">
        <v>155</v>
      </c>
      <c r="B1312" s="34" t="s">
        <v>17</v>
      </c>
      <c r="C1312" s="35">
        <v>36381</v>
      </c>
      <c r="D1312" s="36">
        <v>1.4999999999999999E-2</v>
      </c>
      <c r="E1312" s="34"/>
      <c r="F1312" s="37">
        <v>36378</v>
      </c>
      <c r="G1312" s="38">
        <f>IF(Tabela4[[#This Row],[Tipo]]="Dividendo",Tabela4[[#This Row],[Valor]],Tabela4[[#This Row],[Valor]]*85%)</f>
        <v>1.4999999999999999E-2</v>
      </c>
    </row>
    <row r="1313" spans="1:7">
      <c r="A1313" s="39" t="s">
        <v>155</v>
      </c>
      <c r="B1313" s="34" t="s">
        <v>17</v>
      </c>
      <c r="C1313" s="35">
        <v>36280</v>
      </c>
      <c r="D1313" s="36">
        <v>0.03</v>
      </c>
      <c r="E1313" s="34"/>
      <c r="F1313" s="37">
        <v>36280</v>
      </c>
      <c r="G1313" s="38">
        <f>IF(Tabela4[[#This Row],[Tipo]]="Dividendo",Tabela4[[#This Row],[Valor]],Tabela4[[#This Row],[Valor]]*85%)</f>
        <v>0.03</v>
      </c>
    </row>
    <row r="1314" spans="1:7">
      <c r="A1314" s="39" t="s">
        <v>155</v>
      </c>
      <c r="B1314" s="34" t="s">
        <v>17</v>
      </c>
      <c r="C1314" s="35">
        <v>36133</v>
      </c>
      <c r="D1314" s="36">
        <v>0.01</v>
      </c>
      <c r="E1314" s="34"/>
      <c r="F1314" s="37">
        <v>36133</v>
      </c>
      <c r="G1314" s="38">
        <f>IF(Tabela4[[#This Row],[Tipo]]="Dividendo",Tabela4[[#This Row],[Valor]],Tabela4[[#This Row],[Valor]]*85%)</f>
        <v>0.01</v>
      </c>
    </row>
    <row r="1315" spans="1:7">
      <c r="A1315" s="39" t="s">
        <v>155</v>
      </c>
      <c r="B1315" s="34" t="s">
        <v>17</v>
      </c>
      <c r="C1315" s="35">
        <v>36024</v>
      </c>
      <c r="D1315" s="36">
        <v>0.01</v>
      </c>
      <c r="E1315" s="34"/>
      <c r="F1315" s="37">
        <v>36024</v>
      </c>
      <c r="G1315" s="38">
        <f>IF(Tabela4[[#This Row],[Tipo]]="Dividendo",Tabela4[[#This Row],[Valor]],Tabela4[[#This Row],[Valor]]*85%)</f>
        <v>0.01</v>
      </c>
    </row>
    <row r="1316" spans="1:7">
      <c r="A1316" s="39" t="s">
        <v>155</v>
      </c>
      <c r="B1316" s="34" t="s">
        <v>17</v>
      </c>
      <c r="C1316" s="35">
        <v>35912</v>
      </c>
      <c r="D1316" s="36">
        <v>0.01</v>
      </c>
      <c r="E1316" s="34"/>
      <c r="F1316" s="37">
        <v>35912</v>
      </c>
      <c r="G1316" s="38">
        <f>IF(Tabela4[[#This Row],[Tipo]]="Dividendo",Tabela4[[#This Row],[Valor]],Tabela4[[#This Row],[Valor]]*85%)</f>
        <v>0.01</v>
      </c>
    </row>
    <row r="1317" spans="1:7">
      <c r="A1317" s="39" t="s">
        <v>155</v>
      </c>
      <c r="B1317" s="34" t="s">
        <v>17</v>
      </c>
      <c r="C1317" s="35">
        <v>35333</v>
      </c>
      <c r="D1317" s="36">
        <v>1.8499999999999999E-2</v>
      </c>
      <c r="E1317" s="34"/>
      <c r="F1317" s="37">
        <v>35331</v>
      </c>
      <c r="G1317" s="38">
        <f>IF(Tabela4[[#This Row],[Tipo]]="Dividendo",Tabela4[[#This Row],[Valor]],Tabela4[[#This Row],[Valor]]*85%)</f>
        <v>1.8499999999999999E-2</v>
      </c>
    </row>
    <row r="1318" spans="1:7">
      <c r="A1318" s="39" t="s">
        <v>155</v>
      </c>
      <c r="B1318" s="34" t="s">
        <v>17</v>
      </c>
      <c r="C1318" s="35">
        <v>35121</v>
      </c>
      <c r="D1318" s="36">
        <v>0.06</v>
      </c>
      <c r="E1318" s="34"/>
      <c r="F1318" s="37">
        <v>35121</v>
      </c>
      <c r="G1318" s="38">
        <f>IF(Tabela4[[#This Row],[Tipo]]="Dividendo",Tabela4[[#This Row],[Valor]],Tabela4[[#This Row],[Valor]]*85%)</f>
        <v>0.06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4:C248"/>
  <sheetViews>
    <sheetView workbookViewId="0">
      <selection activeCell="A20" sqref="A20"/>
    </sheetView>
  </sheetViews>
  <sheetFormatPr defaultRowHeight="15"/>
  <cols>
    <col min="1" max="1" width="17.85546875" bestFit="1" customWidth="1"/>
    <col min="2" max="2" width="16.5703125" bestFit="1" customWidth="1"/>
    <col min="3" max="3" width="12.42578125" bestFit="1" customWidth="1"/>
    <col min="4" max="4" width="16.7109375" customWidth="1"/>
    <col min="5" max="5" width="11" customWidth="1"/>
    <col min="6" max="9" width="8.5703125" customWidth="1"/>
    <col min="10" max="12" width="9" customWidth="1"/>
    <col min="13" max="14" width="10" customWidth="1"/>
    <col min="15" max="15" width="8.5703125" customWidth="1"/>
    <col min="16" max="16" width="9" customWidth="1"/>
    <col min="17" max="17" width="8.5703125" customWidth="1"/>
    <col min="18" max="18" width="9" customWidth="1"/>
    <col min="19" max="19" width="9.5703125" bestFit="1" customWidth="1"/>
    <col min="20" max="20" width="10" bestFit="1" customWidth="1"/>
    <col min="21" max="22" width="9.5703125" bestFit="1" customWidth="1"/>
    <col min="23" max="23" width="10" bestFit="1" customWidth="1"/>
    <col min="24" max="24" width="9.5703125" bestFit="1" customWidth="1"/>
    <col min="25" max="25" width="10" bestFit="1" customWidth="1"/>
    <col min="26" max="27" width="9.5703125" bestFit="1" customWidth="1"/>
    <col min="28" max="28" width="16.5703125" bestFit="1" customWidth="1"/>
    <col min="29" max="29" width="10" bestFit="1" customWidth="1"/>
    <col min="30" max="33" width="12" bestFit="1" customWidth="1"/>
    <col min="34" max="34" width="8.5703125" customWidth="1"/>
    <col min="35" max="35" width="12" bestFit="1" customWidth="1"/>
    <col min="36" max="36" width="11" bestFit="1" customWidth="1"/>
    <col min="37" max="40" width="12" bestFit="1" customWidth="1"/>
    <col min="41" max="41" width="8.5703125" customWidth="1"/>
    <col min="42" max="48" width="12" bestFit="1" customWidth="1"/>
    <col min="49" max="49" width="10" bestFit="1" customWidth="1"/>
    <col min="50" max="52" width="12" bestFit="1" customWidth="1"/>
    <col min="53" max="53" width="9.5703125" bestFit="1" customWidth="1"/>
    <col min="54" max="54" width="13.28515625" bestFit="1" customWidth="1"/>
    <col min="55" max="70" width="8.5703125" customWidth="1"/>
    <col min="71" max="79" width="9.5703125" bestFit="1" customWidth="1"/>
    <col min="80" max="80" width="17.5703125" bestFit="1" customWidth="1"/>
    <col min="81" max="81" width="21.7109375" bestFit="1" customWidth="1"/>
    <col min="82" max="82" width="18.28515625" bestFit="1" customWidth="1"/>
  </cols>
  <sheetData>
    <row r="4" spans="1:3">
      <c r="B4" s="1" t="s">
        <v>23</v>
      </c>
    </row>
    <row r="5" spans="1:3">
      <c r="A5" s="1" t="s">
        <v>73</v>
      </c>
      <c r="B5" t="s">
        <v>24</v>
      </c>
      <c r="C5" t="s">
        <v>22</v>
      </c>
    </row>
    <row r="6" spans="1:3">
      <c r="A6" s="2" t="s">
        <v>104</v>
      </c>
      <c r="B6" s="32">
        <v>0.4202683333333333</v>
      </c>
      <c r="C6" s="32">
        <v>2.5216099999999999</v>
      </c>
    </row>
    <row r="7" spans="1:3">
      <c r="A7" s="2" t="s">
        <v>61</v>
      </c>
      <c r="B7" s="32">
        <v>9.8694999999999991E-2</v>
      </c>
      <c r="C7" s="32">
        <v>1.1843399999999999</v>
      </c>
    </row>
    <row r="8" spans="1:3">
      <c r="A8" s="2" t="s">
        <v>116</v>
      </c>
      <c r="B8" s="32">
        <v>0.16652500000000001</v>
      </c>
      <c r="C8" s="32">
        <v>0.66610000000000003</v>
      </c>
    </row>
    <row r="9" spans="1:3">
      <c r="A9" s="2" t="s">
        <v>126</v>
      </c>
      <c r="B9" s="32">
        <v>1.3085236666666666</v>
      </c>
      <c r="C9" s="32">
        <v>19.627855</v>
      </c>
    </row>
    <row r="10" spans="1:3">
      <c r="A10" s="2" t="s">
        <v>58</v>
      </c>
      <c r="B10" s="32">
        <v>0.16651999999999997</v>
      </c>
      <c r="C10" s="32">
        <v>0.8325999999999999</v>
      </c>
    </row>
    <row r="11" spans="1:3">
      <c r="A11" s="2" t="s">
        <v>128</v>
      </c>
      <c r="B11" s="32">
        <v>0.4148</v>
      </c>
      <c r="C11" s="32">
        <v>0.4148</v>
      </c>
    </row>
    <row r="12" spans="1:3">
      <c r="A12" s="2" t="s">
        <v>89</v>
      </c>
      <c r="B12" s="32">
        <v>0.24508333333333332</v>
      </c>
      <c r="C12" s="32">
        <v>1.4704999999999999</v>
      </c>
    </row>
    <row r="13" spans="1:3">
      <c r="A13" s="2" t="s">
        <v>15</v>
      </c>
      <c r="B13" s="32">
        <v>0.42857000000000006</v>
      </c>
      <c r="C13" s="32">
        <v>2.5714200000000003</v>
      </c>
    </row>
    <row r="14" spans="1:3">
      <c r="A14" s="2" t="s">
        <v>36</v>
      </c>
      <c r="B14" s="32">
        <v>0.12397142857142858</v>
      </c>
      <c r="C14" s="32">
        <v>0.86780000000000002</v>
      </c>
    </row>
    <row r="15" spans="1:3">
      <c r="A15" s="2" t="s">
        <v>121</v>
      </c>
      <c r="B15" s="32">
        <v>1.0159253846153846</v>
      </c>
      <c r="C15" s="32">
        <v>13.20703</v>
      </c>
    </row>
    <row r="16" spans="1:3">
      <c r="A16" s="2" t="s">
        <v>133</v>
      </c>
      <c r="B16" s="32">
        <v>1.117566923076923</v>
      </c>
      <c r="C16" s="32">
        <v>14.528369999999997</v>
      </c>
    </row>
    <row r="17" spans="1:3">
      <c r="A17" s="2" t="s">
        <v>118</v>
      </c>
      <c r="B17" s="32">
        <v>2.0664333333333333</v>
      </c>
      <c r="C17" s="32">
        <v>6.1993</v>
      </c>
    </row>
    <row r="18" spans="1:3">
      <c r="A18" s="2" t="s">
        <v>108</v>
      </c>
      <c r="B18" s="32">
        <v>0.25785000000000002</v>
      </c>
      <c r="C18" s="32">
        <v>1.0314000000000001</v>
      </c>
    </row>
    <row r="19" spans="1:3">
      <c r="A19" s="2" t="s">
        <v>113</v>
      </c>
      <c r="B19" s="32">
        <v>0.210225</v>
      </c>
      <c r="C19" s="32">
        <v>0.84089999999999998</v>
      </c>
    </row>
    <row r="20" spans="1:3">
      <c r="A20" s="2" t="s">
        <v>106</v>
      </c>
      <c r="B20" s="32">
        <v>0.64595666666666662</v>
      </c>
      <c r="C20" s="32">
        <v>3.8757399999999995</v>
      </c>
    </row>
    <row r="21" spans="1:3">
      <c r="A21" s="2" t="s">
        <v>101</v>
      </c>
      <c r="B21" s="32">
        <v>0.41449333333333338</v>
      </c>
      <c r="C21" s="32">
        <v>2.4869600000000003</v>
      </c>
    </row>
    <row r="22" spans="1:3">
      <c r="A22" s="2" t="s">
        <v>142</v>
      </c>
      <c r="B22" s="32">
        <v>1.4815063333333331</v>
      </c>
      <c r="C22" s="32">
        <v>22.222594999999998</v>
      </c>
    </row>
    <row r="23" spans="1:3">
      <c r="A23" s="33">
        <v>1999</v>
      </c>
      <c r="B23" s="32">
        <v>1.0569999999999999</v>
      </c>
      <c r="C23" s="32">
        <v>1.0569999999999999</v>
      </c>
    </row>
    <row r="24" spans="1:3">
      <c r="A24" s="33">
        <v>2000</v>
      </c>
      <c r="B24" s="32">
        <v>1.0000250000000002</v>
      </c>
      <c r="C24" s="32">
        <v>1.0000250000000002</v>
      </c>
    </row>
    <row r="25" spans="1:3">
      <c r="A25" s="33">
        <v>2001</v>
      </c>
      <c r="B25" s="32">
        <v>1.0001100000000001</v>
      </c>
      <c r="C25" s="32">
        <v>1.0001100000000001</v>
      </c>
    </row>
    <row r="26" spans="1:3">
      <c r="A26" s="33">
        <v>2002</v>
      </c>
      <c r="B26" s="32">
        <v>1.253385</v>
      </c>
      <c r="C26" s="32">
        <v>1.253385</v>
      </c>
    </row>
    <row r="27" spans="1:3">
      <c r="A27" s="33">
        <v>2003</v>
      </c>
      <c r="B27" s="32">
        <v>1.1537899999999999</v>
      </c>
      <c r="C27" s="32">
        <v>1.1537899999999999</v>
      </c>
    </row>
    <row r="28" spans="1:3">
      <c r="A28" s="33">
        <v>2004</v>
      </c>
      <c r="B28" s="32">
        <v>1.7510400000000002</v>
      </c>
      <c r="C28" s="32">
        <v>1.7510400000000002</v>
      </c>
    </row>
    <row r="29" spans="1:3">
      <c r="A29" s="33">
        <v>2005</v>
      </c>
      <c r="B29" s="32">
        <v>1.8595299999999999</v>
      </c>
      <c r="C29" s="32">
        <v>1.8595299999999999</v>
      </c>
    </row>
    <row r="30" spans="1:3">
      <c r="A30" s="33">
        <v>2006</v>
      </c>
      <c r="B30" s="32">
        <v>6.0061</v>
      </c>
      <c r="C30" s="32">
        <v>6.0061</v>
      </c>
    </row>
    <row r="31" spans="1:3">
      <c r="A31" s="33">
        <v>2007</v>
      </c>
      <c r="B31" s="32">
        <v>0</v>
      </c>
      <c r="C31" s="32">
        <v>0</v>
      </c>
    </row>
    <row r="32" spans="1:3">
      <c r="A32" s="33">
        <v>2008</v>
      </c>
      <c r="B32" s="32">
        <v>1.78</v>
      </c>
      <c r="C32" s="32">
        <v>1.78</v>
      </c>
    </row>
    <row r="33" spans="1:3">
      <c r="A33" s="33">
        <v>2009</v>
      </c>
      <c r="B33" s="32">
        <v>0</v>
      </c>
      <c r="C33" s="32">
        <v>0</v>
      </c>
    </row>
    <row r="34" spans="1:3">
      <c r="A34" s="33">
        <v>2010</v>
      </c>
      <c r="B34" s="32">
        <v>1.3193999999999999</v>
      </c>
      <c r="C34" s="32">
        <v>1.3193999999999999</v>
      </c>
    </row>
    <row r="35" spans="1:3">
      <c r="A35" s="33">
        <v>2011</v>
      </c>
      <c r="B35" s="32">
        <v>0</v>
      </c>
      <c r="C35" s="32">
        <v>0</v>
      </c>
    </row>
    <row r="36" spans="1:3">
      <c r="A36" s="33">
        <v>2012</v>
      </c>
      <c r="B36" s="32">
        <v>0</v>
      </c>
      <c r="C36" s="32">
        <v>0</v>
      </c>
    </row>
    <row r="37" spans="1:3">
      <c r="A37" s="33">
        <v>2013</v>
      </c>
      <c r="B37" s="32">
        <v>4.0422150000000006</v>
      </c>
      <c r="C37" s="32">
        <v>4.0422150000000006</v>
      </c>
    </row>
    <row r="38" spans="1:3">
      <c r="A38" s="2" t="s">
        <v>140</v>
      </c>
      <c r="B38" s="32">
        <v>1.4815063333333331</v>
      </c>
      <c r="C38" s="32">
        <v>22.222594999999998</v>
      </c>
    </row>
    <row r="39" spans="1:3">
      <c r="A39" s="33">
        <v>1999</v>
      </c>
      <c r="B39" s="32">
        <v>1.0569999999999999</v>
      </c>
      <c r="C39" s="32">
        <v>1.0569999999999999</v>
      </c>
    </row>
    <row r="40" spans="1:3">
      <c r="A40" s="33">
        <v>2000</v>
      </c>
      <c r="B40" s="32">
        <v>1.0000250000000002</v>
      </c>
      <c r="C40" s="32">
        <v>1.0000250000000002</v>
      </c>
    </row>
    <row r="41" spans="1:3">
      <c r="A41" s="33">
        <v>2001</v>
      </c>
      <c r="B41" s="32">
        <v>1.0001100000000001</v>
      </c>
      <c r="C41" s="32">
        <v>1.0001100000000001</v>
      </c>
    </row>
    <row r="42" spans="1:3">
      <c r="A42" s="33">
        <v>2002</v>
      </c>
      <c r="B42" s="32">
        <v>1.253385</v>
      </c>
      <c r="C42" s="32">
        <v>1.253385</v>
      </c>
    </row>
    <row r="43" spans="1:3">
      <c r="A43" s="33">
        <v>2003</v>
      </c>
      <c r="B43" s="32">
        <v>1.1537899999999999</v>
      </c>
      <c r="C43" s="32">
        <v>1.1537899999999999</v>
      </c>
    </row>
    <row r="44" spans="1:3">
      <c r="A44" s="33">
        <v>2004</v>
      </c>
      <c r="B44" s="32">
        <v>1.7510400000000002</v>
      </c>
      <c r="C44" s="32">
        <v>1.7510400000000002</v>
      </c>
    </row>
    <row r="45" spans="1:3">
      <c r="A45" s="33">
        <v>2005</v>
      </c>
      <c r="B45" s="32">
        <v>1.8595299999999999</v>
      </c>
      <c r="C45" s="32">
        <v>1.8595299999999999</v>
      </c>
    </row>
    <row r="46" spans="1:3">
      <c r="A46" s="33">
        <v>2006</v>
      </c>
      <c r="B46" s="32">
        <v>6.0061</v>
      </c>
      <c r="C46" s="32">
        <v>6.0061</v>
      </c>
    </row>
    <row r="47" spans="1:3">
      <c r="A47" s="33">
        <v>2007</v>
      </c>
      <c r="B47" s="32">
        <v>0</v>
      </c>
      <c r="C47" s="32">
        <v>0</v>
      </c>
    </row>
    <row r="48" spans="1:3">
      <c r="A48" s="33">
        <v>2008</v>
      </c>
      <c r="B48" s="32">
        <v>1.78</v>
      </c>
      <c r="C48" s="32">
        <v>1.78</v>
      </c>
    </row>
    <row r="49" spans="1:3">
      <c r="A49" s="33">
        <v>2009</v>
      </c>
      <c r="B49" s="32">
        <v>0</v>
      </c>
      <c r="C49" s="32">
        <v>0</v>
      </c>
    </row>
    <row r="50" spans="1:3">
      <c r="A50" s="33">
        <v>2010</v>
      </c>
      <c r="B50" s="32">
        <v>1.3193999999999999</v>
      </c>
      <c r="C50" s="32">
        <v>1.3193999999999999</v>
      </c>
    </row>
    <row r="51" spans="1:3">
      <c r="A51" s="33">
        <v>2011</v>
      </c>
      <c r="B51" s="32">
        <v>0</v>
      </c>
      <c r="C51" s="32">
        <v>0</v>
      </c>
    </row>
    <row r="52" spans="1:3">
      <c r="A52" s="33">
        <v>2012</v>
      </c>
      <c r="B52" s="32">
        <v>0</v>
      </c>
      <c r="C52" s="32">
        <v>0</v>
      </c>
    </row>
    <row r="53" spans="1:3">
      <c r="A53" s="33">
        <v>2013</v>
      </c>
      <c r="B53" s="32">
        <v>4.0422150000000006</v>
      </c>
      <c r="C53" s="32">
        <v>4.0422150000000006</v>
      </c>
    </row>
    <row r="54" spans="1:3">
      <c r="A54" s="2" t="s">
        <v>143</v>
      </c>
      <c r="B54" s="32">
        <v>2.1083411111111108</v>
      </c>
      <c r="C54" s="32">
        <v>18.975069999999999</v>
      </c>
    </row>
    <row r="55" spans="1:3">
      <c r="A55" s="33">
        <v>2005</v>
      </c>
      <c r="B55" s="32">
        <v>1.16214</v>
      </c>
      <c r="C55" s="32">
        <v>1.16214</v>
      </c>
    </row>
    <row r="56" spans="1:3">
      <c r="A56" s="33">
        <v>2006</v>
      </c>
      <c r="B56" s="32">
        <v>2.2804300000000004</v>
      </c>
      <c r="C56" s="32">
        <v>2.2804300000000004</v>
      </c>
    </row>
    <row r="57" spans="1:3">
      <c r="A57" s="33">
        <v>2007</v>
      </c>
      <c r="B57" s="32">
        <v>3.2605</v>
      </c>
      <c r="C57" s="32">
        <v>3.2605</v>
      </c>
    </row>
    <row r="58" spans="1:3">
      <c r="A58" s="33">
        <v>2008</v>
      </c>
      <c r="B58" s="32">
        <v>2.7515000000000001</v>
      </c>
      <c r="C58" s="32">
        <v>2.7515000000000001</v>
      </c>
    </row>
    <row r="59" spans="1:3">
      <c r="A59" s="33">
        <v>2009</v>
      </c>
      <c r="B59" s="32">
        <v>2.4542000000000002</v>
      </c>
      <c r="C59" s="32">
        <v>2.4542000000000002</v>
      </c>
    </row>
    <row r="60" spans="1:3">
      <c r="A60" s="33">
        <v>2010</v>
      </c>
      <c r="B60" s="32">
        <v>2.9744999999999999</v>
      </c>
      <c r="C60" s="32">
        <v>2.9744999999999999</v>
      </c>
    </row>
    <row r="61" spans="1:3">
      <c r="A61" s="33">
        <v>2011</v>
      </c>
      <c r="B61" s="32">
        <v>1.7871999999999999</v>
      </c>
      <c r="C61" s="32">
        <v>1.7871999999999999</v>
      </c>
    </row>
    <row r="62" spans="1:3">
      <c r="A62" s="33">
        <v>2012</v>
      </c>
      <c r="B62" s="32">
        <v>1.4535</v>
      </c>
      <c r="C62" s="32">
        <v>1.4535</v>
      </c>
    </row>
    <row r="63" spans="1:3">
      <c r="A63" s="33">
        <v>2013</v>
      </c>
      <c r="B63" s="32">
        <v>0.85109999999999997</v>
      </c>
      <c r="C63" s="32">
        <v>0.85109999999999997</v>
      </c>
    </row>
    <row r="64" spans="1:3">
      <c r="A64" s="2" t="s">
        <v>146</v>
      </c>
      <c r="B64" s="32">
        <v>0.65306733333333322</v>
      </c>
      <c r="C64" s="32">
        <v>9.796009999999999</v>
      </c>
    </row>
    <row r="65" spans="1:3">
      <c r="A65" s="33">
        <v>1999</v>
      </c>
      <c r="B65" s="32">
        <v>0.40426000000000001</v>
      </c>
      <c r="C65" s="32">
        <v>0.40426000000000001</v>
      </c>
    </row>
    <row r="66" spans="1:3">
      <c r="A66" s="33">
        <v>2000</v>
      </c>
      <c r="B66" s="32">
        <v>0.53328999999999993</v>
      </c>
      <c r="C66" s="32">
        <v>0.53328999999999993</v>
      </c>
    </row>
    <row r="67" spans="1:3">
      <c r="A67" s="33">
        <v>2001</v>
      </c>
      <c r="B67" s="32">
        <v>0.504135</v>
      </c>
      <c r="C67" s="32">
        <v>0.504135</v>
      </c>
    </row>
    <row r="68" spans="1:3">
      <c r="A68" s="33">
        <v>2002</v>
      </c>
      <c r="B68" s="32">
        <v>0.26621999999999996</v>
      </c>
      <c r="C68" s="32">
        <v>0.26621999999999996</v>
      </c>
    </row>
    <row r="69" spans="1:3">
      <c r="A69" s="33">
        <v>2003</v>
      </c>
      <c r="B69" s="32">
        <v>0</v>
      </c>
      <c r="C69" s="32">
        <v>0</v>
      </c>
    </row>
    <row r="70" spans="1:3">
      <c r="A70" s="33">
        <v>2004</v>
      </c>
      <c r="B70" s="32">
        <v>0.12520499999999998</v>
      </c>
      <c r="C70" s="32">
        <v>0.12520499999999998</v>
      </c>
    </row>
    <row r="71" spans="1:3">
      <c r="A71" s="33">
        <v>2005</v>
      </c>
      <c r="B71" s="32">
        <v>0.28389999999999999</v>
      </c>
      <c r="C71" s="32">
        <v>0.28389999999999999</v>
      </c>
    </row>
    <row r="72" spans="1:3">
      <c r="A72" s="33">
        <v>2006</v>
      </c>
      <c r="B72" s="32">
        <v>0.36388499999999996</v>
      </c>
      <c r="C72" s="32">
        <v>0.36388499999999996</v>
      </c>
    </row>
    <row r="73" spans="1:3">
      <c r="A73" s="33">
        <v>2007</v>
      </c>
      <c r="B73" s="32">
        <v>0.91573499999999997</v>
      </c>
      <c r="C73" s="32">
        <v>0.91573499999999997</v>
      </c>
    </row>
    <row r="74" spans="1:3">
      <c r="A74" s="33">
        <v>2008</v>
      </c>
      <c r="B74" s="32">
        <v>0.828905</v>
      </c>
      <c r="C74" s="32">
        <v>0.828905</v>
      </c>
    </row>
    <row r="75" spans="1:3">
      <c r="A75" s="33">
        <v>2009</v>
      </c>
      <c r="B75" s="32">
        <v>1.2920199999999999</v>
      </c>
      <c r="C75" s="32">
        <v>1.2920199999999999</v>
      </c>
    </row>
    <row r="76" spans="1:3">
      <c r="A76" s="33">
        <v>2010</v>
      </c>
      <c r="B76" s="32">
        <v>0.5031699999999999</v>
      </c>
      <c r="C76" s="32">
        <v>0.5031699999999999</v>
      </c>
    </row>
    <row r="77" spans="1:3">
      <c r="A77" s="33">
        <v>2011</v>
      </c>
      <c r="B77" s="32">
        <v>1.2934399999999999</v>
      </c>
      <c r="C77" s="32">
        <v>1.2934399999999999</v>
      </c>
    </row>
    <row r="78" spans="1:3">
      <c r="A78" s="33">
        <v>2012</v>
      </c>
      <c r="B78" s="32">
        <v>0.57825499999999996</v>
      </c>
      <c r="C78" s="32">
        <v>0.57825499999999996</v>
      </c>
    </row>
    <row r="79" spans="1:3">
      <c r="A79" s="33">
        <v>2013</v>
      </c>
      <c r="B79" s="32">
        <v>1.9035899999999999</v>
      </c>
      <c r="C79" s="32">
        <v>1.9035899999999999</v>
      </c>
    </row>
    <row r="80" spans="1:3">
      <c r="A80" s="2" t="s">
        <v>31</v>
      </c>
      <c r="B80" s="32">
        <v>1.0799555555555556</v>
      </c>
      <c r="C80" s="32">
        <v>9.7195999999999998</v>
      </c>
    </row>
    <row r="81" spans="1:3">
      <c r="A81" s="2" t="s">
        <v>131</v>
      </c>
      <c r="B81" s="32">
        <v>0.31679124999999997</v>
      </c>
      <c r="C81" s="32">
        <v>1.2671649999999999</v>
      </c>
    </row>
    <row r="82" spans="1:3">
      <c r="A82" s="33">
        <v>2010</v>
      </c>
      <c r="B82" s="32">
        <v>0.29591999999999996</v>
      </c>
      <c r="C82" s="32">
        <v>0.29591999999999996</v>
      </c>
    </row>
    <row r="83" spans="1:3">
      <c r="A83" s="33">
        <v>2011</v>
      </c>
      <c r="B83" s="32">
        <v>0.17948500000000001</v>
      </c>
      <c r="C83" s="32">
        <v>0.17948500000000001</v>
      </c>
    </row>
    <row r="84" spans="1:3">
      <c r="A84" s="33">
        <v>2012</v>
      </c>
      <c r="B84" s="32">
        <v>0.29848999999999998</v>
      </c>
      <c r="C84" s="32">
        <v>0.29848999999999998</v>
      </c>
    </row>
    <row r="85" spans="1:3">
      <c r="A85" s="33">
        <v>2013</v>
      </c>
      <c r="B85" s="32">
        <v>0.49326999999999993</v>
      </c>
      <c r="C85" s="32">
        <v>0.49326999999999993</v>
      </c>
    </row>
    <row r="86" spans="1:3">
      <c r="A86" s="2" t="s">
        <v>43</v>
      </c>
      <c r="B86" s="32">
        <v>0.48972083333333333</v>
      </c>
      <c r="C86" s="32">
        <v>2.9383249999999999</v>
      </c>
    </row>
    <row r="87" spans="1:3">
      <c r="A87" s="2" t="s">
        <v>5</v>
      </c>
      <c r="B87" s="32">
        <v>0.68939433333333333</v>
      </c>
      <c r="C87" s="32">
        <v>10.340915000000001</v>
      </c>
    </row>
    <row r="88" spans="1:3">
      <c r="A88" s="2" t="s">
        <v>134</v>
      </c>
      <c r="B88" s="32">
        <v>2.013933666666667</v>
      </c>
      <c r="C88" s="32">
        <v>30.209005000000005</v>
      </c>
    </row>
    <row r="89" spans="1:3">
      <c r="A89" s="33">
        <v>1999</v>
      </c>
      <c r="B89" s="32">
        <v>1.7456</v>
      </c>
      <c r="C89" s="32">
        <v>1.7456</v>
      </c>
    </row>
    <row r="90" spans="1:3">
      <c r="A90" s="33">
        <v>2000</v>
      </c>
      <c r="B90" s="32">
        <v>2.3008649999999999</v>
      </c>
      <c r="C90" s="32">
        <v>2.3008649999999999</v>
      </c>
    </row>
    <row r="91" spans="1:3">
      <c r="A91" s="33">
        <v>2001</v>
      </c>
      <c r="B91" s="32">
        <v>2.3008649999999999</v>
      </c>
      <c r="C91" s="32">
        <v>2.3008649999999999</v>
      </c>
    </row>
    <row r="92" spans="1:3">
      <c r="A92" s="33">
        <v>2002</v>
      </c>
      <c r="B92" s="32">
        <v>2.5925849999999997</v>
      </c>
      <c r="C92" s="32">
        <v>2.5925849999999997</v>
      </c>
    </row>
    <row r="93" spans="1:3">
      <c r="A93" s="33">
        <v>2003</v>
      </c>
      <c r="B93" s="32">
        <v>2.4792999999999998</v>
      </c>
      <c r="C93" s="32">
        <v>2.4792999999999998</v>
      </c>
    </row>
    <row r="94" spans="1:3">
      <c r="A94" s="33">
        <v>2004</v>
      </c>
      <c r="B94" s="32">
        <v>2.4378000000000002</v>
      </c>
      <c r="C94" s="32">
        <v>2.4378000000000002</v>
      </c>
    </row>
    <row r="95" spans="1:3">
      <c r="A95" s="33">
        <v>2005</v>
      </c>
      <c r="B95" s="32">
        <v>2.4530149999999997</v>
      </c>
      <c r="C95" s="32">
        <v>2.4530149999999997</v>
      </c>
    </row>
    <row r="96" spans="1:3">
      <c r="A96" s="33">
        <v>2006</v>
      </c>
      <c r="B96" s="32">
        <v>2.7048999999999999</v>
      </c>
      <c r="C96" s="32">
        <v>2.7048999999999999</v>
      </c>
    </row>
    <row r="97" spans="1:3">
      <c r="A97" s="33">
        <v>2007</v>
      </c>
      <c r="B97" s="32">
        <v>2.6781799999999998</v>
      </c>
      <c r="C97" s="32">
        <v>2.6781799999999998</v>
      </c>
    </row>
    <row r="98" spans="1:3">
      <c r="A98" s="33">
        <v>2008</v>
      </c>
      <c r="B98" s="32">
        <v>1.3339049999999999</v>
      </c>
      <c r="C98" s="32">
        <v>1.3339049999999999</v>
      </c>
    </row>
    <row r="99" spans="1:3">
      <c r="A99" s="33">
        <v>2009</v>
      </c>
      <c r="B99" s="32">
        <v>1.4420249999999999</v>
      </c>
      <c r="C99" s="32">
        <v>1.4420249999999999</v>
      </c>
    </row>
    <row r="100" spans="1:3">
      <c r="A100" s="33">
        <v>2010</v>
      </c>
      <c r="B100" s="32">
        <v>1.4239200000000001</v>
      </c>
      <c r="C100" s="32">
        <v>1.4239200000000001</v>
      </c>
    </row>
    <row r="101" spans="1:3">
      <c r="A101" s="33">
        <v>2011</v>
      </c>
      <c r="B101" s="32">
        <v>1.456475</v>
      </c>
      <c r="C101" s="32">
        <v>1.456475</v>
      </c>
    </row>
    <row r="102" spans="1:3">
      <c r="A102" s="33">
        <v>2012</v>
      </c>
      <c r="B102" s="32">
        <v>1.4385399999999999</v>
      </c>
      <c r="C102" s="32">
        <v>1.4385399999999999</v>
      </c>
    </row>
    <row r="103" spans="1:3">
      <c r="A103" s="33">
        <v>2013</v>
      </c>
      <c r="B103" s="32">
        <v>1.42103</v>
      </c>
      <c r="C103" s="32">
        <v>1.42103</v>
      </c>
    </row>
    <row r="104" spans="1:3">
      <c r="A104" s="2" t="s">
        <v>4</v>
      </c>
      <c r="B104" s="32">
        <v>3.6546835714285715</v>
      </c>
      <c r="C104" s="32">
        <v>51.165570000000002</v>
      </c>
    </row>
    <row r="105" spans="1:3">
      <c r="A105" s="2" t="s">
        <v>136</v>
      </c>
      <c r="B105" s="32">
        <v>1.295156875</v>
      </c>
      <c r="C105" s="32">
        <v>10.361255</v>
      </c>
    </row>
    <row r="106" spans="1:3">
      <c r="A106" s="2" t="s">
        <v>148</v>
      </c>
      <c r="B106" s="32">
        <v>0.79190071428571429</v>
      </c>
      <c r="C106" s="32">
        <v>5.5433050000000001</v>
      </c>
    </row>
    <row r="107" spans="1:3">
      <c r="A107" s="33">
        <v>2007</v>
      </c>
      <c r="B107" s="32">
        <v>0.54820000000000002</v>
      </c>
      <c r="C107" s="32">
        <v>0.54820000000000002</v>
      </c>
    </row>
    <row r="108" spans="1:3">
      <c r="A108" s="33">
        <v>2008</v>
      </c>
      <c r="B108" s="32">
        <v>1.444475</v>
      </c>
      <c r="C108" s="32">
        <v>1.444475</v>
      </c>
    </row>
    <row r="109" spans="1:3">
      <c r="A109" s="33">
        <v>2009</v>
      </c>
      <c r="B109" s="32">
        <v>0.66113</v>
      </c>
      <c r="C109" s="32">
        <v>0.66113</v>
      </c>
    </row>
    <row r="110" spans="1:3">
      <c r="A110" s="33">
        <v>2010</v>
      </c>
      <c r="B110" s="32">
        <v>0.45950000000000002</v>
      </c>
      <c r="C110" s="32">
        <v>0.45950000000000002</v>
      </c>
    </row>
    <row r="111" spans="1:3">
      <c r="A111" s="33">
        <v>2011</v>
      </c>
      <c r="B111" s="32">
        <v>1.8</v>
      </c>
      <c r="C111" s="32">
        <v>1.8</v>
      </c>
    </row>
    <row r="112" spans="1:3">
      <c r="A112" s="33">
        <v>2012</v>
      </c>
      <c r="B112" s="32">
        <v>0.46</v>
      </c>
      <c r="C112" s="32">
        <v>0.46</v>
      </c>
    </row>
    <row r="113" spans="1:3">
      <c r="A113" s="33">
        <v>2013</v>
      </c>
      <c r="B113" s="32">
        <v>0.17</v>
      </c>
      <c r="C113" s="32">
        <v>0.17</v>
      </c>
    </row>
    <row r="114" spans="1:3">
      <c r="A114" s="2" t="s">
        <v>66</v>
      </c>
      <c r="B114" s="32">
        <v>0.17395000000000002</v>
      </c>
      <c r="C114" s="32">
        <v>1.0437000000000001</v>
      </c>
    </row>
    <row r="115" spans="1:3">
      <c r="A115" s="2" t="s">
        <v>27</v>
      </c>
      <c r="B115" s="32">
        <v>9.9354666666666674E-2</v>
      </c>
      <c r="C115" s="32">
        <v>1.4903200000000001</v>
      </c>
    </row>
    <row r="116" spans="1:3">
      <c r="A116" s="2" t="s">
        <v>153</v>
      </c>
      <c r="B116" s="32">
        <v>2.1002014285714288</v>
      </c>
      <c r="C116" s="32">
        <v>29.402820000000006</v>
      </c>
    </row>
    <row r="117" spans="1:3">
      <c r="A117" s="33">
        <v>2000</v>
      </c>
      <c r="B117" s="32">
        <v>0.66171000000000002</v>
      </c>
      <c r="C117" s="32">
        <v>0.66171000000000002</v>
      </c>
    </row>
    <row r="118" spans="1:3">
      <c r="A118" s="33">
        <v>2001</v>
      </c>
      <c r="B118" s="32">
        <v>0.74709999999999999</v>
      </c>
      <c r="C118" s="32">
        <v>0.74709999999999999</v>
      </c>
    </row>
    <row r="119" spans="1:3">
      <c r="A119" s="33">
        <v>2002</v>
      </c>
      <c r="B119" s="32">
        <v>1.4801</v>
      </c>
      <c r="C119" s="32">
        <v>1.4801</v>
      </c>
    </row>
    <row r="120" spans="1:3">
      <c r="A120" s="33">
        <v>2003</v>
      </c>
      <c r="B120" s="32">
        <v>0.32019999999999998</v>
      </c>
      <c r="C120" s="32">
        <v>0.32019999999999998</v>
      </c>
    </row>
    <row r="121" spans="1:3">
      <c r="A121" s="33">
        <v>2004</v>
      </c>
      <c r="B121" s="32">
        <v>0.54869999999999997</v>
      </c>
      <c r="C121" s="32">
        <v>0.54869999999999997</v>
      </c>
    </row>
    <row r="122" spans="1:3">
      <c r="A122" s="33">
        <v>2005</v>
      </c>
      <c r="B122" s="32">
        <v>2.4581599999999999</v>
      </c>
      <c r="C122" s="32">
        <v>2.4581599999999999</v>
      </c>
    </row>
    <row r="123" spans="1:3">
      <c r="A123" s="33">
        <v>2006</v>
      </c>
      <c r="B123" s="32">
        <v>0</v>
      </c>
      <c r="C123" s="32">
        <v>0</v>
      </c>
    </row>
    <row r="124" spans="1:3">
      <c r="A124" s="33">
        <v>2007</v>
      </c>
      <c r="B124" s="32">
        <v>0.7792</v>
      </c>
      <c r="C124" s="32">
        <v>0.7792</v>
      </c>
    </row>
    <row r="125" spans="1:3">
      <c r="A125" s="33">
        <v>2008</v>
      </c>
      <c r="B125" s="32">
        <v>0.76190000000000002</v>
      </c>
      <c r="C125" s="32">
        <v>0.76190000000000002</v>
      </c>
    </row>
    <row r="126" spans="1:3">
      <c r="A126" s="33">
        <v>2009</v>
      </c>
      <c r="B126" s="32">
        <v>2.9116</v>
      </c>
      <c r="C126" s="32">
        <v>2.9116</v>
      </c>
    </row>
    <row r="127" spans="1:3">
      <c r="A127" s="33">
        <v>2010</v>
      </c>
      <c r="B127" s="32">
        <v>2.5689000000000002</v>
      </c>
      <c r="C127" s="32">
        <v>2.5689000000000002</v>
      </c>
    </row>
    <row r="128" spans="1:3">
      <c r="A128" s="33">
        <v>2011</v>
      </c>
      <c r="B128" s="32">
        <v>5.9113699999999998</v>
      </c>
      <c r="C128" s="32">
        <v>5.9113699999999998</v>
      </c>
    </row>
    <row r="129" spans="1:3">
      <c r="A129" s="33">
        <v>2012</v>
      </c>
      <c r="B129" s="32">
        <v>6.6113800000000005</v>
      </c>
      <c r="C129" s="32">
        <v>6.6113800000000005</v>
      </c>
    </row>
    <row r="130" spans="1:3">
      <c r="A130" s="33">
        <v>2013</v>
      </c>
      <c r="B130" s="32">
        <v>3.6425000000000001</v>
      </c>
      <c r="C130" s="32">
        <v>3.6425000000000001</v>
      </c>
    </row>
    <row r="131" spans="1:3">
      <c r="A131" s="2" t="s">
        <v>138</v>
      </c>
      <c r="B131" s="32">
        <v>2.7569730769230767</v>
      </c>
      <c r="C131" s="32">
        <v>35.840649999999997</v>
      </c>
    </row>
    <row r="132" spans="1:3">
      <c r="A132" s="33">
        <v>2001</v>
      </c>
      <c r="B132" s="32">
        <v>0.46533999999999998</v>
      </c>
      <c r="C132" s="32">
        <v>0.46533999999999998</v>
      </c>
    </row>
    <row r="133" spans="1:3">
      <c r="A133" s="33">
        <v>2002</v>
      </c>
      <c r="B133" s="32">
        <v>2.3961000000000001</v>
      </c>
      <c r="C133" s="32">
        <v>2.3961000000000001</v>
      </c>
    </row>
    <row r="134" spans="1:3">
      <c r="A134" s="33">
        <v>2003</v>
      </c>
      <c r="B134" s="32">
        <v>0.93010499999999996</v>
      </c>
      <c r="C134" s="32">
        <v>0.93010499999999996</v>
      </c>
    </row>
    <row r="135" spans="1:3">
      <c r="A135" s="33">
        <v>2004</v>
      </c>
      <c r="B135" s="32">
        <v>2.8551299999999999</v>
      </c>
      <c r="C135" s="32">
        <v>2.8551299999999999</v>
      </c>
    </row>
    <row r="136" spans="1:3">
      <c r="A136" s="33">
        <v>2005</v>
      </c>
      <c r="B136" s="32">
        <v>3.1501400000000004</v>
      </c>
      <c r="C136" s="32">
        <v>3.1501400000000004</v>
      </c>
    </row>
    <row r="137" spans="1:3">
      <c r="A137" s="33">
        <v>2006</v>
      </c>
      <c r="B137" s="32">
        <v>7.3919799999999993</v>
      </c>
      <c r="C137" s="32">
        <v>7.3919799999999993</v>
      </c>
    </row>
    <row r="138" spans="1:3">
      <c r="A138" s="33">
        <v>2007</v>
      </c>
      <c r="B138" s="32">
        <v>6.0935999999999995</v>
      </c>
      <c r="C138" s="32">
        <v>6.0935999999999995</v>
      </c>
    </row>
    <row r="139" spans="1:3">
      <c r="A139" s="33">
        <v>2008</v>
      </c>
      <c r="B139" s="32">
        <v>1.49559</v>
      </c>
      <c r="C139" s="32">
        <v>1.49559</v>
      </c>
    </row>
    <row r="140" spans="1:3">
      <c r="A140" s="33">
        <v>2009</v>
      </c>
      <c r="B140" s="32">
        <v>2.0745399999999998</v>
      </c>
      <c r="C140" s="32">
        <v>2.0745399999999998</v>
      </c>
    </row>
    <row r="141" spans="1:3">
      <c r="A141" s="33">
        <v>2010</v>
      </c>
      <c r="B141" s="32">
        <v>1.92008</v>
      </c>
      <c r="C141" s="32">
        <v>1.92008</v>
      </c>
    </row>
    <row r="142" spans="1:3">
      <c r="A142" s="33">
        <v>2011</v>
      </c>
      <c r="B142" s="32">
        <v>2.1747200000000002</v>
      </c>
      <c r="C142" s="32">
        <v>2.1747200000000002</v>
      </c>
    </row>
    <row r="143" spans="1:3">
      <c r="A143" s="33">
        <v>2012</v>
      </c>
      <c r="B143" s="32">
        <v>2.6204199999999997</v>
      </c>
      <c r="C143" s="32">
        <v>2.6204199999999997</v>
      </c>
    </row>
    <row r="144" spans="1:3">
      <c r="A144" s="33">
        <v>2013</v>
      </c>
      <c r="B144" s="32">
        <v>2.2729050000000002</v>
      </c>
      <c r="C144" s="32">
        <v>2.2729050000000002</v>
      </c>
    </row>
    <row r="145" spans="1:3">
      <c r="A145" s="2" t="s">
        <v>145</v>
      </c>
      <c r="B145" s="32">
        <v>3.0215311538461531</v>
      </c>
      <c r="C145" s="32">
        <v>39.279904999999992</v>
      </c>
    </row>
    <row r="146" spans="1:3">
      <c r="A146" s="33">
        <v>2001</v>
      </c>
      <c r="B146" s="32">
        <v>0.51185999999999998</v>
      </c>
      <c r="C146" s="32">
        <v>0.51185999999999998</v>
      </c>
    </row>
    <row r="147" spans="1:3">
      <c r="A147" s="33">
        <v>2002</v>
      </c>
      <c r="B147" s="32">
        <v>2.4905400000000002</v>
      </c>
      <c r="C147" s="32">
        <v>2.4905400000000002</v>
      </c>
    </row>
    <row r="148" spans="1:3">
      <c r="A148" s="33">
        <v>2003</v>
      </c>
      <c r="B148" s="32">
        <v>1.0230600000000001</v>
      </c>
      <c r="C148" s="32">
        <v>1.0230600000000001</v>
      </c>
    </row>
    <row r="149" spans="1:3">
      <c r="A149" s="33">
        <v>2004</v>
      </c>
      <c r="B149" s="32">
        <v>3.1407599999999998</v>
      </c>
      <c r="C149" s="32">
        <v>3.1407599999999998</v>
      </c>
    </row>
    <row r="150" spans="1:3">
      <c r="A150" s="33">
        <v>2005</v>
      </c>
      <c r="B150" s="32">
        <v>3.4652400000000001</v>
      </c>
      <c r="C150" s="32">
        <v>3.4652400000000001</v>
      </c>
    </row>
    <row r="151" spans="1:3">
      <c r="A151" s="33">
        <v>2006</v>
      </c>
      <c r="B151" s="32">
        <v>8.1312999999999995</v>
      </c>
      <c r="C151" s="32">
        <v>8.1312999999999995</v>
      </c>
    </row>
    <row r="152" spans="1:3">
      <c r="A152" s="33">
        <v>2007</v>
      </c>
      <c r="B152" s="32">
        <v>6.7029000000000005</v>
      </c>
      <c r="C152" s="32">
        <v>6.7029000000000005</v>
      </c>
    </row>
    <row r="153" spans="1:3">
      <c r="A153" s="33">
        <v>2008</v>
      </c>
      <c r="B153" s="32">
        <v>1.6452450000000001</v>
      </c>
      <c r="C153" s="32">
        <v>1.6452450000000001</v>
      </c>
    </row>
    <row r="154" spans="1:3">
      <c r="A154" s="33">
        <v>2009</v>
      </c>
      <c r="B154" s="32">
        <v>2.2818700000000001</v>
      </c>
      <c r="C154" s="32">
        <v>2.2818700000000001</v>
      </c>
    </row>
    <row r="155" spans="1:3">
      <c r="A155" s="33">
        <v>2010</v>
      </c>
      <c r="B155" s="32">
        <v>2.1121250000000003</v>
      </c>
      <c r="C155" s="32">
        <v>2.1121250000000003</v>
      </c>
    </row>
    <row r="156" spans="1:3">
      <c r="A156" s="33">
        <v>2011</v>
      </c>
      <c r="B156" s="32">
        <v>2.3922949999999998</v>
      </c>
      <c r="C156" s="32">
        <v>2.3922949999999998</v>
      </c>
    </row>
    <row r="157" spans="1:3">
      <c r="A157" s="33">
        <v>2012</v>
      </c>
      <c r="B157" s="32">
        <v>2.8824949999999996</v>
      </c>
      <c r="C157" s="32">
        <v>2.8824949999999996</v>
      </c>
    </row>
    <row r="158" spans="1:3">
      <c r="A158" s="33">
        <v>2013</v>
      </c>
      <c r="B158" s="32">
        <v>2.5002149999999999</v>
      </c>
      <c r="C158" s="32">
        <v>2.5002149999999999</v>
      </c>
    </row>
    <row r="159" spans="1:3">
      <c r="A159" s="2" t="s">
        <v>51</v>
      </c>
      <c r="B159" s="32">
        <v>0.12278571428571429</v>
      </c>
      <c r="C159" s="32">
        <v>0.85950000000000004</v>
      </c>
    </row>
    <row r="160" spans="1:3">
      <c r="A160" s="2" t="s">
        <v>64</v>
      </c>
      <c r="B160" s="32">
        <v>0.50021666666666664</v>
      </c>
      <c r="C160" s="32">
        <v>3.0012999999999996</v>
      </c>
    </row>
    <row r="161" spans="1:3">
      <c r="A161" s="2" t="s">
        <v>124</v>
      </c>
      <c r="B161" s="32">
        <v>0.44312857142857143</v>
      </c>
      <c r="C161" s="32">
        <v>3.1019000000000001</v>
      </c>
    </row>
    <row r="162" spans="1:3">
      <c r="A162" s="33">
        <v>2007</v>
      </c>
      <c r="B162" s="32">
        <v>0.246</v>
      </c>
      <c r="C162" s="32">
        <v>0.246</v>
      </c>
    </row>
    <row r="163" spans="1:3">
      <c r="A163" s="33">
        <v>2008</v>
      </c>
      <c r="B163" s="32">
        <v>0.45</v>
      </c>
      <c r="C163" s="32">
        <v>0.45</v>
      </c>
    </row>
    <row r="164" spans="1:3">
      <c r="A164" s="33">
        <v>2009</v>
      </c>
      <c r="B164" s="32">
        <v>0.46300000000000002</v>
      </c>
      <c r="C164" s="32">
        <v>0.46300000000000002</v>
      </c>
    </row>
    <row r="165" spans="1:3">
      <c r="A165" s="33">
        <v>2010</v>
      </c>
      <c r="B165" s="32">
        <v>0.57414999999999994</v>
      </c>
      <c r="C165" s="32">
        <v>0.57414999999999994</v>
      </c>
    </row>
    <row r="166" spans="1:3">
      <c r="A166" s="33">
        <v>2011</v>
      </c>
      <c r="B166" s="32">
        <v>0.66659999999999997</v>
      </c>
      <c r="C166" s="32">
        <v>0.66659999999999997</v>
      </c>
    </row>
    <row r="167" spans="1:3">
      <c r="A167" s="33">
        <v>2012</v>
      </c>
      <c r="B167" s="32">
        <v>0.70215000000000005</v>
      </c>
      <c r="C167" s="32">
        <v>0.70215000000000005</v>
      </c>
    </row>
    <row r="168" spans="1:3">
      <c r="A168" s="33">
        <v>2013</v>
      </c>
      <c r="B168" s="32">
        <v>0</v>
      </c>
      <c r="C168" s="32">
        <v>0</v>
      </c>
    </row>
    <row r="169" spans="1:3">
      <c r="A169" s="2" t="s">
        <v>44</v>
      </c>
      <c r="B169" s="32">
        <v>0.15469249999999996</v>
      </c>
      <c r="C169" s="32">
        <v>2.4750799999999993</v>
      </c>
    </row>
    <row r="170" spans="1:3">
      <c r="A170" s="2" t="s">
        <v>53</v>
      </c>
      <c r="B170" s="32">
        <v>0.16971250000000002</v>
      </c>
      <c r="C170" s="32">
        <v>1.018275</v>
      </c>
    </row>
    <row r="171" spans="1:3">
      <c r="A171" s="2" t="s">
        <v>95</v>
      </c>
      <c r="B171" s="32">
        <v>0.30908000000000002</v>
      </c>
      <c r="C171" s="32">
        <v>0.30908000000000002</v>
      </c>
    </row>
    <row r="172" spans="1:3">
      <c r="A172" s="33">
        <v>2013</v>
      </c>
      <c r="B172" s="32">
        <v>0.30908000000000002</v>
      </c>
      <c r="C172" s="32">
        <v>0.30908000000000002</v>
      </c>
    </row>
    <row r="173" spans="1:3">
      <c r="A173" s="2" t="s">
        <v>75</v>
      </c>
      <c r="B173" s="32">
        <v>2.2567650000000001</v>
      </c>
      <c r="C173" s="32">
        <v>15.797355000000001</v>
      </c>
    </row>
    <row r="174" spans="1:3">
      <c r="A174" s="2" t="s">
        <v>48</v>
      </c>
      <c r="B174" s="32">
        <v>0.13977214285714284</v>
      </c>
      <c r="C174" s="32">
        <v>0.97840499999999997</v>
      </c>
    </row>
    <row r="175" spans="1:3">
      <c r="A175" s="2" t="s">
        <v>85</v>
      </c>
      <c r="B175" s="32">
        <v>2.2988025000000003</v>
      </c>
      <c r="C175" s="32">
        <v>32.183235000000003</v>
      </c>
    </row>
    <row r="176" spans="1:3">
      <c r="A176" s="33">
        <v>2000</v>
      </c>
      <c r="B176" s="32">
        <v>7.4962499999999999</v>
      </c>
      <c r="C176" s="32">
        <v>7.4962499999999999</v>
      </c>
    </row>
    <row r="177" spans="1:3">
      <c r="A177" s="33">
        <v>2001</v>
      </c>
      <c r="B177" s="32">
        <v>2.9512499999999999</v>
      </c>
      <c r="C177" s="32">
        <v>2.9512499999999999</v>
      </c>
    </row>
    <row r="178" spans="1:3">
      <c r="A178" s="33">
        <v>2002</v>
      </c>
      <c r="B178" s="32">
        <v>2.1397500000000003</v>
      </c>
      <c r="C178" s="32">
        <v>2.1397500000000003</v>
      </c>
    </row>
    <row r="179" spans="1:3">
      <c r="A179" s="33">
        <v>2003</v>
      </c>
      <c r="B179" s="32">
        <v>2.31325</v>
      </c>
      <c r="C179" s="32">
        <v>2.31325</v>
      </c>
    </row>
    <row r="180" spans="1:3">
      <c r="A180" s="33">
        <v>2004</v>
      </c>
      <c r="B180" s="32">
        <v>4.6014999999999997</v>
      </c>
      <c r="C180" s="32">
        <v>4.6014999999999997</v>
      </c>
    </row>
    <row r="181" spans="1:3">
      <c r="A181" s="33">
        <v>2005</v>
      </c>
      <c r="B181" s="32">
        <v>4.0630850000000001</v>
      </c>
      <c r="C181" s="32">
        <v>4.0630850000000001</v>
      </c>
    </row>
    <row r="182" spans="1:3">
      <c r="A182" s="33">
        <v>2006</v>
      </c>
      <c r="B182" s="32">
        <v>2.7104400000000002</v>
      </c>
      <c r="C182" s="32">
        <v>2.7104400000000002</v>
      </c>
    </row>
    <row r="183" spans="1:3">
      <c r="A183" s="33">
        <v>2007</v>
      </c>
      <c r="B183" s="32">
        <v>1.5931</v>
      </c>
      <c r="C183" s="32">
        <v>1.5931</v>
      </c>
    </row>
    <row r="184" spans="1:3">
      <c r="A184" s="33">
        <v>2008</v>
      </c>
      <c r="B184" s="32">
        <v>1.28816</v>
      </c>
      <c r="C184" s="32">
        <v>1.28816</v>
      </c>
    </row>
    <row r="185" spans="1:3">
      <c r="A185" s="33">
        <v>2009</v>
      </c>
      <c r="B185" s="32">
        <v>0.93540000000000001</v>
      </c>
      <c r="C185" s="32">
        <v>0.93540000000000001</v>
      </c>
    </row>
    <row r="186" spans="1:3">
      <c r="A186" s="33">
        <v>2010</v>
      </c>
      <c r="B186" s="32">
        <v>0.8643550000000001</v>
      </c>
      <c r="C186" s="32">
        <v>0.8643550000000001</v>
      </c>
    </row>
    <row r="187" spans="1:3">
      <c r="A187" s="33">
        <v>2011</v>
      </c>
      <c r="B187" s="32">
        <v>0.76399499999999998</v>
      </c>
      <c r="C187" s="32">
        <v>0.76399499999999998</v>
      </c>
    </row>
    <row r="188" spans="1:3">
      <c r="A188" s="33">
        <v>2012</v>
      </c>
      <c r="B188" s="32">
        <v>0.4627</v>
      </c>
      <c r="C188" s="32">
        <v>0.4627</v>
      </c>
    </row>
    <row r="189" spans="1:3">
      <c r="A189" s="33">
        <v>2013</v>
      </c>
      <c r="B189" s="32">
        <v>0</v>
      </c>
      <c r="C189" s="32">
        <v>0</v>
      </c>
    </row>
    <row r="190" spans="1:3">
      <c r="A190" s="2" t="s">
        <v>86</v>
      </c>
      <c r="B190" s="32">
        <v>2.2988024999999999</v>
      </c>
      <c r="C190" s="32">
        <v>32.183234999999996</v>
      </c>
    </row>
    <row r="191" spans="1:3">
      <c r="A191" s="2" t="s">
        <v>34</v>
      </c>
      <c r="B191" s="32">
        <v>0.22701833333333329</v>
      </c>
      <c r="C191" s="32">
        <v>3.4052749999999996</v>
      </c>
    </row>
    <row r="192" spans="1:3">
      <c r="A192" s="2" t="s">
        <v>79</v>
      </c>
      <c r="B192" s="32">
        <v>0.37168333333333337</v>
      </c>
      <c r="C192" s="32">
        <v>2.2301000000000002</v>
      </c>
    </row>
    <row r="193" spans="1:3">
      <c r="A193" s="33">
        <v>2008</v>
      </c>
      <c r="B193" s="32">
        <v>1.4800000000000001E-2</v>
      </c>
      <c r="C193" s="32">
        <v>1.4800000000000001E-2</v>
      </c>
    </row>
    <row r="194" spans="1:3">
      <c r="A194" s="33">
        <v>2009</v>
      </c>
      <c r="B194" s="32">
        <v>0.2505</v>
      </c>
      <c r="C194" s="32">
        <v>0.2505</v>
      </c>
    </row>
    <row r="195" spans="1:3">
      <c r="A195" s="33">
        <v>2010</v>
      </c>
      <c r="B195" s="32">
        <v>0.31030000000000002</v>
      </c>
      <c r="C195" s="32">
        <v>0.31030000000000002</v>
      </c>
    </row>
    <row r="196" spans="1:3">
      <c r="A196" s="33">
        <v>2011</v>
      </c>
      <c r="B196" s="32">
        <v>0.44850000000000001</v>
      </c>
      <c r="C196" s="32">
        <v>0.44850000000000001</v>
      </c>
    </row>
    <row r="197" spans="1:3">
      <c r="A197" s="33">
        <v>2012</v>
      </c>
      <c r="B197" s="32">
        <v>0.5595</v>
      </c>
      <c r="C197" s="32">
        <v>0.5595</v>
      </c>
    </row>
    <row r="198" spans="1:3">
      <c r="A198" s="33">
        <v>2013</v>
      </c>
      <c r="B198" s="32">
        <v>0.64650000000000007</v>
      </c>
      <c r="C198" s="32">
        <v>0.64650000000000007</v>
      </c>
    </row>
    <row r="199" spans="1:3">
      <c r="A199" s="2" t="s">
        <v>55</v>
      </c>
      <c r="B199" s="32">
        <v>9.7181249999999993E-3</v>
      </c>
      <c r="C199" s="32">
        <v>0.15548999999999999</v>
      </c>
    </row>
    <row r="200" spans="1:3">
      <c r="A200" s="2" t="s">
        <v>99</v>
      </c>
      <c r="B200" s="32">
        <v>0.17565033333333335</v>
      </c>
      <c r="C200" s="32">
        <v>2.6347550000000002</v>
      </c>
    </row>
    <row r="201" spans="1:3">
      <c r="A201" s="33">
        <v>1999</v>
      </c>
      <c r="B201" s="32">
        <v>9.7999999999999997E-3</v>
      </c>
      <c r="C201" s="32">
        <v>9.7999999999999997E-3</v>
      </c>
    </row>
    <row r="202" spans="1:3">
      <c r="A202" s="33">
        <v>2000</v>
      </c>
      <c r="B202" s="32">
        <v>0</v>
      </c>
      <c r="C202" s="32">
        <v>0</v>
      </c>
    </row>
    <row r="203" spans="1:3">
      <c r="A203" s="33">
        <v>2001</v>
      </c>
      <c r="B203" s="32">
        <v>3.2199999999999999E-2</v>
      </c>
      <c r="C203" s="32">
        <v>3.2199999999999999E-2</v>
      </c>
    </row>
    <row r="204" spans="1:3">
      <c r="A204" s="33">
        <v>2002</v>
      </c>
      <c r="B204" s="32">
        <v>0</v>
      </c>
      <c r="C204" s="32">
        <v>0</v>
      </c>
    </row>
    <row r="205" spans="1:3">
      <c r="A205" s="33">
        <v>2003</v>
      </c>
      <c r="B205" s="32">
        <v>6.1274999999999996E-2</v>
      </c>
      <c r="C205" s="32">
        <v>6.1274999999999996E-2</v>
      </c>
    </row>
    <row r="206" spans="1:3">
      <c r="A206" s="33">
        <v>2004</v>
      </c>
      <c r="B206" s="32">
        <v>0.170625</v>
      </c>
      <c r="C206" s="32">
        <v>0.170625</v>
      </c>
    </row>
    <row r="207" spans="1:3">
      <c r="A207" s="33">
        <v>2005</v>
      </c>
      <c r="B207" s="32">
        <v>0.26842500000000002</v>
      </c>
      <c r="C207" s="32">
        <v>0.26842500000000002</v>
      </c>
    </row>
    <row r="208" spans="1:3">
      <c r="A208" s="33">
        <v>2006</v>
      </c>
      <c r="B208" s="32">
        <v>0.23701</v>
      </c>
      <c r="C208" s="32">
        <v>0.23701</v>
      </c>
    </row>
    <row r="209" spans="1:3">
      <c r="A209" s="33">
        <v>2007</v>
      </c>
      <c r="B209" s="32">
        <v>0.24404000000000003</v>
      </c>
      <c r="C209" s="32">
        <v>0.24404000000000003</v>
      </c>
    </row>
    <row r="210" spans="1:3">
      <c r="A210" s="33">
        <v>2008</v>
      </c>
      <c r="B210" s="32">
        <v>0.42236999999999991</v>
      </c>
      <c r="C210" s="32">
        <v>0.42236999999999991</v>
      </c>
    </row>
    <row r="211" spans="1:3">
      <c r="A211" s="33">
        <v>2009</v>
      </c>
      <c r="B211" s="32">
        <v>0.29920000000000002</v>
      </c>
      <c r="C211" s="32">
        <v>0.29920000000000002</v>
      </c>
    </row>
    <row r="212" spans="1:3">
      <c r="A212" s="33">
        <v>2010</v>
      </c>
      <c r="B212" s="32">
        <v>0.25159000000000004</v>
      </c>
      <c r="C212" s="32">
        <v>0.25159000000000004</v>
      </c>
    </row>
    <row r="213" spans="1:3">
      <c r="A213" s="33">
        <v>2011</v>
      </c>
      <c r="B213" s="32">
        <v>0.20297999999999999</v>
      </c>
      <c r="C213" s="32">
        <v>0.20297999999999999</v>
      </c>
    </row>
    <row r="214" spans="1:3">
      <c r="A214" s="33">
        <v>2012</v>
      </c>
      <c r="B214" s="32">
        <v>0.32277</v>
      </c>
      <c r="C214" s="32">
        <v>0.32277</v>
      </c>
    </row>
    <row r="215" spans="1:3">
      <c r="A215" s="33">
        <v>2013</v>
      </c>
      <c r="B215" s="32">
        <v>0.11247</v>
      </c>
      <c r="C215" s="32">
        <v>0.11247</v>
      </c>
    </row>
    <row r="216" spans="1:3">
      <c r="A216" s="2" t="s">
        <v>49</v>
      </c>
      <c r="B216" s="32">
        <v>9.7433333333333302E-2</v>
      </c>
      <c r="C216" s="32">
        <v>1.4614999999999996</v>
      </c>
    </row>
    <row r="217" spans="1:3">
      <c r="A217" s="2" t="s">
        <v>150</v>
      </c>
      <c r="B217" s="32">
        <v>5.1582646666666676</v>
      </c>
      <c r="C217" s="32">
        <v>77.373970000000014</v>
      </c>
    </row>
    <row r="218" spans="1:3">
      <c r="A218" s="33">
        <v>1999</v>
      </c>
      <c r="B218" s="32">
        <v>4.0119999999999996</v>
      </c>
      <c r="C218" s="32">
        <v>4.0119999999999996</v>
      </c>
    </row>
    <row r="219" spans="1:3">
      <c r="A219" s="33">
        <v>2000</v>
      </c>
      <c r="B219" s="32">
        <v>7.8752499999999994</v>
      </c>
      <c r="C219" s="32">
        <v>7.8752499999999994</v>
      </c>
    </row>
    <row r="220" spans="1:3">
      <c r="A220" s="33">
        <v>2001</v>
      </c>
      <c r="B220" s="32">
        <v>0</v>
      </c>
      <c r="C220" s="32">
        <v>0</v>
      </c>
    </row>
    <row r="221" spans="1:3">
      <c r="A221" s="33">
        <v>2002</v>
      </c>
      <c r="B221" s="32">
        <v>14.62</v>
      </c>
      <c r="C221" s="32">
        <v>14.62</v>
      </c>
    </row>
    <row r="222" spans="1:3">
      <c r="A222" s="33">
        <v>2003</v>
      </c>
      <c r="B222" s="32">
        <v>3.23</v>
      </c>
      <c r="C222" s="32">
        <v>3.23</v>
      </c>
    </row>
    <row r="223" spans="1:3">
      <c r="A223" s="33">
        <v>2004</v>
      </c>
      <c r="B223" s="32">
        <v>15.045</v>
      </c>
      <c r="C223" s="32">
        <v>15.045</v>
      </c>
    </row>
    <row r="224" spans="1:3">
      <c r="A224" s="33">
        <v>2005</v>
      </c>
      <c r="B224" s="32">
        <v>4.5644999999999998</v>
      </c>
      <c r="C224" s="32">
        <v>4.5644999999999998</v>
      </c>
    </row>
    <row r="225" spans="1:3">
      <c r="A225" s="33">
        <v>2006</v>
      </c>
      <c r="B225" s="32">
        <v>10.39278</v>
      </c>
      <c r="C225" s="32">
        <v>10.39278</v>
      </c>
    </row>
    <row r="226" spans="1:3">
      <c r="A226" s="33">
        <v>2007</v>
      </c>
      <c r="B226" s="32">
        <v>8.0835000000000008</v>
      </c>
      <c r="C226" s="32">
        <v>8.0835000000000008</v>
      </c>
    </row>
    <row r="227" spans="1:3">
      <c r="A227" s="33">
        <v>2008</v>
      </c>
      <c r="B227" s="32">
        <v>1.1219999999999999</v>
      </c>
      <c r="C227" s="32">
        <v>1.1219999999999999</v>
      </c>
    </row>
    <row r="228" spans="1:3">
      <c r="A228" s="33">
        <v>2009</v>
      </c>
      <c r="B228" s="32">
        <v>1.105</v>
      </c>
      <c r="C228" s="32">
        <v>1.105</v>
      </c>
    </row>
    <row r="229" spans="1:3">
      <c r="A229" s="33">
        <v>2010</v>
      </c>
      <c r="B229" s="32">
        <v>1.4704999999999999</v>
      </c>
      <c r="C229" s="32">
        <v>1.4704999999999999</v>
      </c>
    </row>
    <row r="230" spans="1:3">
      <c r="A230" s="33">
        <v>2011</v>
      </c>
      <c r="B230" s="32">
        <v>1.7011899999999998</v>
      </c>
      <c r="C230" s="32">
        <v>1.7011899999999998</v>
      </c>
    </row>
    <row r="231" spans="1:3">
      <c r="A231" s="33">
        <v>2012</v>
      </c>
      <c r="B231" s="32">
        <v>2.1589999999999998</v>
      </c>
      <c r="C231" s="32">
        <v>2.1589999999999998</v>
      </c>
    </row>
    <row r="232" spans="1:3">
      <c r="A232" s="33">
        <v>2013</v>
      </c>
      <c r="B232" s="32">
        <v>1.9932500000000002</v>
      </c>
      <c r="C232" s="32">
        <v>1.9932500000000002</v>
      </c>
    </row>
    <row r="233" spans="1:3">
      <c r="A233" s="2" t="s">
        <v>111</v>
      </c>
      <c r="B233" s="32">
        <v>0.23616666666666664</v>
      </c>
      <c r="C233" s="32">
        <v>0.70849999999999991</v>
      </c>
    </row>
    <row r="234" spans="1:3">
      <c r="A234" s="33">
        <v>2011</v>
      </c>
      <c r="B234" s="32">
        <v>3.85E-2</v>
      </c>
      <c r="C234" s="32">
        <v>3.85E-2</v>
      </c>
    </row>
    <row r="235" spans="1:3">
      <c r="A235" s="33">
        <v>2012</v>
      </c>
      <c r="B235" s="32">
        <v>0.32</v>
      </c>
      <c r="C235" s="32">
        <v>0.32</v>
      </c>
    </row>
    <row r="236" spans="1:3">
      <c r="A236" s="33">
        <v>2013</v>
      </c>
      <c r="B236" s="32">
        <v>0.35</v>
      </c>
      <c r="C236" s="32">
        <v>0.35</v>
      </c>
    </row>
    <row r="237" spans="1:3">
      <c r="A237" s="2" t="s">
        <v>82</v>
      </c>
      <c r="B237" s="32">
        <v>3.8379878571428567</v>
      </c>
      <c r="C237" s="32">
        <v>53.731829999999995</v>
      </c>
    </row>
    <row r="238" spans="1:3">
      <c r="A238" s="2" t="s">
        <v>92</v>
      </c>
      <c r="B238" s="32">
        <v>1.3226678571428574</v>
      </c>
      <c r="C238" s="32">
        <v>9.258675000000002</v>
      </c>
    </row>
    <row r="239" spans="1:3">
      <c r="A239" s="33">
        <v>2007</v>
      </c>
      <c r="B239" s="32">
        <v>0.84540000000000004</v>
      </c>
      <c r="C239" s="32">
        <v>0.84540000000000004</v>
      </c>
    </row>
    <row r="240" spans="1:3">
      <c r="A240" s="33">
        <v>2008</v>
      </c>
      <c r="B240" s="32">
        <v>1.1084000000000001</v>
      </c>
      <c r="C240" s="32">
        <v>1.1084000000000001</v>
      </c>
    </row>
    <row r="241" spans="1:3">
      <c r="A241" s="33">
        <v>2009</v>
      </c>
      <c r="B241" s="32">
        <v>1.0621</v>
      </c>
      <c r="C241" s="32">
        <v>1.0621</v>
      </c>
    </row>
    <row r="242" spans="1:3">
      <c r="A242" s="33">
        <v>2010</v>
      </c>
      <c r="B242" s="32">
        <v>2.2060550000000001</v>
      </c>
      <c r="C242" s="32">
        <v>2.2060550000000001</v>
      </c>
    </row>
    <row r="243" spans="1:3">
      <c r="A243" s="33">
        <v>2011</v>
      </c>
      <c r="B243" s="32">
        <v>2.640155</v>
      </c>
      <c r="C243" s="32">
        <v>2.640155</v>
      </c>
    </row>
    <row r="244" spans="1:3">
      <c r="A244" s="33">
        <v>2012</v>
      </c>
      <c r="B244" s="32">
        <v>0.59107500000000002</v>
      </c>
      <c r="C244" s="32">
        <v>0.59107500000000002</v>
      </c>
    </row>
    <row r="245" spans="1:3">
      <c r="A245" s="33">
        <v>2013</v>
      </c>
      <c r="B245" s="32">
        <v>0.80549000000000004</v>
      </c>
      <c r="C245" s="32">
        <v>0.80549000000000004</v>
      </c>
    </row>
    <row r="246" spans="1:3">
      <c r="A246" s="2" t="s">
        <v>70</v>
      </c>
      <c r="B246" s="32">
        <v>0.51007000000000002</v>
      </c>
      <c r="C246" s="32">
        <v>0.51007000000000002</v>
      </c>
    </row>
    <row r="247" spans="1:3">
      <c r="A247" s="2" t="s">
        <v>155</v>
      </c>
      <c r="B247" s="32">
        <v>4.2582666666666665E-2</v>
      </c>
      <c r="C247" s="32">
        <v>0.63873999999999997</v>
      </c>
    </row>
    <row r="248" spans="1:3">
      <c r="A248" s="2" t="s">
        <v>74</v>
      </c>
      <c r="B248" s="32">
        <v>1.2097099804305285</v>
      </c>
      <c r="C248" s="32">
        <v>618.16180000000008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Patrimonio</vt:lpstr>
      <vt:lpstr>Proventos</vt:lpstr>
      <vt:lpstr>Tabela Proventos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Engelbert</dc:creator>
  <cp:lastModifiedBy>Engelbert</cp:lastModifiedBy>
  <dcterms:created xsi:type="dcterms:W3CDTF">2013-12-06T00:58:41Z</dcterms:created>
  <dcterms:modified xsi:type="dcterms:W3CDTF">2013-12-13T15:30:26Z</dcterms:modified>
</cp:coreProperties>
</file>