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18960" windowHeight="7245"/>
  </bookViews>
  <sheets>
    <sheet name="Operações" sheetId="1" r:id="rId1"/>
    <sheet name="Plan4" sheetId="4" r:id="rId2"/>
    <sheet name="Plan1" sheetId="5" r:id="rId3"/>
    <sheet name="Plan2" sheetId="2" r:id="rId4"/>
    <sheet name="Plan3" sheetId="3" r:id="rId5"/>
  </sheets>
  <calcPr calcId="124519"/>
  <pivotCaches>
    <pivotCache cacheId="14" r:id="rId6"/>
  </pivotCaches>
</workbook>
</file>

<file path=xl/calcChain.xml><?xml version="1.0" encoding="utf-8"?>
<calcChain xmlns="http://schemas.openxmlformats.org/spreadsheetml/2006/main">
  <c r="B38" i="1"/>
  <c r="D38"/>
  <c r="E38"/>
  <c r="F38"/>
  <c r="G38"/>
  <c r="M38"/>
  <c r="P38"/>
  <c r="S38"/>
  <c r="T38"/>
  <c r="U38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P2"/>
  <c r="P4"/>
  <c r="P6"/>
  <c r="P7"/>
  <c r="P8"/>
  <c r="P9"/>
  <c r="P11"/>
  <c r="P13"/>
  <c r="P14"/>
  <c r="P15"/>
  <c r="P16"/>
  <c r="P17"/>
  <c r="P19"/>
  <c r="P20"/>
  <c r="P22"/>
  <c r="P25"/>
  <c r="P27"/>
  <c r="P29"/>
  <c r="P30"/>
  <c r="P31"/>
  <c r="P33"/>
  <c r="P36"/>
  <c r="P37"/>
  <c r="B2"/>
  <c r="N38" s="1"/>
  <c r="O38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S36"/>
  <c r="S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S33"/>
  <c r="T32"/>
  <c r="T33"/>
  <c r="D30"/>
  <c r="G30" s="1"/>
  <c r="D31"/>
  <c r="G31" s="1"/>
  <c r="E30"/>
  <c r="E31"/>
  <c r="F30"/>
  <c r="F31"/>
  <c r="M30"/>
  <c r="M31"/>
  <c r="S30"/>
  <c r="S31"/>
  <c r="T30"/>
  <c r="T31"/>
  <c r="D29"/>
  <c r="G29" s="1"/>
  <c r="E29"/>
  <c r="F29"/>
  <c r="M29"/>
  <c r="S29"/>
  <c r="T29"/>
  <c r="D27"/>
  <c r="G27" s="1"/>
  <c r="D28"/>
  <c r="G28" s="1"/>
  <c r="E27"/>
  <c r="E28"/>
  <c r="F27"/>
  <c r="F28"/>
  <c r="M27"/>
  <c r="M28"/>
  <c r="S27"/>
  <c r="T27"/>
  <c r="T28"/>
  <c r="D25"/>
  <c r="G25" s="1"/>
  <c r="D26"/>
  <c r="G26" s="1"/>
  <c r="E25"/>
  <c r="E26"/>
  <c r="F25"/>
  <c r="F26"/>
  <c r="M25"/>
  <c r="M26"/>
  <c r="S25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S19"/>
  <c r="S20"/>
  <c r="S22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S17"/>
  <c r="T17"/>
  <c r="D16"/>
  <c r="G16" s="1"/>
  <c r="E16"/>
  <c r="F16"/>
  <c r="T16"/>
  <c r="D15"/>
  <c r="G15" s="1"/>
  <c r="E15"/>
  <c r="F15"/>
  <c r="S15"/>
  <c r="T15"/>
  <c r="D14"/>
  <c r="G14" s="1"/>
  <c r="E14"/>
  <c r="F14"/>
  <c r="S14"/>
  <c r="T14"/>
  <c r="D13"/>
  <c r="G13" s="1"/>
  <c r="E13"/>
  <c r="F13"/>
  <c r="S13"/>
  <c r="T13"/>
  <c r="D12"/>
  <c r="G12" s="1"/>
  <c r="E12"/>
  <c r="F12"/>
  <c r="T12"/>
  <c r="D11"/>
  <c r="G11" s="1"/>
  <c r="E11"/>
  <c r="F11"/>
  <c r="S11"/>
  <c r="T11"/>
  <c r="D10"/>
  <c r="G10" s="1"/>
  <c r="E10"/>
  <c r="F10"/>
  <c r="T10"/>
  <c r="D9"/>
  <c r="G9" s="1"/>
  <c r="E9"/>
  <c r="F9"/>
  <c r="S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S8"/>
  <c r="T8"/>
  <c r="E7"/>
  <c r="F7"/>
  <c r="S7"/>
  <c r="T7"/>
  <c r="T2"/>
  <c r="T3"/>
  <c r="T4"/>
  <c r="T5"/>
  <c r="T6"/>
  <c r="S2"/>
  <c r="S4"/>
  <c r="S6"/>
  <c r="E6"/>
  <c r="F6"/>
  <c r="E5"/>
  <c r="F5"/>
  <c r="E4"/>
  <c r="F4"/>
  <c r="E2"/>
  <c r="E3"/>
  <c r="F3"/>
  <c r="F2"/>
  <c r="U37" l="1"/>
  <c r="U36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S16"/>
  <c r="P3" l="1"/>
  <c r="S3" s="1"/>
  <c r="P5"/>
  <c r="S5" s="1"/>
  <c r="P10"/>
  <c r="S10" s="1"/>
  <c r="P12"/>
  <c r="S12" s="1"/>
  <c r="P18"/>
  <c r="S18" s="1"/>
  <c r="P21"/>
  <c r="S21" s="1"/>
  <c r="P23"/>
  <c r="S23" s="1"/>
  <c r="P24"/>
  <c r="S24" s="1"/>
  <c r="P26"/>
  <c r="S26" s="1"/>
  <c r="P28"/>
  <c r="S28" s="1"/>
  <c r="P32"/>
  <c r="S32" s="1"/>
  <c r="P34"/>
  <c r="S34" s="1"/>
  <c r="P35"/>
  <c r="S35" s="1"/>
</calcChain>
</file>

<file path=xl/sharedStrings.xml><?xml version="1.0" encoding="utf-8"?>
<sst xmlns="http://schemas.openxmlformats.org/spreadsheetml/2006/main" count="159" uniqueCount="55">
  <si>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</si>
  <si>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</si>
  <si>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</si>
  <si>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</si>
  <si>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</si>
  <si>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</si>
  <si>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</si>
  <si>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</si>
  <si>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</si>
  <si>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</si>
  <si>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</si>
  <si>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</si>
  <si>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</si>
  <si>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</si>
  <si>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</si>
  <si>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</si>
  <si>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</si>
  <si>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</si>
  <si>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</si>
  <si>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</si>
  <si>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</si>
  <si>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</si>
  <si>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</si>
  <si>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</si>
  <si>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</si>
  <si>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</si>
  <si>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</si>
  <si>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</si>
  <si>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</si>
  <si>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</si>
  <si>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</si>
  <si>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</si>
  <si>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</si>
  <si>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</si>
  <si>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</si>
  <si>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</si>
  <si>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</si>
  <si>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</si>
  <si>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</si>
  <si>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</si>
  <si>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</si>
  <si>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</si>
  <si>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</si>
  <si>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</si>
  <si>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</si>
  <si>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</si>
  <si>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Líquido</t>
  </si>
  <si>
    <t>Total * Líquido</t>
  </si>
  <si>
    <t>* Base IR</t>
  </si>
  <si>
    <t>Total * Base IR</t>
  </si>
  <si>
    <t>Soma de Quantidade</t>
  </si>
  <si>
    <t>* IRFF</t>
  </si>
  <si>
    <t>Total * IRFF</t>
  </si>
  <si>
    <t>% Rent</t>
  </si>
  <si>
    <t>PETRC13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</si>
</sst>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0" fontId="2" fillId="0" borderId="0" xfId="3" applyNumberFormat="1" applyFont="1"/>
    <xf numFmtId="10" fontId="2" fillId="0" borderId="0" xfId="3" applyNumberFormat="1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65" fontId="3" fillId="0" borderId="0" xfId="1" applyNumberFormat="1" applyFont="1" applyBorder="1"/>
    <xf numFmtId="10" fontId="3" fillId="0" borderId="0" xfId="3" applyNumberFormat="1" applyFont="1" applyBorder="1"/>
    <xf numFmtId="44" fontId="3" fillId="0" borderId="0" xfId="0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10.442661805559" createdVersion="3" refreshedVersion="3" minRefreshableVersion="3" recordCount="37">
  <cacheSource type="worksheet">
    <worksheetSource name="Tabela1"/>
  </cacheSource>
  <cacheFields count="21">
    <cacheField name="Trade" numFmtId="0">
      <sharedItems containsSemiMixedTypes="0" containsString="0" containsNumber="1" containsInteger="1" minValue="7" maxValue="201403"/>
    </cacheField>
    <cacheField name="ID" numFmtId="0">
      <sharedItems/>
    </cacheField>
    <cacheField name="Data" numFmtId="14">
      <sharedItems containsSemiMixedTypes="0" containsNonDate="0" containsDate="1" containsString="0" minDate="2013-01-15T00:00:00" maxDate="2014-03-13T00:00:00"/>
    </cacheField>
    <cacheField name="Data Liquidação" numFmtId="14">
      <sharedItems containsSemiMixedTypes="0" containsNonDate="0" containsDate="1" containsString="0" minDate="2013-01-16T00:00:00" maxDate="2014-03-1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5" u="1"/>
        <n v="6" u="1"/>
        <n v="7" u="1"/>
        <n v="8" u="1"/>
        <n v="4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 u="1"/>
        <n v="2012" u="1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71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3"/>
        <m u="1"/>
        <s v="BEEF3" u="1"/>
        <s v="PETRF21" u="1"/>
        <s v="VALEC40" u="1"/>
        <s v="VALED43" u="1"/>
        <s v="JBS" u="1"/>
        <s v="BBAS3" u="1"/>
        <s v="FJTA4" u="1"/>
        <s v="BVMF3" u="1"/>
        <s v="OGXP3" u="1"/>
        <s v="VALEE38" u="1"/>
        <s v="PETRG17" u="1"/>
        <s v="PETRE21" u="1"/>
        <s v="VALEE39" u="1"/>
        <s v="VALEC43" u="1"/>
        <s v="PETRG18" u="1"/>
        <s v="PETRE22" u="1"/>
        <s v="BVMFD12" u="1"/>
        <s v="INET3" u="1"/>
        <s v="PDGR3" u="1"/>
        <s v="PETRE23" u="1"/>
        <s v="MRFG3" u="1"/>
        <s v="RSID3" u="1"/>
        <s v="VALEG40" u="1"/>
        <s v="KLBN4" u="1"/>
        <s v="VALEG41" u="1"/>
        <s v="OGXPD16" u="1"/>
        <s v="PETRD24" u="1"/>
        <s v="INEP4" u="1"/>
        <s v="GFSA3" u="1"/>
        <s v="VALEH36" u="1"/>
        <s v="OGXPD17" u="1"/>
        <s v="MNDL4" u="1"/>
        <s v="PETRE19" u="1"/>
        <s v="VALEH37" u="1"/>
        <s v="PETRC14" u="1"/>
        <s v="PETRC24" u="1"/>
        <s v="PETRH20" u="1"/>
        <s v="OGXPC17" u="1"/>
        <s v="PETRC25" u="1"/>
        <s v="VALEE41" u="1"/>
        <s v="GOLL4" u="1"/>
        <s v="PETRG20" u="1"/>
        <s v="ALLL3" u="1"/>
        <s v="VALEE43" u="1"/>
        <s v="AGEN11" u="1"/>
        <s v="OGXPF11" u="1"/>
        <s v="JBSS3" u="1"/>
        <s v="BRKM5" u="1"/>
        <s v="OGXPF12" u="1"/>
        <s v="PETRF20" u="1"/>
        <s v="VALEF38" u="1"/>
        <s v="VALEC30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2600" maxValue="2700"/>
    </cacheField>
    <cacheField name="Líquido" numFmtId="44">
      <sharedItems containsSemiMixedTypes="0" containsString="0" containsNumber="1" minValue="-1313.49" maxValue="1548.15"/>
    </cacheField>
    <cacheField name="PM Operação" numFmtId="164">
      <sharedItems containsSemiMixedTypes="0" containsString="0" containsNumber="1" minValue="0" maxValue="9.400599999999999"/>
    </cacheField>
    <cacheField name="PM Papel" numFmtId="165">
      <sharedItems containsSemiMixedTypes="0" containsString="0" containsNumber="1" minValue="0" maxValue="2.1891500000000002"/>
    </cacheField>
    <cacheField name="% Rent" numFmtId="10">
      <sharedItems containsSemiMixedTypes="0" containsString="0" containsNumber="1" minValue="-1" maxValue="1.0150538149914903"/>
    </cacheField>
    <cacheField name="Resultado" numFmtId="44">
      <sharedItems containsSemiMixedTypes="0" containsString="0" containsNumber="1" minValue="-436.36" maxValue="662.77"/>
    </cacheField>
    <cacheField name="IRFF" numFmtId="44">
      <sharedItems containsString="0" containsBlank="1" containsNumber="1" minValue="6.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36.36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201301"/>
    <s v="PETRA20_201301"/>
    <d v="2013-01-15T00:00:00"/>
    <d v="2013-01-16T00:00:00"/>
    <n v="16"/>
    <x v="0"/>
    <x v="0"/>
    <x v="0"/>
    <x v="0"/>
    <s v="C"/>
    <n v="200"/>
    <n v="-60.64"/>
    <n v="0.30320000000000003"/>
    <n v="0"/>
    <n v="0"/>
    <n v="0"/>
    <m/>
    <m/>
    <n v="0"/>
    <x v="0"/>
    <n v="0"/>
  </r>
  <r>
    <n v="201301"/>
    <s v="PETRA20_201301"/>
    <d v="2013-01-20T00:00:00"/>
    <d v="2013-01-21T00:00:00"/>
    <n v="21"/>
    <x v="0"/>
    <x v="0"/>
    <x v="0"/>
    <x v="0"/>
    <s v="C"/>
    <n v="-200"/>
    <n v="9.43"/>
    <n v="4.7149999999999997E-2"/>
    <n v="0.30320000000000003"/>
    <n v="-0.84449208443271773"/>
    <n v="-51.21"/>
    <m/>
    <m/>
    <n v="-51.21"/>
    <x v="0"/>
    <n v="0"/>
  </r>
  <r>
    <n v="201302"/>
    <s v="VALEI34_201302"/>
    <d v="2013-09-09T00:00:00"/>
    <d v="2013-09-10T00:00:00"/>
    <n v="10"/>
    <x v="1"/>
    <x v="0"/>
    <x v="0"/>
    <x v="1"/>
    <s v="C"/>
    <n v="1200"/>
    <n v="-417.17"/>
    <n v="0.34764166666666668"/>
    <n v="0"/>
    <n v="0"/>
    <n v="0"/>
    <m/>
    <m/>
    <n v="0"/>
    <x v="0"/>
    <n v="0"/>
  </r>
  <r>
    <n v="201302"/>
    <s v="VALEI34_201302"/>
    <d v="2013-09-10T00:00:00"/>
    <d v="2013-09-11T00:00:00"/>
    <n v="11"/>
    <x v="1"/>
    <x v="0"/>
    <x v="0"/>
    <x v="1"/>
    <s v="C"/>
    <n v="-1200"/>
    <n v="840.62"/>
    <n v="0.70051666666666668"/>
    <n v="0.34764166666666668"/>
    <n v="1.0150538149914903"/>
    <n v="423.45"/>
    <m/>
    <m/>
    <n v="423.45"/>
    <x v="0"/>
    <n v="0"/>
  </r>
  <r>
    <n v="201303"/>
    <s v="PETRI18_201303"/>
    <d v="2013-09-15T00:00:00"/>
    <d v="2013-09-16T00:00:00"/>
    <n v="16"/>
    <x v="1"/>
    <x v="0"/>
    <x v="0"/>
    <x v="2"/>
    <s v="C"/>
    <n v="0"/>
    <n v="-179.74"/>
    <n v="0"/>
    <n v="0"/>
    <n v="0"/>
    <n v="-179.74"/>
    <m/>
    <n v="3.48"/>
    <n v="-176.26000000000002"/>
    <x v="1"/>
    <n v="0"/>
  </r>
  <r>
    <n v="201304"/>
    <s v="VALEJ31_201304"/>
    <d v="2013-10-14T00:00:00"/>
    <d v="2013-10-15T00:00:00"/>
    <n v="15"/>
    <x v="2"/>
    <x v="0"/>
    <x v="0"/>
    <x v="3"/>
    <s v="C"/>
    <n v="0"/>
    <n v="662.77"/>
    <n v="0"/>
    <n v="0"/>
    <n v="0"/>
    <n v="662.77"/>
    <n v="6.7"/>
    <n v="1.1599999999999999"/>
    <n v="670.63"/>
    <x v="1"/>
    <n v="0"/>
  </r>
  <r>
    <n v="201305"/>
    <s v="VALEJ33_201305"/>
    <d v="2013-10-15T00:00:00"/>
    <d v="2013-10-16T00:00:00"/>
    <n v="16"/>
    <x v="2"/>
    <x v="0"/>
    <x v="0"/>
    <x v="4"/>
    <s v="C"/>
    <n v="0"/>
    <n v="-200.22"/>
    <n v="0"/>
    <n v="0"/>
    <n v="0"/>
    <n v="-200.22"/>
    <m/>
    <n v="1.1599999999999999"/>
    <n v="-199.06"/>
    <x v="1"/>
    <n v="0"/>
  </r>
  <r>
    <n v="201306"/>
    <s v="VALEJ32_201306"/>
    <d v="2013-10-16T00:00:00"/>
    <d v="2013-10-17T00:00:00"/>
    <n v="17"/>
    <x v="2"/>
    <x v="0"/>
    <x v="0"/>
    <x v="5"/>
    <s v="C"/>
    <n v="900"/>
    <n v="-583.51"/>
    <n v="0.64834444444444439"/>
    <n v="0"/>
    <n v="0"/>
    <n v="0"/>
    <m/>
    <m/>
    <n v="0"/>
    <x v="0"/>
    <n v="0"/>
  </r>
  <r>
    <n v="201306"/>
    <s v="VALEJ32_201306"/>
    <d v="2013-10-18T00:00:00"/>
    <d v="2013-10-21T00:00:00"/>
    <n v="21"/>
    <x v="2"/>
    <x v="0"/>
    <x v="0"/>
    <x v="5"/>
    <s v="C"/>
    <n v="-900"/>
    <n v="676.31"/>
    <n v="0.75145555555555554"/>
    <n v="0.64834444444444439"/>
    <n v="0.15903754862812991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0.17865381540780656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-4.4421515901350461E-2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5.9488197246144958E-2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0.29936412083095632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0.47955333273641254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0.83908138597904913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0.44439853507371585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3.2468805121839694E-2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1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1.6894927139257221E-2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1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1"/>
    <n v="-436.36"/>
    <m/>
    <m/>
    <n v="-436.36"/>
    <x v="0"/>
    <n v="0"/>
  </r>
  <r>
    <n v="201401"/>
    <s v="AELP3_201401"/>
    <d v="2013-12-30T00:00:00"/>
    <d v="2014-01-02T00:00:00"/>
    <n v="2"/>
    <x v="0"/>
    <x v="1"/>
    <x v="1"/>
    <x v="14"/>
    <s v="C"/>
    <n v="100"/>
    <n v="-940.06"/>
    <n v="9.400599999999999"/>
    <n v="0"/>
    <n v="0"/>
    <n v="0"/>
    <m/>
    <m/>
    <n v="0"/>
    <x v="0"/>
    <n v="0"/>
  </r>
  <r>
    <n v="201402"/>
    <s v="UNIP6_201402"/>
    <d v="2014-01-29T00:00:00"/>
    <d v="2014-02-03T00:00:00"/>
    <n v="3"/>
    <x v="5"/>
    <x v="1"/>
    <x v="1"/>
    <x v="15"/>
    <s v="C"/>
    <n v="600"/>
    <n v="-315.86"/>
    <n v="0.52643333333333331"/>
    <n v="0"/>
    <n v="0"/>
    <n v="0"/>
    <m/>
    <m/>
    <n v="0"/>
    <x v="0"/>
    <n v="0"/>
  </r>
  <r>
    <n v="201403"/>
    <s v="PETRC13_201403"/>
    <d v="2014-03-12T00:00:00"/>
    <d v="2014-03-13T00:00:00"/>
    <n v="13"/>
    <x v="6"/>
    <x v="1"/>
    <x v="0"/>
    <x v="16"/>
    <s v="C"/>
    <n v="2700"/>
    <n v="-907.94"/>
    <n v="0.33627407407407411"/>
    <n v="0"/>
    <n v="0"/>
    <n v="0"/>
    <m/>
    <m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4" firstHeaderRow="1" firstDataRow="3" firstDataCol="1"/>
  <pivotFields count="21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sd="0" x="1"/>
        <item sd="0" x="2"/>
        <item sd="0" x="3"/>
        <item sd="0" x="4"/>
        <item sd="0" x="6"/>
        <item sd="0" m="1" x="11"/>
        <item sd="0" m="1" x="7"/>
        <item sd="0" m="1" x="8"/>
        <item sd="0" m="1" x="9"/>
        <item sd="0" m="1" x="10"/>
        <item t="default"/>
      </items>
    </pivotField>
    <pivotField axis="axisRow" showAll="0" sortType="ascending" defaultSubtotal="0">
      <items count="4">
        <item sd="0" m="1" x="2"/>
        <item sd="0" m="1" x="3"/>
        <item sd="0" x="0"/>
        <item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72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m="1" x="58"/>
        <item m="1" x="38"/>
        <item m="1" x="64"/>
        <item m="1" x="46"/>
        <item m="1" x="41"/>
        <item m="1" x="39"/>
        <item m="1" x="49"/>
        <item m="1" x="62"/>
        <item m="1" x="45"/>
        <item m="1" x="35"/>
        <item m="1" x="24"/>
        <item m="1" x="18"/>
        <item m="1" x="53"/>
        <item m="1" x="20"/>
        <item m="1" x="44"/>
        <item m="1" x="55"/>
        <item m="1" x="31"/>
        <item m="1" x="56"/>
        <item m="1" x="21"/>
        <item m="1" x="17"/>
        <item m="1" x="48"/>
        <item m="1" x="34"/>
        <item m="1" x="43"/>
        <item m="1" x="70"/>
        <item m="1" x="57"/>
        <item m="1" x="61"/>
        <item m="1" x="33"/>
        <item m="1" x="37"/>
        <item m="1" x="50"/>
        <item m="1" x="29"/>
        <item m="1" x="27"/>
        <item m="1" x="30"/>
        <item m="1" x="63"/>
        <item m="1" x="66"/>
        <item m="1" x="67"/>
        <item m="1" x="19"/>
        <item m="1" x="36"/>
        <item m="1" x="23"/>
        <item m="1" x="65"/>
        <item m="1" x="68"/>
        <item m="1" x="28"/>
        <item m="1" x="32"/>
        <item m="1" x="25"/>
        <item m="1" x="60"/>
        <item m="1" x="26"/>
        <item m="1" x="42"/>
        <item m="1" x="59"/>
        <item m="1" x="40"/>
        <item m="1" x="47"/>
        <item m="1" x="51"/>
        <item m="1" x="54"/>
        <item m="1" x="52"/>
        <item m="1" x="69"/>
        <item m="1" x="22"/>
        <item x="16"/>
        <item t="default"/>
      </items>
    </pivotField>
    <pivotField showAll="0" defaultSubtotal="0"/>
    <pivotField showAll="0"/>
    <pivotField dataField="1" numFmtId="44" showAll="0"/>
    <pivotField numFmtId="164" showAll="0"/>
    <pivotField numFmtId="165" showAll="0"/>
    <pivotField numFmtId="10" showAll="0" defaultSubtotal="0"/>
    <pivotField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9">
    <i>
      <x/>
    </i>
    <i r="1">
      <x v="3"/>
    </i>
    <i r="2">
      <x/>
    </i>
    <i r="2">
      <x v="1"/>
    </i>
    <i>
      <x v="1"/>
    </i>
    <i r="1">
      <x v="2"/>
    </i>
    <i r="1">
      <x v="3"/>
    </i>
    <i r="2">
      <x v="6"/>
    </i>
    <i t="grand">
      <x/>
    </i>
  </rowItems>
  <colFields count="2">
    <field x="-2"/>
    <field x="19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* Base IR" fld="18" baseField="0" baseItem="0" numFmtId="44"/>
    <dataField name="* IRFF" fld="16" baseField="0" baseItem="0" numFmtId="44"/>
    <dataField name="* Líquido" fld="11" baseField="0" baseItem="0" numFmtId="44"/>
    <dataField name="* Volume Ação" fld="20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72">
        <item x="14"/>
        <item m="1" x="62"/>
        <item m="1" x="60"/>
        <item m="1" x="23"/>
        <item m="1" x="18"/>
        <item m="1" x="65"/>
        <item m="1" x="25"/>
        <item m="1" x="34"/>
        <item m="1" x="24"/>
        <item m="1" x="46"/>
        <item m="1" x="58"/>
        <item m="1" x="45"/>
        <item m="1" x="35"/>
        <item m="1" x="64"/>
        <item m="1" x="41"/>
        <item m="1" x="49"/>
        <item m="1" x="38"/>
        <item m="1" x="26"/>
        <item m="1" x="55"/>
        <item m="1" x="43"/>
        <item m="1" x="48"/>
        <item m="1" x="63"/>
        <item m="1" x="66"/>
        <item m="1" x="36"/>
        <item x="0"/>
        <item m="1" x="53"/>
        <item m="1" x="56"/>
        <item m="1" x="44"/>
        <item m="1" x="50"/>
        <item m="1" x="29"/>
        <item m="1" x="33"/>
        <item m="1" x="37"/>
        <item m="1" x="67"/>
        <item m="1" x="19"/>
        <item m="1" x="28"/>
        <item m="1" x="32"/>
        <item x="2"/>
        <item x="9"/>
        <item m="1" x="39"/>
        <item x="15"/>
        <item m="1" x="20"/>
        <item m="1" x="31"/>
        <item m="1" x="70"/>
        <item m="1" x="21"/>
        <item m="1" x="27"/>
        <item m="1" x="30"/>
        <item m="1" x="57"/>
        <item m="1" x="61"/>
        <item m="1" x="68"/>
        <item x="1"/>
        <item x="3"/>
        <item x="5"/>
        <item x="4"/>
        <item x="6"/>
        <item x="7"/>
        <item x="8"/>
        <item x="10"/>
        <item x="12"/>
        <item x="13"/>
        <item x="11"/>
        <item m="1" x="17"/>
        <item m="1" x="42"/>
        <item m="1" x="59"/>
        <item m="1" x="40"/>
        <item m="1" x="47"/>
        <item m="1" x="51"/>
        <item m="1" x="54"/>
        <item m="1" x="52"/>
        <item m="1" x="69"/>
        <item m="1" x="22"/>
        <item x="16"/>
        <item t="default"/>
      </items>
    </pivotField>
    <pivotField showAll="0"/>
    <pivotField dataField="1" showAll="0"/>
    <pivotField numFmtId="44" showAll="0"/>
    <pivotField numFmtId="164" showAll="0"/>
    <pivotField numFmtId="165" showAll="0"/>
    <pivotField numFmtId="10" showAll="0" defaultSubtotal="0"/>
    <pivotField numFmtId="44" showAll="0"/>
    <pivotField showAll="0"/>
    <pivotField showAll="0"/>
    <pivotField numFmtId="44" showAll="0"/>
    <pivotField showAll="0"/>
    <pivotField numFmtId="44" showAll="0"/>
  </pivotFields>
  <rowFields count="1">
    <field x="8"/>
  </rowFields>
  <rowItems count="4">
    <i>
      <x/>
    </i>
    <i>
      <x v="39"/>
    </i>
    <i>
      <x v="70"/>
    </i>
    <i t="grand">
      <x/>
    </i>
  </rowItems>
  <colItems count="1">
    <i/>
  </colItems>
  <dataFields count="1">
    <dataField name="Soma de Quantidade" fld="10" baseField="0" baseItem="0"/>
  </dataFields>
  <pivotTableStyleInfo name="PivotStyleLight16" showRowHeaders="1" showColHeaders="1" showRowStripes="0" showColStripes="0" showLastColumn="1"/>
  <filters count="1">
    <filter fld="8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U38" headerRowDxfId="43" dataDxfId="42">
  <autoFilter ref="A1:U38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1" name="Trade" totalsRowLabel="Total" dataDxfId="41" totalsRowDxfId="40"/>
    <tableColumn id="8" name="ID" dataDxfId="39" totalsRowDxfId="38">
      <calculatedColumnFormula>CONCATENATE(Tabela1[[#This Row],[Papel]],"_",Tabela1[[#This Row],[Trade]])</calculatedColumnFormula>
    </tableColumn>
    <tableColumn id="18" name="Data" dataDxfId="37" totalsRowDxfId="36"/>
    <tableColumn id="1" name="Data Liquidação" dataDxfId="35" totalsRowDxfId="34">
      <calculatedColumnFormula>WORKDAY(Tabela1[[#This Row],[Data]],IF(Tabela1[[#This Row],[Tipo]]="Opção",1,3))</calculatedColumnFormula>
    </tableColumn>
    <tableColumn id="9" name="Dia" dataDxfId="33" totalsRowDxfId="32">
      <calculatedColumnFormula>DAY(Tabela1[[#This Row],[Data Liquidação]])</calculatedColumnFormula>
    </tableColumn>
    <tableColumn id="2" name="Mês" dataDxfId="31" totalsRowDxfId="30">
      <calculatedColumnFormula>MONTH([Data Liquidação])</calculatedColumnFormula>
    </tableColumn>
    <tableColumn id="19" name="Ano" dataDxfId="29" totalsRowDxfId="28" dataCellStyle="Moeda">
      <calculatedColumnFormula>YEAR(Tabela1[[#This Row],[Data Liquidação]])</calculatedColumnFormula>
    </tableColumn>
    <tableColumn id="7" name="Tipo" dataDxfId="27" totalsRowDxfId="26"/>
    <tableColumn id="3" name="Papel" dataDxfId="25" totalsRowDxfId="24"/>
    <tableColumn id="15" name="C/V" dataDxfId="23" totalsRowDxfId="22"/>
    <tableColumn id="4" name="Quantidade" dataDxfId="21" totalsRowDxfId="20"/>
    <tableColumn id="5" name="Líquido" totalsRowFunction="sum" dataDxfId="19" totalsRowDxfId="18" dataCellStyle="Moeda"/>
    <tableColumn id="6" name="PM Operação" dataDxfId="17" totalsRowDxfId="16">
      <calculatedColumnFormula>IF([Quantidade]&lt;&gt;0,ABS([Líquido])/ABS([Quantidade]),0)</calculatedColumnFormula>
    </tableColumn>
    <tableColumn id="12" name="PM Papel" dataDxfId="15" totalsRowDxfId="14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13" totalsRowDxfId="12" dataCellStyle="Porcentagem">
      <calculatedColumnFormula>IF(Tabela1[[#This Row],[PM Papel]]&gt;0,IF(Tabela1[[#This Row],[C/V]]="C",Tabela1[[#This Row],[PM Operação]],Tabela1[[#This Row],[PM Papel]])/IF(Tabela1[[#This Row],[C/V]]="C",Tabela1[[#This Row],[PM Papel]],Tabela1[[#This Row],[PM Operação]])-1,0)</calculatedColumnFormula>
    </tableColumn>
    <tableColumn id="10" name="Resultado" totalsRowFunction="sum" dataDxfId="11" totalsRowDxfId="10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9" totalsRowDxfId="8">
      <totalsRowFormula>Tabela1[[#Totals],[Resultado]]/ABS(Tabela1[[#Totals],[Líquido]])</totalsRowFormula>
    </tableColumn>
    <tableColumn id="14" name="Outras Bovespa" dataDxfId="7" totalsRowDxfId="6"/>
    <tableColumn id="16" name="Base IR" totalsRowFunction="sum" dataDxfId="5" totalsRowDxfId="4">
      <calculatedColumnFormula>Tabela1[[#This Row],[Resultado]]+Tabela1[[#This Row],[IRFF]]+Tabela1[[#This Row],[Outras Bovespa]]</calculatedColumnFormula>
    </tableColumn>
    <tableColumn id="13" name="N/D" totalsRowFunction="count" dataDxfId="3" totalsRowDxfId="2">
      <calculatedColumnFormula>IF([Quantidade]=0,"D","N")</calculatedColumnFormula>
    </tableColumn>
    <tableColumn id="20" name="Volume Ação" dataDxfId="1" totalsRowDxfId="0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W38"/>
  <sheetViews>
    <sheetView tabSelected="1" topLeftCell="A22" workbookViewId="0">
      <selection activeCell="H41" sqref="H41"/>
    </sheetView>
  </sheetViews>
  <sheetFormatPr defaultRowHeight="11.25"/>
  <cols>
    <col min="1" max="1" width="6.85546875" style="7" bestFit="1" customWidth="1"/>
    <col min="2" max="2" width="8.42578125" style="2" bestFit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1" bestFit="1" customWidth="1"/>
    <col min="14" max="14" width="10.28515625" style="1" bestFit="1" customWidth="1"/>
    <col min="15" max="15" width="7.7109375" style="25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9.85546875" style="1" bestFit="1" customWidth="1"/>
    <col min="20" max="20" width="5.85546875" style="1" bestFit="1" customWidth="1"/>
    <col min="21" max="21" width="12" style="1" bestFit="1" customWidth="1"/>
    <col min="22" max="16384" width="9.140625" style="1"/>
  </cols>
  <sheetData>
    <row r="1" spans="1:21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13" t="s">
        <v>11</v>
      </c>
      <c r="N1" s="15" t="s">
        <v>12</v>
      </c>
      <c r="O1" s="25" t="s">
        <v>53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1" t="s">
        <v>39</v>
      </c>
    </row>
    <row r="2" spans="1:21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11">
        <f>IF([Tipo]="Ação",SUMPRODUCT(N([Ano]=Tabela1[[#This Row],[Ano]]),N([Mês]=Tabela1[[#This Row],[Mês]]),N([Quantidade]&lt;0),N([Tipo]="Ação"),ABS([Líquido])),0)</f>
        <v>0</v>
      </c>
    </row>
    <row r="3" spans="1:21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11">
        <f>IF([Tipo]="Ação",SUMPRODUCT(N([Ano]=Tabela1[[#This Row],[Ano]]),N([Mês]=Tabela1[[#This Row],[Mês]]),N([Quantidade]&lt;0),N([Tipo]="Ação"),ABS([Líquido])),0)</f>
        <v>0</v>
      </c>
    </row>
    <row r="4" spans="1:21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11">
        <f>IF([Tipo]="Ação",SUMPRODUCT(N([Ano]=Tabela1[[#This Row],[Ano]]),N([Mês]=Tabela1[[#This Row],[Mês]]),N([Quantidade]&lt;0),N([Tipo]="Ação"),ABS([Líquido])),0)</f>
        <v>0</v>
      </c>
    </row>
    <row r="5" spans="1:21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11">
        <f>IF([Tipo]="Ação",SUMPRODUCT(N([Ano]=Tabela1[[#This Row],[Ano]]),N([Mês]=Tabela1[[#This Row],[Mês]]),N([Quantidade]&lt;0),N([Tipo]="Ação"),ABS([Líquido])),0)</f>
        <v>0</v>
      </c>
    </row>
    <row r="6" spans="1:21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11">
        <f>IF([Tipo]="Ação",SUMPRODUCT(N([Ano]=Tabela1[[#This Row],[Ano]]),N([Mês]=Tabela1[[#This Row],[Mês]]),N([Quantidade]&lt;0),N([Tipo]="Ação"),ABS([Líquido])),0)</f>
        <v>0</v>
      </c>
    </row>
    <row r="7" spans="1:21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11">
        <f>IF([Tipo]="Ação",SUMPRODUCT(N([Ano]=Tabela1[[#This Row],[Ano]]),N([Mês]=Tabela1[[#This Row],[Mês]]),N([Quantidade]&lt;0),N([Tipo]="Ação"),ABS([Líquido])),0)</f>
        <v>0</v>
      </c>
    </row>
    <row r="8" spans="1:21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11">
        <f>IF([Tipo]="Ação",SUMPRODUCT(N([Ano]=Tabela1[[#This Row],[Ano]]),N([Mês]=Tabela1[[#This Row],[Mês]]),N([Quantidade]&lt;0),N([Tipo]="Ação"),ABS([Líquido])),0)</f>
        <v>0</v>
      </c>
    </row>
    <row r="9" spans="1:21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11">
        <f>IF([Tipo]="Ação",SUMPRODUCT(N([Ano]=Tabela1[[#This Row],[Ano]]),N([Mês]=Tabela1[[#This Row],[Mês]]),N([Quantidade]&lt;0),N([Tipo]="Ação"),ABS([Líquido])),0)</f>
        <v>0</v>
      </c>
    </row>
    <row r="10" spans="1:21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11">
        <f>IF([Tipo]="Ação",SUMPRODUCT(N([Ano]=Tabela1[[#This Row],[Ano]]),N([Mês]=Tabela1[[#This Row],[Mês]]),N([Quantidade]&lt;0),N([Tipo]="Ação"),ABS([Líquido])),0)</f>
        <v>0</v>
      </c>
    </row>
    <row r="11" spans="1:21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11">
        <f>IF([Tipo]="Ação",SUMPRODUCT(N([Ano]=Tabela1[[#This Row],[Ano]]),N([Mês]=Tabela1[[#This Row],[Mês]]),N([Quantidade]&lt;0),N([Tipo]="Ação"),ABS([Líquido])),0)</f>
        <v>0</v>
      </c>
    </row>
    <row r="12" spans="1:21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11">
        <f>IF([Tipo]="Ação",SUMPRODUCT(N([Ano]=Tabela1[[#This Row],[Ano]]),N([Mês]=Tabela1[[#This Row],[Mês]]),N([Quantidade]&lt;0),N([Tipo]="Ação"),ABS([Líquido])),0)</f>
        <v>0</v>
      </c>
    </row>
    <row r="13" spans="1:21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11">
        <f>IF([Tipo]="Ação",SUMPRODUCT(N([Ano]=Tabela1[[#This Row],[Ano]]),N([Mês]=Tabela1[[#This Row],[Mês]]),N([Quantidade]&lt;0),N([Tipo]="Ação"),ABS([Líquido])),0)</f>
        <v>0</v>
      </c>
    </row>
    <row r="14" spans="1:21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11">
        <f>IF([Tipo]="Ação",SUMPRODUCT(N([Ano]=Tabela1[[#This Row],[Ano]]),N([Mês]=Tabela1[[#This Row],[Mês]]),N([Quantidade]&lt;0),N([Tipo]="Ação"),ABS([Líquido])),0)</f>
        <v>0</v>
      </c>
    </row>
    <row r="15" spans="1:21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11">
        <f>IF([Tipo]="Ação",SUMPRODUCT(N([Ano]=Tabela1[[#This Row],[Ano]]),N([Mês]=Tabela1[[#This Row],[Mês]]),N([Quantidade]&lt;0),N([Tipo]="Ação"),ABS([Líquido])),0)</f>
        <v>0</v>
      </c>
    </row>
    <row r="16" spans="1:21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11">
        <f>IF([Tipo]="Ação",SUMPRODUCT(N([Ano]=Tabela1[[#This Row],[Ano]]),N([Mês]=Tabela1[[#This Row],[Mês]]),N([Quantidade]&lt;0),N([Tipo]="Ação"),ABS([Líquido])),0)</f>
        <v>0</v>
      </c>
    </row>
    <row r="17" spans="1:21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11">
        <f>IF([Tipo]="Ação",SUMPRODUCT(N([Ano]=Tabela1[[#This Row],[Ano]]),N([Mês]=Tabela1[[#This Row],[Mês]]),N([Quantidade]&lt;0),N([Tipo]="Ação"),ABS([Líquido])),0)</f>
        <v>0</v>
      </c>
    </row>
    <row r="18" spans="1:21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11">
        <f>IF([Tipo]="Ação",SUMPRODUCT(N([Ano]=Tabela1[[#This Row],[Ano]]),N([Mês]=Tabela1[[#This Row],[Mês]]),N([Quantidade]&lt;0),N([Tipo]="Ação"),ABS([Líquido])),0)</f>
        <v>0</v>
      </c>
    </row>
    <row r="19" spans="1:21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11">
        <f>IF([Tipo]="Ação",SUMPRODUCT(N([Ano]=Tabela1[[#This Row],[Ano]]),N([Mês]=Tabela1[[#This Row],[Mês]]),N([Quantidade]&lt;0),N([Tipo]="Ação"),ABS([Líquido])),0)</f>
        <v>0</v>
      </c>
    </row>
    <row r="20" spans="1:21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11">
        <f>IF([Tipo]="Ação",SUMPRODUCT(N([Ano]=Tabela1[[#This Row],[Ano]]),N([Mês]=Tabela1[[#This Row],[Mês]]),N([Quantidade]&lt;0),N([Tipo]="Ação"),ABS([Líquido])),0)</f>
        <v>0</v>
      </c>
    </row>
    <row r="21" spans="1:21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11">
        <f>IF([Tipo]="Ação",SUMPRODUCT(N([Ano]=Tabela1[[#This Row],[Ano]]),N([Mês]=Tabela1[[#This Row],[Mês]]),N([Quantidade]&lt;0),N([Tipo]="Ação"),ABS([Líquido])),0)</f>
        <v>0</v>
      </c>
    </row>
    <row r="22" spans="1:21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11">
        <f>IF([Tipo]="Ação",SUMPRODUCT(N([Ano]=Tabela1[[#This Row],[Ano]]),N([Mês]=Tabela1[[#This Row],[Mês]]),N([Quantidade]&lt;0),N([Tipo]="Ação"),ABS([Líquido])),0)</f>
        <v>0</v>
      </c>
    </row>
    <row r="23" spans="1:21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11">
        <f>IF([Tipo]="Ação",SUMPRODUCT(N([Ano]=Tabela1[[#This Row],[Ano]]),N([Mês]=Tabela1[[#This Row],[Mês]]),N([Quantidade]&lt;0),N([Tipo]="Ação"),ABS([Líquido])),0)</f>
        <v>0</v>
      </c>
    </row>
    <row r="24" spans="1:21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11">
        <f>IF([Tipo]="Ação",SUMPRODUCT(N([Ano]=Tabela1[[#This Row],[Ano]]),N([Mês]=Tabela1[[#This Row],[Mês]]),N([Quantidade]&lt;0),N([Tipo]="Ação"),ABS([Líquido])),0)</f>
        <v>0</v>
      </c>
    </row>
    <row r="25" spans="1:21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11">
        <f>IF([Tipo]="Ação",SUMPRODUCT(N([Ano]=Tabela1[[#This Row],[Ano]]),N([Mês]=Tabela1[[#This Row],[Mês]]),N([Quantidade]&lt;0),N([Tipo]="Ação"),ABS([Líquido])),0)</f>
        <v>0</v>
      </c>
    </row>
    <row r="26" spans="1:21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11">
        <f>IF([Tipo]="Ação",SUMPRODUCT(N([Ano]=Tabela1[[#This Row],[Ano]]),N([Mês]=Tabela1[[#This Row],[Mês]]),N([Quantidade]&lt;0),N([Tipo]="Ação"),ABS([Líquido])),0)</f>
        <v>0</v>
      </c>
    </row>
    <row r="27" spans="1:21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11">
        <f>IF([Tipo]="Ação",SUMPRODUCT(N([Ano]=Tabela1[[#This Row],[Ano]]),N([Mês]=Tabela1[[#This Row],[Mês]]),N([Quantidade]&lt;0),N([Tipo]="Ação"),ABS([Líquido])),0)</f>
        <v>0</v>
      </c>
    </row>
    <row r="28" spans="1:21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11">
        <f>IF([Tipo]="Ação",SUMPRODUCT(N([Ano]=Tabela1[[#This Row],[Ano]]),N([Mês]=Tabela1[[#This Row],[Mês]]),N([Quantidade]&lt;0),N([Tipo]="Ação"),ABS([Líquido])),0)</f>
        <v>0</v>
      </c>
    </row>
    <row r="29" spans="1:21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11">
        <f>IF([Tipo]="Ação",SUMPRODUCT(N([Ano]=Tabela1[[#This Row],[Ano]]),N([Mês]=Tabela1[[#This Row],[Mês]]),N([Quantidade]&lt;0),N([Tipo]="Ação"),ABS([Líquido])),0)</f>
        <v>0</v>
      </c>
    </row>
    <row r="30" spans="1:21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11">
        <f>IF([Tipo]="Ação",SUMPRODUCT(N([Ano]=Tabela1[[#This Row],[Ano]]),N([Mês]=Tabela1[[#This Row],[Mês]]),N([Quantidade]&lt;0),N([Tipo]="Ação"),ABS([Líquido])),0)</f>
        <v>0</v>
      </c>
    </row>
    <row r="31" spans="1:21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11">
        <f>IF([Tipo]="Ação",SUMPRODUCT(N([Ano]=Tabela1[[#This Row],[Ano]]),N([Mês]=Tabela1[[#This Row],[Mês]]),N([Quantidade]&lt;0),N([Tipo]="Ação"),ABS([Líquido])),0)</f>
        <v>0</v>
      </c>
    </row>
    <row r="32" spans="1:21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11">
        <f>IF([Tipo]="Ação",SUMPRODUCT(N([Ano]=Tabela1[[#This Row],[Ano]]),N([Mês]=Tabela1[[#This Row],[Mês]]),N([Quantidade]&lt;0),N([Tipo]="Ação"),ABS([Líquido])),0)</f>
        <v>0</v>
      </c>
    </row>
    <row r="33" spans="1:23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11">
        <f>IF([Tipo]="Ação",SUMPRODUCT(N([Ano]=Tabela1[[#This Row],[Ano]]),N([Mês]=Tabela1[[#This Row],[Mês]]),N([Quantidade]&lt;0),N([Tipo]="Ação"),ABS([Líquido])),0)</f>
        <v>0</v>
      </c>
    </row>
    <row r="34" spans="1:23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11">
        <f>IF([Tipo]="Ação",SUMPRODUCT(N([Ano]=Tabela1[[#This Row],[Ano]]),N([Mês]=Tabela1[[#This Row],[Mês]]),N([Quantidade]&lt;0),N([Tipo]="Ação"),ABS([Líquido])),0)</f>
        <v>0</v>
      </c>
      <c r="W34" s="11"/>
    </row>
    <row r="35" spans="1:23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11">
        <f>IF([Tipo]="Ação",SUMPRODUCT(N([Ano]=Tabela1[[#This Row],[Ano]]),N([Mês]=Tabela1[[#This Row],[Mês]]),N([Quantidade]&lt;0),N([Tipo]="Ação"),ABS([Líquido])),0)</f>
        <v>0</v>
      </c>
    </row>
    <row r="36" spans="1:23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11">
        <f>IF([Tipo]="Ação",SUMPRODUCT(N([Ano]=Tabela1[[#This Row],[Ano]]),N([Mês]=Tabela1[[#This Row],[Mês]]),N([Quantidade]&lt;0),N([Tipo]="Ação"),ABS([Líquido])),0)</f>
        <v>0</v>
      </c>
    </row>
    <row r="37" spans="1:23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26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11">
        <f>IF([Tipo]="Ação",SUMPRODUCT(N([Ano]=Tabela1[[#This Row],[Ano]]),N([Mês]=Tabela1[[#This Row],[Mês]]),N([Quantidade]&lt;0),N([Tipo]="Ação"),ABS([Líquido])),0)</f>
        <v>0</v>
      </c>
    </row>
    <row r="38" spans="1:23">
      <c r="A38" s="27">
        <v>201403</v>
      </c>
      <c r="B38" s="27" t="str">
        <f>CONCATENATE(Tabela1[[#This Row],[Papel]],"_",Tabela1[[#This Row],[Trade]])</f>
        <v>PETRC13_201403</v>
      </c>
      <c r="C38" s="28">
        <v>41710</v>
      </c>
      <c r="D38" s="28">
        <f>WORKDAY(Tabela1[[#This Row],[Data]],IF(Tabela1[[#This Row],[Tipo]]="Opção",1,3))</f>
        <v>41711</v>
      </c>
      <c r="E38" s="29">
        <f>DAY(Tabela1[[#This Row],[Data Liquidação]])</f>
        <v>13</v>
      </c>
      <c r="F38" s="30">
        <f>MONTH([Data Liquidação])</f>
        <v>3</v>
      </c>
      <c r="G38" s="29">
        <f>YEAR(Tabela1[[#This Row],[Data Liquidação]])</f>
        <v>2014</v>
      </c>
      <c r="H38" s="30" t="s">
        <v>7</v>
      </c>
      <c r="I38" s="31" t="s">
        <v>54</v>
      </c>
      <c r="J38" s="32" t="s">
        <v>43</v>
      </c>
      <c r="K38" s="27">
        <v>2700</v>
      </c>
      <c r="L38" s="33">
        <v>-907.94</v>
      </c>
      <c r="M38" s="31">
        <f>IF([Quantidade]&lt;&gt;0,ABS([Líquido])/ABS([Quantidade]),0)</f>
        <v>0.33627407407407411</v>
      </c>
      <c r="N38" s="34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8" s="36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6"/>
      <c r="R38" s="36"/>
      <c r="S38" s="36">
        <f>Tabela1[[#This Row],[Resultado]]+Tabela1[[#This Row],[IRFF]]+Tabela1[[#This Row],[Outras Bovespa]]</f>
        <v>0</v>
      </c>
      <c r="T38" s="27" t="str">
        <f>IF([Quantidade]=0,"D","N")</f>
        <v>N</v>
      </c>
      <c r="U38" s="36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M14"/>
  <sheetViews>
    <sheetView topLeftCell="A4" workbookViewId="0">
      <selection activeCell="B10" sqref="B10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8.5703125" customWidth="1"/>
    <col min="5" max="5" width="2.42578125" bestFit="1" customWidth="1"/>
    <col min="6" max="6" width="11.28515625" bestFit="1" customWidth="1"/>
    <col min="7" max="7" width="12.85546875" bestFit="1" customWidth="1"/>
    <col min="8" max="8" width="14.28515625" bestFit="1" customWidth="1"/>
    <col min="9" max="9" width="7.7109375" customWidth="1"/>
    <col min="10" max="10" width="13.7109375" bestFit="1" customWidth="1"/>
    <col min="11" max="11" width="11" customWidth="1"/>
    <col min="12" max="12" width="14" bestFit="1" customWidth="1"/>
    <col min="13" max="13" width="19.28515625" bestFit="1" customWidth="1"/>
  </cols>
  <sheetData>
    <row r="3" spans="1:13">
      <c r="B3" s="20" t="s">
        <v>40</v>
      </c>
    </row>
    <row r="4" spans="1:13">
      <c r="B4" t="s">
        <v>48</v>
      </c>
      <c r="D4" t="s">
        <v>51</v>
      </c>
      <c r="F4" t="s">
        <v>46</v>
      </c>
      <c r="H4" t="s">
        <v>44</v>
      </c>
      <c r="J4" t="s">
        <v>49</v>
      </c>
      <c r="K4" t="s">
        <v>52</v>
      </c>
      <c r="L4" t="s">
        <v>47</v>
      </c>
      <c r="M4" t="s">
        <v>45</v>
      </c>
    </row>
    <row r="5" spans="1:13">
      <c r="A5" s="20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35</v>
      </c>
      <c r="G5" t="s">
        <v>36</v>
      </c>
      <c r="H5" t="s">
        <v>35</v>
      </c>
      <c r="I5" t="s">
        <v>36</v>
      </c>
    </row>
    <row r="6" spans="1:13">
      <c r="A6" s="21" t="s">
        <v>31</v>
      </c>
      <c r="B6" s="19"/>
      <c r="C6" s="19">
        <v>0</v>
      </c>
      <c r="D6" s="19"/>
      <c r="E6" s="19"/>
      <c r="F6" s="19"/>
      <c r="G6" s="19">
        <v>-1255.92</v>
      </c>
      <c r="H6" s="19"/>
      <c r="I6" s="19">
        <v>0</v>
      </c>
      <c r="J6" s="19">
        <v>0</v>
      </c>
      <c r="K6" s="19"/>
      <c r="L6" s="19">
        <v>-1255.92</v>
      </c>
      <c r="M6" s="19">
        <v>0</v>
      </c>
    </row>
    <row r="7" spans="1:13">
      <c r="A7" s="22">
        <v>2014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23">
        <v>1</v>
      </c>
      <c r="B8" s="19"/>
      <c r="C8" s="19">
        <v>0</v>
      </c>
      <c r="D8" s="19"/>
      <c r="E8" s="19"/>
      <c r="F8" s="19"/>
      <c r="G8" s="19">
        <v>-940.06</v>
      </c>
      <c r="H8" s="19"/>
      <c r="I8" s="19">
        <v>0</v>
      </c>
      <c r="J8" s="19">
        <v>0</v>
      </c>
      <c r="K8" s="19"/>
      <c r="L8" s="19">
        <v>-940.06</v>
      </c>
      <c r="M8" s="19">
        <v>0</v>
      </c>
    </row>
    <row r="9" spans="1:13">
      <c r="A9" s="23">
        <v>2</v>
      </c>
      <c r="B9" s="19"/>
      <c r="C9" s="19">
        <v>0</v>
      </c>
      <c r="D9" s="19"/>
      <c r="E9" s="19"/>
      <c r="F9" s="19"/>
      <c r="G9" s="19">
        <v>-315.86</v>
      </c>
      <c r="H9" s="19"/>
      <c r="I9" s="19">
        <v>0</v>
      </c>
      <c r="J9" s="19">
        <v>0</v>
      </c>
      <c r="K9" s="19"/>
      <c r="L9" s="19">
        <v>-315.86</v>
      </c>
      <c r="M9" s="19">
        <v>0</v>
      </c>
    </row>
    <row r="10" spans="1:13">
      <c r="A10" s="21" t="s">
        <v>7</v>
      </c>
      <c r="B10" s="19">
        <v>-305.94000000000005</v>
      </c>
      <c r="C10" s="19">
        <v>-1279.6400000000003</v>
      </c>
      <c r="D10" s="19">
        <v>6.7</v>
      </c>
      <c r="E10" s="19"/>
      <c r="F10" s="19">
        <v>-323.08000000000004</v>
      </c>
      <c r="G10" s="19">
        <v>-2187.58</v>
      </c>
      <c r="H10" s="19">
        <v>0</v>
      </c>
      <c r="I10" s="19">
        <v>0</v>
      </c>
      <c r="J10" s="19">
        <v>-1585.5800000000004</v>
      </c>
      <c r="K10" s="19"/>
      <c r="L10" s="19">
        <v>-2510.6600000000008</v>
      </c>
      <c r="M10" s="19">
        <v>0</v>
      </c>
    </row>
    <row r="11" spans="1:13">
      <c r="A11" s="22">
        <v>2013</v>
      </c>
      <c r="B11" s="19">
        <v>-305.94000000000005</v>
      </c>
      <c r="C11" s="19">
        <v>-1279.6400000000003</v>
      </c>
      <c r="D11" s="19">
        <v>6.7</v>
      </c>
      <c r="E11" s="19"/>
      <c r="F11" s="19">
        <v>-323.08000000000004</v>
      </c>
      <c r="G11" s="19">
        <v>-1279.6400000000001</v>
      </c>
      <c r="H11" s="19">
        <v>0</v>
      </c>
      <c r="I11" s="19">
        <v>0</v>
      </c>
      <c r="J11" s="19">
        <v>-1585.5800000000004</v>
      </c>
      <c r="K11" s="19">
        <v>6.7</v>
      </c>
      <c r="L11" s="19">
        <v>-1602.7200000000007</v>
      </c>
      <c r="M11" s="19">
        <v>0</v>
      </c>
    </row>
    <row r="12" spans="1:13">
      <c r="A12" s="22">
        <v>2014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23">
        <v>3</v>
      </c>
      <c r="B13" s="19"/>
      <c r="C13" s="19">
        <v>0</v>
      </c>
      <c r="D13" s="19"/>
      <c r="E13" s="19"/>
      <c r="F13" s="19"/>
      <c r="G13" s="19">
        <v>-907.94</v>
      </c>
      <c r="H13" s="19"/>
      <c r="I13" s="19">
        <v>0</v>
      </c>
      <c r="J13" s="19">
        <v>0</v>
      </c>
      <c r="K13" s="19"/>
      <c r="L13" s="19">
        <v>-907.94</v>
      </c>
      <c r="M13" s="19">
        <v>0</v>
      </c>
    </row>
    <row r="14" spans="1:13">
      <c r="A14" s="21" t="s">
        <v>37</v>
      </c>
      <c r="B14" s="19">
        <v>-305.94000000000005</v>
      </c>
      <c r="C14" s="19">
        <v>-1279.6400000000003</v>
      </c>
      <c r="D14" s="19">
        <v>6.7</v>
      </c>
      <c r="E14" s="19"/>
      <c r="F14" s="19">
        <v>-323.08000000000004</v>
      </c>
      <c r="G14" s="19">
        <v>-3443.5</v>
      </c>
      <c r="H14" s="19">
        <v>0</v>
      </c>
      <c r="I14" s="19">
        <v>0</v>
      </c>
      <c r="J14" s="19">
        <v>-1585.5800000000004</v>
      </c>
      <c r="K14" s="19"/>
      <c r="L14" s="19">
        <v>-3766.5800000000008</v>
      </c>
      <c r="M14" s="1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3:B7"/>
  <sheetViews>
    <sheetView workbookViewId="0">
      <selection activeCell="B11" sqref="B11"/>
    </sheetView>
  </sheetViews>
  <sheetFormatPr defaultRowHeight="15"/>
  <cols>
    <col min="1" max="1" width="17.85546875" bestFit="1" customWidth="1"/>
    <col min="2" max="2" width="19.7109375" bestFit="1" customWidth="1"/>
    <col min="3" max="3" width="21.140625" bestFit="1" customWidth="1"/>
  </cols>
  <sheetData>
    <row r="3" spans="1:2">
      <c r="A3" s="20" t="s">
        <v>34</v>
      </c>
      <c r="B3" t="s">
        <v>50</v>
      </c>
    </row>
    <row r="4" spans="1:2">
      <c r="A4" s="21" t="s">
        <v>32</v>
      </c>
      <c r="B4" s="24">
        <v>100</v>
      </c>
    </row>
    <row r="5" spans="1:2">
      <c r="A5" s="21" t="s">
        <v>33</v>
      </c>
      <c r="B5" s="24">
        <v>600</v>
      </c>
    </row>
    <row r="6" spans="1:2">
      <c r="A6" s="21" t="s">
        <v>54</v>
      </c>
      <c r="B6" s="24">
        <v>2700</v>
      </c>
    </row>
    <row r="7" spans="1:2">
      <c r="A7" s="21" t="s">
        <v>37</v>
      </c>
      <c r="B7" s="24">
        <v>3400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Plan4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2014-03-12T22:38:07Z</dcterms:modified>
</cp:coreProperties>
</file>