
<file path=[Content_Types].xml><?xml version="1.0" encoding="utf-8"?>
<Types xmlns="http://schemas.openxmlformats.org/package/2006/content-types">
  <Override PartName="/xl/queryTables/queryTable186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2246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2347.xml" ContentType="application/vnd.openxmlformats-officedocument.spreadsheetml.queryTable+xml"/>
  <Default Extension="xml" ContentType="application/xml"/>
  <Override PartName="/xl/queryTables/queryTable287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968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2041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2142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505.xml" ContentType="application/vnd.openxmlformats-officedocument.spreadsheetml.queryTable+xml"/>
  <Override PartName="/xl/tables/table5.xml" ContentType="application/vnd.openxmlformats-officedocument.spreadsheetml.table+xml"/>
  <Override PartName="/xl/queryTables/queryTable1101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205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2243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2158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2344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96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2259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574.xml" ContentType="application/vnd.openxmlformats-officedocument.spreadsheetml.queryTable+xml"/>
  <Override PartName="/xl/tables/table2.xml" ContentType="application/vnd.openxmlformats-officedocument.spreadsheetml.table+xml"/>
  <Override PartName="/xl/queryTables/queryTable502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2054.xml" ContentType="application/vnd.openxmlformats-officedocument.spreadsheetml.queryTable+xml"/>
  <Override PartName="/xl/queryTables/queryTable2240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2155.xml" ContentType="application/vnd.openxmlformats-officedocument.spreadsheetml.queryTable+xml"/>
  <Override PartName="/xl/queryTables/queryTable2341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962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2256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2357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978.xml" ContentType="application/vnd.openxmlformats-officedocument.spreadsheetml.queryTable+xml"/>
  <Override PartName="/xl/queryTables/queryTable205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2152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2067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2253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2168.xml" ContentType="application/vnd.openxmlformats-officedocument.spreadsheetml.queryTable+xml"/>
  <Override PartName="/xl/queryTables/queryTable2354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975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2269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2064.xml" ContentType="application/vnd.openxmlformats-officedocument.spreadsheetml.queryTable+xml"/>
  <Override PartName="/xl/queryTables/queryTable2250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2165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2351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972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2266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2367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988.xml" ContentType="application/vnd.openxmlformats-officedocument.spreadsheetml.queryTable+xml"/>
  <Override PartName="/xl/queryTables/queryTable2061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2162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2077.xml" ContentType="application/vnd.openxmlformats-officedocument.spreadsheetml.queryTable+xml"/>
  <Override PartName="/xl/queryTables/queryTable2263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2008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2178.xml" ContentType="application/vnd.openxmlformats-officedocument.spreadsheetml.queryTable+xml"/>
  <Override PartName="/xl/queryTables/queryTable2364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985.xml" ContentType="application/vnd.openxmlformats-officedocument.spreadsheetml.queryTable+xml"/>
  <Override PartName="/xl/queryTables/queryTable2109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2279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2074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2260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2005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2175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2106.xml" ContentType="application/vnd.openxmlformats-officedocument.spreadsheetml.queryTable+xml"/>
  <Override PartName="/xl/queryTables/queryTable236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1982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2276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2207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2377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998.xml" ContentType="application/vnd.openxmlformats-officedocument.spreadsheetml.queryTable+xml"/>
  <Override PartName="/xl/queryTables/queryTable2071.xml" ContentType="application/vnd.openxmlformats-officedocument.spreadsheetml.queryTable+xml"/>
  <Override PartName="/xl/queryTables/queryTable2308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929.xml" ContentType="application/vnd.openxmlformats-officedocument.spreadsheetml.queryTable+xml"/>
  <Override PartName="/xl/queryTables/queryTable2002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217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2103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2087.xml" ContentType="application/vnd.openxmlformats-officedocument.spreadsheetml.queryTable+xml"/>
  <Override PartName="/xl/queryTables/queryTable2273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2018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2188.xml" ContentType="application/vnd.openxmlformats-officedocument.spreadsheetml.queryTable+xml"/>
  <Override PartName="/xl/queryTables/queryTable2204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2374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995.xml" ContentType="application/vnd.openxmlformats-officedocument.spreadsheetml.queryTable+xml"/>
  <Override PartName="/xl/queryTables/queryTable2119.xml" ContentType="application/vnd.openxmlformats-officedocument.spreadsheetml.queryTable+xml"/>
  <Override PartName="/xl/queryTables/queryTable2305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2289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2100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2084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2270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2015.xml" ContentType="application/vnd.openxmlformats-officedocument.spreadsheetml.queryTable+xml"/>
  <Override PartName="/xl/queryTables/queryTable2201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2185.xml" ContentType="application/vnd.openxmlformats-officedocument.spreadsheetml.queryTable+xml"/>
  <Override PartName="/xl/queryTables/queryTable2371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992.xml" ContentType="application/vnd.openxmlformats-officedocument.spreadsheetml.queryTable+xml"/>
  <Override PartName="/xl/queryTables/queryTable2116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2286.xml" ContentType="application/vnd.openxmlformats-officedocument.spreadsheetml.queryTable+xml"/>
  <Override PartName="/xl/queryTables/queryTable2302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2217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2387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208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2318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1939.xml" ContentType="application/vnd.openxmlformats-officedocument.spreadsheetml.queryTable+xml"/>
  <Override PartName="/xl/queryTables/queryTable2012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2182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359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2097.xml" ContentType="application/vnd.openxmlformats-officedocument.spreadsheetml.queryTable+xml"/>
  <Override PartName="/xl/queryTables/queryTable2113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2283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2028.xml" ContentType="application/vnd.openxmlformats-officedocument.spreadsheetml.queryTable+xml"/>
  <Override PartName="/xl/queryTables/queryTable2214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2198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2129.xml" ContentType="application/vnd.openxmlformats-officedocument.spreadsheetml.queryTable+xml"/>
  <Override PartName="/xl/queryTables/queryTable238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2315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936.xml" ContentType="application/vnd.openxmlformats-officedocument.spreadsheetml.queryTable+xml"/>
  <Override PartName="/xl/queryTables/queryTable2299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1630.xml" ContentType="application/vnd.openxmlformats-officedocument.spreadsheetml.queryTable+xml"/>
  <Override PartName="/docProps/core.xml" ContentType="application/vnd.openxmlformats-package.core-properties+xml"/>
  <Override PartName="/xl/queryTables/queryTable542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2110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2094.xml" ContentType="application/vnd.openxmlformats-officedocument.spreadsheetml.queryTable+xml"/>
  <Override PartName="/xl/queryTables/queryTable2280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2025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2195.xml" ContentType="application/vnd.openxmlformats-officedocument.spreadsheetml.queryTable+xml"/>
  <Override PartName="/xl/queryTables/queryTable2211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2381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2126.xml" ContentType="application/vnd.openxmlformats-officedocument.spreadsheetml.queryTable+xml"/>
  <Override PartName="/xl/queryTables/queryTable2312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2296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933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2227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2091.xml" ContentType="application/vnd.openxmlformats-officedocument.spreadsheetml.queryTable+xml"/>
  <Override PartName="/xl/queryTables/queryTable2328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949.xml" ContentType="application/vnd.openxmlformats-officedocument.spreadsheetml.queryTable+xml"/>
  <Override PartName="/xl/queryTables/queryTable2022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2192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2123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930.xml" ContentType="application/vnd.openxmlformats-officedocument.spreadsheetml.queryTable+xml"/>
  <Override PartName="/xl/queryTables/queryTable2038.xml" ContentType="application/vnd.openxmlformats-officedocument.spreadsheetml.queryTable+xml"/>
  <Override PartName="/xl/queryTables/queryTable2293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2224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2394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2139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2325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946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2120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2290.xml" ContentType="application/vnd.openxmlformats-officedocument.spreadsheetml.queryTable+xml"/>
  <Override PartName="/xl/worksheets/sheet8.xml" ContentType="application/vnd.openxmlformats-officedocument.spreadsheetml.worksheet+xml"/>
  <Override PartName="/xl/queryTables/queryTable45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2035.xml" ContentType="application/vnd.openxmlformats-officedocument.spreadsheetml.queryTable+xml"/>
  <Override PartName="/xl/queryTables/queryTable2221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2391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2136.xml" ContentType="application/vnd.openxmlformats-officedocument.spreadsheetml.queryTable+xml"/>
  <Override PartName="/xl/queryTables/queryTable2322.xml" ContentType="application/vnd.openxmlformats-officedocument.spreadsheetml.queryTable+xml"/>
  <Override PartName="/xl/calcChain.xml" ContentType="application/vnd.openxmlformats-officedocument.spreadsheetml.calcChain+xml"/>
  <Override PartName="/xl/queryTables/queryTable262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943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223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2338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959.xml" ContentType="application/vnd.openxmlformats-officedocument.spreadsheetml.queryTable+xml"/>
  <Override PartName="/xl/queryTables/queryTable203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984.xml" ContentType="application/vnd.openxmlformats-officedocument.spreadsheetml.queryTable+xml"/>
  <Override PartName="/xl/queryTables/queryTable2108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2133.xml" ContentType="application/vnd.openxmlformats-officedocument.spreadsheetml.queryTable+xml"/>
  <Override PartName="/xl/queryTables/queryTable2278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2209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940.xml" ContentType="application/vnd.openxmlformats-officedocument.spreadsheetml.queryTable+xml"/>
  <Override PartName="/xl/queryTables/queryTable2048.xml" ContentType="application/vnd.openxmlformats-officedocument.spreadsheetml.queryTable+xml"/>
  <Override PartName="/xl/queryTables/queryTable2379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2234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207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2004.xml" ContentType="application/vnd.openxmlformats-officedocument.spreadsheetml.queryTable+xml"/>
  <Override PartName="/xl/queryTables/queryTable2149.xml" ContentType="application/vnd.openxmlformats-officedocument.spreadsheetml.queryTable+xml"/>
  <Override PartName="/xl/queryTables/queryTable2335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130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2174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956.xml" ContentType="application/vnd.openxmlformats-officedocument.spreadsheetml.queryTable+xml"/>
  <Override PartName="/xl/queryTables/queryTable2360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981.xml" ContentType="application/vnd.openxmlformats-officedocument.spreadsheetml.queryTable+xml"/>
  <Override PartName="/xl/queryTables/queryTable2105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2089.xml" ContentType="application/vnd.openxmlformats-officedocument.spreadsheetml.queryTable+xml"/>
  <Override PartName="/xl/queryTables/queryTable2275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2130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2206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2045.xml" ContentType="application/vnd.openxmlformats-officedocument.spreadsheetml.queryTable+xml"/>
  <Override PartName="/xl/queryTables/queryTable2231.xml" ContentType="application/vnd.openxmlformats-officedocument.spreadsheetml.queryTable+xml"/>
  <Override PartName="/xl/queryTables/queryTable2376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997.xml" ContentType="application/vnd.openxmlformats-officedocument.spreadsheetml.queryTable+xml"/>
  <Override PartName="/xl/queryTables/queryTable2070.xml" ContentType="application/vnd.openxmlformats-officedocument.spreadsheetml.queryTable+xml"/>
  <Override PartName="/xl/queryTables/queryTable2307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2146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2001.xml" ContentType="application/vnd.openxmlformats-officedocument.spreadsheetml.queryTable+xml"/>
  <Override PartName="/xl/queryTables/queryTable2332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953.xml" ContentType="application/vnd.openxmlformats-officedocument.spreadsheetml.queryTable+xml"/>
  <Override PartName="/xl/queryTables/queryTable217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2102.xml" ContentType="application/vnd.openxmlformats-officedocument.spreadsheetml.queryTable+xml"/>
  <Override PartName="/xl/queryTables/queryTable2247.xml" ContentType="application/vnd.openxmlformats-officedocument.spreadsheetml.queryTable+xml"/>
  <Default Extension="bin" ContentType="application/vnd.openxmlformats-officedocument.spreadsheetml.printerSettings"/>
  <Override PartName="/xl/queryTables/queryTable9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2086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2272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2017.xml" ContentType="application/vnd.openxmlformats-officedocument.spreadsheetml.queryTable+xml"/>
  <Override PartName="/xl/queryTables/queryTable2203.xml" ContentType="application/vnd.openxmlformats-officedocument.spreadsheetml.queryTable+xml"/>
  <Override PartName="/xl/queryTables/queryTable2348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969.xml" ContentType="application/vnd.openxmlformats-officedocument.spreadsheetml.queryTable+xml"/>
  <Override PartName="/xl/queryTables/queryTable2042.xml" ContentType="application/vnd.openxmlformats-officedocument.spreadsheetml.queryTable+xml"/>
  <Override PartName="/xl/queryTables/queryTable2187.xml" ContentType="application/vnd.openxmlformats-officedocument.spreadsheetml.queryTable+xml"/>
  <Override PartName="/xl/queryTables/queryTable2373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994.xml" ContentType="application/vnd.openxmlformats-officedocument.spreadsheetml.queryTable+xml"/>
  <Override PartName="/xl/queryTables/queryTable2118.xml" ContentType="application/vnd.openxmlformats-officedocument.spreadsheetml.queryTable+xml"/>
  <Override PartName="/xl/comments1.xml" ContentType="application/vnd.openxmlformats-officedocument.spreadsheetml.comments+xml"/>
  <Override PartName="/xl/queryTables/queryTable244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2288.xml" ContentType="application/vnd.openxmlformats-officedocument.spreadsheetml.queryTable+xml"/>
  <Override PartName="/xl/queryTables/queryTable2304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2143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102.xml" ContentType="application/vnd.openxmlformats-officedocument.spreadsheetml.queryTable+xml"/>
  <Override PartName="/xl/tables/table6.xml" ContentType="application/vnd.openxmlformats-officedocument.spreadsheetml.table+xml"/>
  <Override PartName="/xl/queryTables/queryTable143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2219.xml" ContentType="application/vnd.openxmlformats-officedocument.spreadsheetml.queryTable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950.xml" ContentType="application/vnd.openxmlformats-officedocument.spreadsheetml.queryTable+xml"/>
  <Override PartName="/xl/queryTables/queryTable2058.xml" ContentType="application/vnd.openxmlformats-officedocument.spreadsheetml.queryTable+xml"/>
  <Override PartName="/xl/queryTables/queryTable2244.xml" ContentType="application/vnd.openxmlformats-officedocument.spreadsheetml.queryTable+xml"/>
  <Override PartName="/xl/queryTables/queryTable2389.xml" ContentType="application/vnd.openxmlformats-officedocument.spreadsheetml.queryTable+xml"/>
  <Override PartName="/xl/theme/theme1.xml" ContentType="application/vnd.openxmlformats-officedocument.theme+xml"/>
  <Override PartName="/xl/queryTables/queryTable184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2083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2014.xml" ContentType="application/vnd.openxmlformats-officedocument.spreadsheetml.queryTable+xml"/>
  <Override PartName="/xl/queryTables/queryTable2159.xml" ContentType="application/vnd.openxmlformats-officedocument.spreadsheetml.queryTable+xml"/>
  <Override PartName="/xl/queryTables/queryTable2345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966.xml" ContentType="application/vnd.openxmlformats-officedocument.spreadsheetml.queryTable+xml"/>
  <Override PartName="/xl/queryTables/queryTable2184.xml" ContentType="application/vnd.openxmlformats-officedocument.spreadsheetml.queryTable+xml"/>
  <Override PartName="/xl/queryTables/queryTable2200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2370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991.xml" ContentType="application/vnd.openxmlformats-officedocument.spreadsheetml.queryTable+xml"/>
  <Override PartName="/xl/queryTables/queryTable2099.xml" ContentType="application/vnd.openxmlformats-officedocument.spreadsheetml.queryTable+xml"/>
  <Override PartName="/xl/queryTables/queryTable2115.xml" ContentType="application/vnd.openxmlformats-officedocument.spreadsheetml.queryTable+xml"/>
  <Override PartName="/xl/queryTables/queryTable2301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2140.xml" ContentType="application/vnd.openxmlformats-officedocument.spreadsheetml.queryTable+xml"/>
  <Override PartName="/xl/queryTables/queryTable2285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2216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205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2241.xml" ContentType="application/vnd.openxmlformats-officedocument.spreadsheetml.queryTable+xml"/>
  <Override PartName="/xl/queryTables/queryTable2386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2080.xml" ContentType="application/vnd.openxmlformats-officedocument.spreadsheetml.queryTable+xml"/>
  <Override PartName="/xl/queryTables/queryTable2317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938.xml" ContentType="application/vnd.openxmlformats-officedocument.spreadsheetml.queryTable+xml"/>
  <Override PartName="/xl/queryTables/queryTable2011.xml" ContentType="application/vnd.openxmlformats-officedocument.spreadsheetml.queryTable+xml"/>
  <Override PartName="/xl/queryTables/queryTable2156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2342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963.xml" ContentType="application/vnd.openxmlformats-officedocument.spreadsheetml.queryTable+xml"/>
  <Override PartName="/xl/queryTables/queryTable2181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2112.xml" ContentType="application/vnd.openxmlformats-officedocument.spreadsheetml.queryTable+xml"/>
  <Override PartName="/xl/queryTables/queryTable2257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2096.xml" ContentType="application/vnd.openxmlformats-officedocument.spreadsheetml.queryTable+xml"/>
  <Override PartName="/xl/queryTables/queryTable2282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2027.xml" ContentType="application/vnd.openxmlformats-officedocument.spreadsheetml.queryTable+xml"/>
  <Override PartName="/xl/queryTables/queryTable2358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2197.xml" ContentType="application/vnd.openxmlformats-officedocument.spreadsheetml.queryTable+xml"/>
  <Override PartName="/xl/queryTables/queryTable2213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979.xml" ContentType="application/vnd.openxmlformats-officedocument.spreadsheetml.queryTable+xml"/>
  <Override PartName="/xl/queryTables/queryTable2052.xml" ContentType="application/vnd.openxmlformats-officedocument.spreadsheetml.queryTable+xml"/>
  <Override PartName="/xl/queryTables/queryTable2383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2128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2153.xml" ContentType="application/vnd.openxmlformats-officedocument.spreadsheetml.queryTable+xml"/>
  <Override PartName="/xl/queryTables/queryTable2298.xml" ContentType="application/vnd.openxmlformats-officedocument.spreadsheetml.queryTable+xml"/>
  <Override PartName="/xl/queryTables/queryTable2314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935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960.xml" ContentType="application/vnd.openxmlformats-officedocument.spreadsheetml.queryTable+xml"/>
  <Override PartName="/xl/queryTables/queryTable2229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2068.xml" ContentType="application/vnd.openxmlformats-officedocument.spreadsheetml.queryTable+xml"/>
  <Override PartName="/xl/queryTables/queryTable2254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2093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2169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2024.xml" ContentType="application/vnd.openxmlformats-officedocument.spreadsheetml.queryTable+xml"/>
  <Override PartName="/xl/queryTables/queryTable2210.xml" ContentType="application/vnd.openxmlformats-officedocument.spreadsheetml.queryTable+xml"/>
  <Override PartName="/xl/queryTables/queryTable2355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976.xml" ContentType="application/vnd.openxmlformats-officedocument.spreadsheetml.queryTable+xml"/>
  <Override PartName="/xl/queryTables/queryTable2194.xml" ContentType="application/vnd.openxmlformats-officedocument.spreadsheetml.queryTable+xml"/>
  <Override PartName="/xl/queryTables/queryTable2380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212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231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932.xml" ContentType="application/vnd.openxmlformats-officedocument.spreadsheetml.queryTable+xml"/>
  <Override PartName="/xl/queryTables/queryTable2150.xml" ContentType="application/vnd.openxmlformats-officedocument.spreadsheetml.queryTable+xml"/>
  <Override PartName="/xl/queryTables/queryTable2295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2226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2065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2251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2090.xml" ContentType="application/vnd.openxmlformats-officedocument.spreadsheetml.queryTable+xml"/>
  <Override PartName="/xl/queryTables/queryTable2327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948.xml" ContentType="application/vnd.openxmlformats-officedocument.spreadsheetml.queryTable+xml"/>
  <Override PartName="/xl/queryTables/queryTable2021.xml" ContentType="application/vnd.openxmlformats-officedocument.spreadsheetml.queryTable+xml"/>
  <Override PartName="/xl/queryTables/queryTable2166.xml" ContentType="application/vnd.openxmlformats-officedocument.spreadsheetml.queryTable+xml"/>
  <Override PartName="/xl/queryTables/queryTable2352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2191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973.xml" ContentType="application/vnd.openxmlformats-officedocument.spreadsheetml.queryTable+xml"/>
  <Override PartName="/xl/queryTables/queryTable2267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2122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2292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2037.xml" ContentType="application/vnd.openxmlformats-officedocument.spreadsheetml.queryTable+xml"/>
  <Override PartName="/xl/queryTables/queryTable2368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989.xml" ContentType="application/vnd.openxmlformats-officedocument.spreadsheetml.queryTable+xml"/>
  <Override PartName="/xl/queryTables/queryTable2223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2062.xml" ContentType="application/vnd.openxmlformats-officedocument.spreadsheetml.queryTable+xml"/>
  <Override PartName="/xl/queryTables/queryTable2393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2138.xml" ContentType="application/vnd.openxmlformats-officedocument.spreadsheetml.queryTable+xml"/>
  <Override PartName="/xl/queryTables/queryTable2324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945.xml" ContentType="application/vnd.openxmlformats-officedocument.spreadsheetml.queryTable+xml"/>
  <Override PartName="/xl/queryTables/queryTable2163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2239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970.xml" ContentType="application/vnd.openxmlformats-officedocument.spreadsheetml.queryTable+xml"/>
  <Override PartName="/xl/queryTables/queryTable207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2264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2009.xml" ContentType="application/vnd.openxmlformats-officedocument.spreadsheetml.queryTable+xml"/>
  <Override PartName="/xl/worksheets/sheet7.xml" ContentType="application/vnd.openxmlformats-officedocument.spreadsheetml.worksheet+xml"/>
  <Override PartName="/xl/queryTables/queryTable4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2034.xml" ContentType="application/vnd.openxmlformats-officedocument.spreadsheetml.queryTable+xml"/>
  <Override PartName="/xl/queryTables/queryTable2179.xml" ContentType="application/vnd.openxmlformats-officedocument.spreadsheetml.queryTable+xml"/>
  <Override PartName="/xl/vbaProject.bin" ContentType="application/vnd.ms-office.vbaProject"/>
  <Override PartName="/xl/queryTables/queryTable160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2220.xml" ContentType="application/vnd.openxmlformats-officedocument.spreadsheetml.queryTable+xml"/>
  <Override PartName="/xl/queryTables/queryTable2365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986.xml" ContentType="application/vnd.openxmlformats-officedocument.spreadsheetml.queryTable+xml"/>
  <Override PartName="/xl/queryTables/queryTable2390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2135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2321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942.xml" ContentType="application/vnd.openxmlformats-officedocument.spreadsheetml.queryTable+xml"/>
  <Override PartName="/xl/queryTables/queryTable2160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2236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2075.xml" ContentType="application/vnd.openxmlformats-officedocument.spreadsheetml.queryTable+xml"/>
  <Override PartName="/xl/queryTables/queryTable2261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2006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132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2176.xml" ContentType="application/vnd.openxmlformats-officedocument.spreadsheetml.queryTable+xml"/>
  <Override PartName="/xl/queryTables/queryTable233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958.xml" ContentType="application/vnd.openxmlformats-officedocument.spreadsheetml.queryTable+xml"/>
  <Override PartName="/xl/queryTables/queryTable2031.xml" ContentType="application/vnd.openxmlformats-officedocument.spreadsheetml.queryTable+xml"/>
  <Override PartName="/xl/queryTables/queryTable2362.xml" ContentType="application/vnd.openxmlformats-officedocument.spreadsheetml.queryTable+xml"/>
  <Default Extension="vml" ContentType="application/vnd.openxmlformats-officedocument.vmlDrawing"/>
  <Override PartName="/xl/queryTables/queryTable539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983.xml" ContentType="application/vnd.openxmlformats-officedocument.spreadsheetml.queryTable+xml"/>
  <Override PartName="/xl/queryTables/queryTable2107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2277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2132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2208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2047.xml" ContentType="application/vnd.openxmlformats-officedocument.spreadsheetml.queryTable+xml"/>
  <Override PartName="/xl/queryTables/queryTable2233.xml" ContentType="application/vnd.openxmlformats-officedocument.spreadsheetml.queryTable+xml"/>
  <Override PartName="/xl/queryTables/queryTable2378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999.xml" ContentType="application/vnd.openxmlformats-officedocument.spreadsheetml.queryTable+xml"/>
  <Override PartName="/xl/queryTables/queryTable2072.xml" ContentType="application/vnd.openxmlformats-officedocument.spreadsheetml.queryTable+xml"/>
  <Override PartName="/xl/queryTables/queryTable2309.xml" ContentType="application/vnd.openxmlformats-officedocument.spreadsheetml.queryTable+xml"/>
  <Default Extension="rels" ContentType="application/vnd.openxmlformats-package.relationships+xml"/>
  <Override PartName="/xl/queryTables/queryTable104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2148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2003.xml" ContentType="application/vnd.openxmlformats-officedocument.spreadsheetml.queryTable+xml"/>
  <Override PartName="/xl/queryTables/queryTable2334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46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955.xml" ContentType="application/vnd.openxmlformats-officedocument.spreadsheetml.queryTable+xml"/>
  <Override PartName="/xl/queryTables/queryTable217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2104.xml" ContentType="application/vnd.openxmlformats-officedocument.spreadsheetml.queryTable+xml"/>
  <Override PartName="/xl/queryTables/queryTable224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980.xml" ContentType="application/vnd.openxmlformats-officedocument.spreadsheetml.queryTable+xml"/>
  <Override PartName="/xl/queryTables/queryTable2088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2274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2019.xml" ContentType="application/vnd.openxmlformats-officedocument.spreadsheetml.queryTable+xml"/>
  <Override PartName="/xl/queryTables/queryTable2205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2044.xml" ContentType="application/vnd.openxmlformats-officedocument.spreadsheetml.queryTable+xml"/>
  <Override PartName="/xl/queryTables/queryTable2189.xml" ContentType="application/vnd.openxmlformats-officedocument.spreadsheetml.queryTable+xml"/>
  <Override PartName="/xl/queryTables/queryTable2375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2230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996.xml" ContentType="application/vnd.openxmlformats-officedocument.spreadsheetml.queryTable+xml"/>
  <Override PartName="/xl/queryTables/queryTable2306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2000.xml" ContentType="application/vnd.openxmlformats-officedocument.spreadsheetml.queryTable+xml"/>
  <Override PartName="/xl/queryTables/queryTable2145.xml" ContentType="application/vnd.openxmlformats-officedocument.spreadsheetml.queryTable+xml"/>
  <Override PartName="/xl/queryTables/queryTable2331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2170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95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2101.xml" ContentType="application/vnd.openxmlformats-officedocument.spreadsheetml.queryTable+xml"/>
  <Override PartName="/xl/styles.xml" ContentType="application/vnd.openxmlformats-officedocument.spreadsheetml.styles+xml"/>
  <Override PartName="/xl/queryTables/queryTable95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2085.xml" ContentType="application/vnd.openxmlformats-officedocument.spreadsheetml.queryTable+xml"/>
  <Override PartName="/xl/queryTables/queryTable2271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2016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2186.xml" ContentType="application/vnd.openxmlformats-officedocument.spreadsheetml.queryTable+xml"/>
  <Override PartName="/xl/queryTables/queryTable2202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2372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993.xml" ContentType="application/vnd.openxmlformats-officedocument.spreadsheetml.queryTable+xml"/>
  <Override PartName="/xl/queryTables/queryTable2117.xml" ContentType="application/vnd.openxmlformats-officedocument.spreadsheetml.queryTable+xml"/>
  <Override PartName="/xl/queryTables/queryTable2303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2287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221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2388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2082.xml" ContentType="application/vnd.openxmlformats-officedocument.spreadsheetml.queryTable+xml"/>
  <Override PartName="/xl/queryTables/queryTable2319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2013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2183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1990.xml" ContentType="application/vnd.openxmlformats-officedocument.spreadsheetml.queryTable+xml"/>
  <Override PartName="/xl/queryTables/queryTable2114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2098.xml" ContentType="application/vnd.openxmlformats-officedocument.spreadsheetml.queryTable+xml"/>
  <Override PartName="/xl/queryTables/queryTable2284.xml" ContentType="application/vnd.openxmlformats-officedocument.spreadsheetml.queryTable+xml"/>
  <Override PartName="/xl/queryTables/queryTable2300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202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2199.xml" ContentType="application/vnd.openxmlformats-officedocument.spreadsheetml.queryTable+xml"/>
  <Override PartName="/xl/queryTables/queryTable2215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2385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231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937.xml" ContentType="application/vnd.openxmlformats-officedocument.spreadsheetml.queryTable+xml"/>
  <Override PartName="/xl/queryTables/queryTable2010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2180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2095.xml" ContentType="application/vnd.openxmlformats-officedocument.spreadsheetml.queryTable+xml"/>
  <Override PartName="/xl/queryTables/queryTable2111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2281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2026.xml" ContentType="application/vnd.openxmlformats-officedocument.spreadsheetml.queryTable+xml"/>
  <Override PartName="/xl/queryTables/queryTable2212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2196.xml" ContentType="application/vnd.openxmlformats-officedocument.spreadsheetml.queryTable+xml"/>
  <Override PartName="/xl/queryTables/queryTable2382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212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2313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934.xml" ContentType="application/vnd.openxmlformats-officedocument.spreadsheetml.queryTable+xml"/>
  <Override PartName="/xl/queryTables/queryTable2297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2228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2092.xml" ContentType="application/vnd.openxmlformats-officedocument.spreadsheetml.queryTable+xml"/>
  <Override PartName="/xl/queryTables/queryTable2329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2023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2193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2124.xml" ContentType="application/vnd.openxmlformats-officedocument.spreadsheetml.queryTable+xml"/>
  <Override PartName="/xl/queryTables/queryTable2310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2294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931.xml" ContentType="application/vnd.openxmlformats-officedocument.spreadsheetml.queryTable+xml"/>
  <Override PartName="/xl/queryTables/queryTable2039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2225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2395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2326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1947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2020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2190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2121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2291.xml" ContentType="application/vnd.openxmlformats-officedocument.spreadsheetml.queryTable+xml"/>
  <Override PartName="/xl/worksheets/sheet9.xml" ContentType="application/vnd.openxmlformats-officedocument.spreadsheetml.worksheet+xml"/>
  <Override PartName="/xl/queryTables/queryTable46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203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2222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2392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2137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2323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944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2238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553.xml" ContentType="application/vnd.openxmlformats-officedocument.spreadsheetml.queryTable+xml"/>
  <Override PartName="/xl/worksheets/sheet6.xml" ContentType="application/vnd.openxmlformats-officedocument.spreadsheetml.worksheet+xml"/>
  <Override PartName="/xl/queryTables/queryTable279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2339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2033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2134.xml" ContentType="application/vnd.openxmlformats-officedocument.spreadsheetml.queryTable+xml"/>
  <Override PartName="/xl/queryTables/queryTable2320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941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2049.xml" ContentType="application/vnd.openxmlformats-officedocument.spreadsheetml.queryTable+xml"/>
  <Override PartName="/xl/queryTables/queryTable2235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2336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957.xml" ContentType="application/vnd.openxmlformats-officedocument.spreadsheetml.queryTable+xml"/>
  <Override PartName="/xl/queryTables/queryTable2030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2131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2046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2232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2147.xml" ContentType="application/vnd.openxmlformats-officedocument.spreadsheetml.queryTable+xml"/>
  <Override PartName="/xl/queryTables/queryTable2333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954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2248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2349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2043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214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579.xml" ContentType="application/vnd.openxmlformats-officedocument.spreadsheetml.queryTable+xml"/>
  <Override PartName="/xl/tables/table7.xml" ContentType="application/vnd.openxmlformats-officedocument.spreadsheetml.table+xml"/>
  <Override PartName="/xl/queryTables/queryTable2330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951.xml" ContentType="application/vnd.openxmlformats-officedocument.spreadsheetml.queryTable+xml"/>
  <Override PartName="/xl/queryTables/queryTable205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2245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2346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967.xml" ContentType="application/vnd.openxmlformats-officedocument.spreadsheetml.queryTable+xml"/>
  <Override PartName="/xl/queryTables/queryTable2040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2141.xml" ContentType="application/vnd.openxmlformats-officedocument.spreadsheetml.queryTable+xml"/>
  <Override PartName="/xl/tables/table4.xml" ContentType="application/vnd.openxmlformats-officedocument.spreadsheetml.table+xml"/>
  <Override PartName="/xl/queryTables/queryTable504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2056.xml" ContentType="application/vnd.openxmlformats-officedocument.spreadsheetml.queryTable+xml"/>
  <Override PartName="/xl/queryTables/queryTable2242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2157.xml" ContentType="application/vnd.openxmlformats-officedocument.spreadsheetml.queryTable+xml"/>
  <Override PartName="/xl/queryTables/queryTable2343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964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2258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879.xml" ContentType="application/vnd.openxmlformats-officedocument.spreadsheetml.queryTable+xml"/>
  <Override PartName="/xl/tables/table1.xml" ContentType="application/vnd.openxmlformats-officedocument.spreadsheetml.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2359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2053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2154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2340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961.xml" ContentType="application/vnd.openxmlformats-officedocument.spreadsheetml.queryTable+xml"/>
  <Override PartName="/xl/queryTables/queryTable2069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2255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2356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977.xml" ContentType="application/vnd.openxmlformats-officedocument.spreadsheetml.queryTable+xml"/>
  <Override PartName="/xl/queryTables/queryTable2050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215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2066.xml" ContentType="application/vnd.openxmlformats-officedocument.spreadsheetml.queryTable+xml"/>
  <Override PartName="/xl/queryTables/queryTable2252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216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2353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974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2268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2369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2063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2164.xml" ContentType="application/vnd.openxmlformats-officedocument.spreadsheetml.queryTable+xml"/>
  <Override PartName="/xl/queryTables/queryTable2350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971.xml" ContentType="application/vnd.openxmlformats-officedocument.spreadsheetml.queryTable+xml"/>
  <Override PartName="/xl/queryTables/queryTable2079.xml" ContentType="application/vnd.openxmlformats-officedocument.spreadsheetml.queryTable+xml"/>
  <Override PartName="/xl/queryTables/queryTable2265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2366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987.xml" ContentType="application/vnd.openxmlformats-officedocument.spreadsheetml.queryTable+xml"/>
  <Override PartName="/xl/queryTables/queryTable2060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2161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2076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226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2007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2177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2363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10050" yWindow="0" windowWidth="8205" windowHeight="7320" tabRatio="798" activeTab="1"/>
  </bookViews>
  <sheets>
    <sheet name="Cap Social" sheetId="29" r:id="rId1"/>
    <sheet name="Decisão" sheetId="28" r:id="rId2"/>
    <sheet name="Cotacao" sheetId="9" r:id="rId3"/>
    <sheet name="Cotacao 2" sheetId="14" r:id="rId4"/>
    <sheet name="Cotacao 3" sheetId="17" r:id="rId5"/>
    <sheet name="Cotacao 4" sheetId="18" r:id="rId6"/>
    <sheet name="Cotacao 5" sheetId="21" r:id="rId7"/>
    <sheet name="Plan1" sheetId="30" r:id="rId8"/>
    <sheet name="Plan2" sheetId="31" r:id="rId9"/>
  </sheets>
  <definedNames>
    <definedName name="DadosExternos_1" localSheetId="2">Cotacao!$C$7:$C$62</definedName>
    <definedName name="DadosExternos_1" localSheetId="3">'Cotacao 2'!$C$7:$C$63</definedName>
    <definedName name="DadosExternos_1" localSheetId="4">'Cotacao 3'!$C$7:$C$63</definedName>
    <definedName name="DadosExternos_1" localSheetId="5">'Cotacao 4'!$C$7:$C$63</definedName>
    <definedName name="DadosExternos_1" localSheetId="6">'Cotacao 5'!$C$7:$C$63</definedName>
    <definedName name="DadosExternos_10" localSheetId="2">Cotacao!$C$7:$C$62</definedName>
    <definedName name="DadosExternos_10" localSheetId="3">'Cotacao 2'!$C$7:$C$63</definedName>
    <definedName name="DadosExternos_10" localSheetId="4">'Cotacao 3'!$C$7:$C$63</definedName>
    <definedName name="DadosExternos_10" localSheetId="5">'Cotacao 4'!$C$7:$C$63</definedName>
    <definedName name="DadosExternos_10" localSheetId="6">'Cotacao 5'!$C$7:$C$63</definedName>
    <definedName name="DadosExternos_103" localSheetId="2">Cotacao!$C$7:$C$111</definedName>
    <definedName name="DadosExternos_103" localSheetId="3">'Cotacao 2'!$C$7:$C$114</definedName>
    <definedName name="DadosExternos_103" localSheetId="4">'Cotacao 3'!$C$7:$C$114</definedName>
    <definedName name="DadosExternos_103" localSheetId="5">'Cotacao 4'!$C$7:$C$114</definedName>
    <definedName name="DadosExternos_103" localSheetId="6">'Cotacao 5'!$C$7:$C$114</definedName>
    <definedName name="DadosExternos_104" localSheetId="2">Cotacao!$C$7:$C$111</definedName>
    <definedName name="DadosExternos_104" localSheetId="3">'Cotacao 2'!$C$7:$C$114</definedName>
    <definedName name="DadosExternos_104" localSheetId="4">'Cotacao 3'!$C$7:$C$114</definedName>
    <definedName name="DadosExternos_104" localSheetId="5">'Cotacao 4'!$C$7:$C$114</definedName>
    <definedName name="DadosExternos_104" localSheetId="6">'Cotacao 5'!$C$7:$C$114</definedName>
    <definedName name="DadosExternos_106" localSheetId="2">Cotacao!$C$7:$C$111</definedName>
    <definedName name="DadosExternos_106" localSheetId="3">'Cotacao 2'!$C$7:$C$114</definedName>
    <definedName name="DadosExternos_106" localSheetId="4">'Cotacao 3'!$C$7:$C$114</definedName>
    <definedName name="DadosExternos_106" localSheetId="5">'Cotacao 4'!$C$7:$C$114</definedName>
    <definedName name="DadosExternos_106" localSheetId="6">'Cotacao 5'!$C$7:$C$114</definedName>
    <definedName name="DadosExternos_107" localSheetId="2">Cotacao!$C$7:$C$111</definedName>
    <definedName name="DadosExternos_107" localSheetId="3">'Cotacao 2'!$C$7:$C$114</definedName>
    <definedName name="DadosExternos_107" localSheetId="4">'Cotacao 3'!$C$7:$C$114</definedName>
    <definedName name="DadosExternos_107" localSheetId="5">'Cotacao 4'!$C$7:$C$114</definedName>
    <definedName name="DadosExternos_107" localSheetId="6">'Cotacao 5'!$C$7:$C$114</definedName>
    <definedName name="DadosExternos_108" localSheetId="2">Cotacao!$C$7:$C$111</definedName>
    <definedName name="DadosExternos_108" localSheetId="3">'Cotacao 2'!$C$7:$C$114</definedName>
    <definedName name="DadosExternos_108" localSheetId="4">'Cotacao 3'!$C$7:$C$114</definedName>
    <definedName name="DadosExternos_108" localSheetId="5">'Cotacao 4'!$C$7:$C$114</definedName>
    <definedName name="DadosExternos_108" localSheetId="6">'Cotacao 5'!$C$7:$C$114</definedName>
    <definedName name="DadosExternos_109" localSheetId="2">Cotacao!$C$7:$C$111</definedName>
    <definedName name="DadosExternos_109" localSheetId="3">'Cotacao 2'!$C$7:$C$114</definedName>
    <definedName name="DadosExternos_109" localSheetId="4">'Cotacao 3'!$C$7:$C$114</definedName>
    <definedName name="DadosExternos_109" localSheetId="5">'Cotacao 4'!$C$7:$C$114</definedName>
    <definedName name="DadosExternos_109" localSheetId="6">'Cotacao 5'!$C$7:$C$114</definedName>
    <definedName name="DadosExternos_11" localSheetId="2">Cotacao!$C$7:$C$62</definedName>
    <definedName name="DadosExternos_11" localSheetId="3">'Cotacao 2'!$C$7:$C$63</definedName>
    <definedName name="DadosExternos_11" localSheetId="4">'Cotacao 3'!$C$7:$C$63</definedName>
    <definedName name="DadosExternos_11" localSheetId="5">'Cotacao 4'!$C$7:$C$63</definedName>
    <definedName name="DadosExternos_11" localSheetId="6">'Cotacao 5'!$C$7:$C$63</definedName>
    <definedName name="DadosExternos_110" localSheetId="2">Cotacao!$C$7:$C$55</definedName>
    <definedName name="DadosExternos_110" localSheetId="3">'Cotacao 2'!$C$7:$C$56</definedName>
    <definedName name="DadosExternos_110" localSheetId="4">'Cotacao 3'!$C$7:$C$56</definedName>
    <definedName name="DadosExternos_110" localSheetId="5">'Cotacao 4'!$C$7:$C$56</definedName>
    <definedName name="DadosExternos_110" localSheetId="6">'Cotacao 5'!$C$7:$C$56</definedName>
    <definedName name="DadosExternos_111" localSheetId="2">Cotacao!$C$7:$C$56</definedName>
    <definedName name="DadosExternos_111" localSheetId="3">'Cotacao 2'!$C$7:$C$57</definedName>
    <definedName name="DadosExternos_111" localSheetId="4">'Cotacao 3'!$C$7:$C$57</definedName>
    <definedName name="DadosExternos_111" localSheetId="5">'Cotacao 4'!$C$7:$C$57</definedName>
    <definedName name="DadosExternos_111" localSheetId="6">'Cotacao 5'!$C$7:$C$57</definedName>
    <definedName name="DadosExternos_112" localSheetId="2">Cotacao!$C$7:$C$57</definedName>
    <definedName name="DadosExternos_112" localSheetId="3">'Cotacao 2'!$C$7:$C$58</definedName>
    <definedName name="DadosExternos_112" localSheetId="4">'Cotacao 3'!$C$7:$C$58</definedName>
    <definedName name="DadosExternos_112" localSheetId="5">'Cotacao 4'!$C$7:$C$58</definedName>
    <definedName name="DadosExternos_112" localSheetId="6">'Cotacao 5'!$C$7:$C$58</definedName>
    <definedName name="DadosExternos_113" localSheetId="2">Cotacao!$C$7:$C$57</definedName>
    <definedName name="DadosExternos_113" localSheetId="3">'Cotacao 2'!$C$7:$C$58</definedName>
    <definedName name="DadosExternos_113" localSheetId="4">'Cotacao 3'!$C$7:$C$58</definedName>
    <definedName name="DadosExternos_113" localSheetId="5">'Cotacao 4'!$C$7:$C$58</definedName>
    <definedName name="DadosExternos_113" localSheetId="6">'Cotacao 5'!$C$7:$C$58</definedName>
    <definedName name="DadosExternos_114" localSheetId="2">Cotacao!$C$7:$C$59</definedName>
    <definedName name="DadosExternos_114" localSheetId="3">'Cotacao 2'!$C$7:$C$60</definedName>
    <definedName name="DadosExternos_114" localSheetId="4">'Cotacao 3'!$C$7:$C$60</definedName>
    <definedName name="DadosExternos_114" localSheetId="5">'Cotacao 4'!$C$7:$C$60</definedName>
    <definedName name="DadosExternos_114" localSheetId="6">'Cotacao 5'!$C$7:$C$60</definedName>
    <definedName name="DadosExternos_115" localSheetId="2">Cotacao!$C$7:$C$58</definedName>
    <definedName name="DadosExternos_115" localSheetId="3">'Cotacao 2'!$C$7:$C$59</definedName>
    <definedName name="DadosExternos_115" localSheetId="4">'Cotacao 3'!$C$7:$C$59</definedName>
    <definedName name="DadosExternos_115" localSheetId="5">'Cotacao 4'!$C$7:$C$59</definedName>
    <definedName name="DadosExternos_115" localSheetId="6">'Cotacao 5'!$C$7:$C$59</definedName>
    <definedName name="DadosExternos_116" localSheetId="2">Cotacao!$C$7:$C$59</definedName>
    <definedName name="DadosExternos_116" localSheetId="3">'Cotacao 2'!$C$7:$C$60</definedName>
    <definedName name="DadosExternos_116" localSheetId="4">'Cotacao 3'!$C$7:$C$60</definedName>
    <definedName name="DadosExternos_116" localSheetId="5">'Cotacao 4'!$C$7:$C$60</definedName>
    <definedName name="DadosExternos_116" localSheetId="6">'Cotacao 5'!$C$7:$C$60</definedName>
    <definedName name="DadosExternos_117" localSheetId="2">Cotacao!$C$7:$C$61</definedName>
    <definedName name="DadosExternos_117" localSheetId="3">'Cotacao 2'!$C$7:$C$62</definedName>
    <definedName name="DadosExternos_117" localSheetId="4">'Cotacao 3'!$C$7:$C$62</definedName>
    <definedName name="DadosExternos_117" localSheetId="5">'Cotacao 4'!$C$7:$C$62</definedName>
    <definedName name="DadosExternos_117" localSheetId="6">'Cotacao 5'!$C$7:$C$62</definedName>
    <definedName name="DadosExternos_118" localSheetId="2">Cotacao!$C$7:$C$60</definedName>
    <definedName name="DadosExternos_118" localSheetId="3">'Cotacao 2'!$C$7:$C$61</definedName>
    <definedName name="DadosExternos_118" localSheetId="4">'Cotacao 3'!$C$7:$C$61</definedName>
    <definedName name="DadosExternos_118" localSheetId="5">'Cotacao 4'!$C$7:$C$61</definedName>
    <definedName name="DadosExternos_118" localSheetId="6">'Cotacao 5'!$C$7:$C$61</definedName>
    <definedName name="DadosExternos_119" localSheetId="2">Cotacao!$C$7:$C$61</definedName>
    <definedName name="DadosExternos_119" localSheetId="3">'Cotacao 2'!$C$7:$C$62</definedName>
    <definedName name="DadosExternos_119" localSheetId="4">'Cotacao 3'!$C$7:$C$62</definedName>
    <definedName name="DadosExternos_119" localSheetId="5">'Cotacao 4'!$C$7:$C$62</definedName>
    <definedName name="DadosExternos_119" localSheetId="6">'Cotacao 5'!$C$7:$C$62</definedName>
    <definedName name="DadosExternos_12" localSheetId="2">Cotacao!$C$7:$C$62</definedName>
    <definedName name="DadosExternos_12" localSheetId="3">'Cotacao 2'!$C$7:$C$63</definedName>
    <definedName name="DadosExternos_12" localSheetId="4">'Cotacao 3'!$C$7:$C$63</definedName>
    <definedName name="DadosExternos_12" localSheetId="5">'Cotacao 4'!$C$7:$C$63</definedName>
    <definedName name="DadosExternos_12" localSheetId="6">'Cotacao 5'!$C$7:$C$63</definedName>
    <definedName name="DadosExternos_120" localSheetId="2">Cotacao!$C$7:$C$63</definedName>
    <definedName name="DadosExternos_120" localSheetId="3">'Cotacao 2'!$C$7:$C$64</definedName>
    <definedName name="DadosExternos_120" localSheetId="4">'Cotacao 3'!$C$7:$C$64</definedName>
    <definedName name="DadosExternos_120" localSheetId="5">'Cotacao 4'!$C$7:$C$64</definedName>
    <definedName name="DadosExternos_120" localSheetId="6">'Cotacao 5'!$C$7:$C$64</definedName>
    <definedName name="DadosExternos_121" localSheetId="2">Cotacao!$C$7:$C$64</definedName>
    <definedName name="DadosExternos_121" localSheetId="3">'Cotacao 2'!$C$7:$C$65</definedName>
    <definedName name="DadosExternos_121" localSheetId="4">'Cotacao 3'!$C$7:$C$65</definedName>
    <definedName name="DadosExternos_121" localSheetId="5">'Cotacao 4'!$C$7:$C$65</definedName>
    <definedName name="DadosExternos_121" localSheetId="6">'Cotacao 5'!$C$7:$C$65</definedName>
    <definedName name="DadosExternos_122" localSheetId="2">Cotacao!$C$7:$C$64</definedName>
    <definedName name="DadosExternos_122" localSheetId="3">'Cotacao 2'!$C$7:$C$65</definedName>
    <definedName name="DadosExternos_122" localSheetId="4">'Cotacao 3'!$C$7:$C$65</definedName>
    <definedName name="DadosExternos_122" localSheetId="5">'Cotacao 4'!$C$7:$C$65</definedName>
    <definedName name="DadosExternos_122" localSheetId="6">'Cotacao 5'!$C$7:$C$65</definedName>
    <definedName name="DadosExternos_123" localSheetId="2">Cotacao!$C$7:$C$65</definedName>
    <definedName name="DadosExternos_123" localSheetId="3">'Cotacao 2'!$C$7:$C$66</definedName>
    <definedName name="DadosExternos_123" localSheetId="4">'Cotacao 3'!$C$7:$C$66</definedName>
    <definedName name="DadosExternos_123" localSheetId="5">'Cotacao 4'!$C$7:$C$66</definedName>
    <definedName name="DadosExternos_123" localSheetId="6">'Cotacao 5'!$C$7:$C$66</definedName>
    <definedName name="DadosExternos_124" localSheetId="2">Cotacao!$C$7:$C$68</definedName>
    <definedName name="DadosExternos_124" localSheetId="3">'Cotacao 2'!$C$7:$C$69</definedName>
    <definedName name="DadosExternos_124" localSheetId="4">'Cotacao 3'!$C$7:$C$69</definedName>
    <definedName name="DadosExternos_124" localSheetId="5">'Cotacao 4'!$C$7:$C$69</definedName>
    <definedName name="DadosExternos_124" localSheetId="6">'Cotacao 5'!$C$7:$C$69</definedName>
    <definedName name="DadosExternos_125" localSheetId="2">Cotacao!$C$7:$C$66</definedName>
    <definedName name="DadosExternos_125" localSheetId="3">'Cotacao 2'!$C$7:$C$67</definedName>
    <definedName name="DadosExternos_125" localSheetId="4">'Cotacao 3'!$C$7:$C$67</definedName>
    <definedName name="DadosExternos_125" localSheetId="5">'Cotacao 4'!$C$7:$C$67</definedName>
    <definedName name="DadosExternos_125" localSheetId="6">'Cotacao 5'!$C$7:$C$67</definedName>
    <definedName name="DadosExternos_126" localSheetId="2">Cotacao!$C$7:$C$69</definedName>
    <definedName name="DadosExternos_126" localSheetId="3">'Cotacao 2'!$C$7:$C$70</definedName>
    <definedName name="DadosExternos_126" localSheetId="4">'Cotacao 3'!$C$7:$C$70</definedName>
    <definedName name="DadosExternos_126" localSheetId="5">'Cotacao 4'!$C$7:$C$70</definedName>
    <definedName name="DadosExternos_126" localSheetId="6">'Cotacao 5'!$C$7:$C$70</definedName>
    <definedName name="DadosExternos_127" localSheetId="2">Cotacao!$C$7:$C$67</definedName>
    <definedName name="DadosExternos_127" localSheetId="3">'Cotacao 2'!$C$7:$C$68</definedName>
    <definedName name="DadosExternos_127" localSheetId="4">'Cotacao 3'!$C$7:$C$68</definedName>
    <definedName name="DadosExternos_127" localSheetId="5">'Cotacao 4'!$C$7:$C$68</definedName>
    <definedName name="DadosExternos_127" localSheetId="6">'Cotacao 5'!$C$7:$C$68</definedName>
    <definedName name="DadosExternos_128" localSheetId="2">Cotacao!$C$7:$C$68</definedName>
    <definedName name="DadosExternos_128" localSheetId="3">'Cotacao 2'!$C$7:$C$69</definedName>
    <definedName name="DadosExternos_128" localSheetId="4">'Cotacao 3'!$C$7:$C$69</definedName>
    <definedName name="DadosExternos_128" localSheetId="5">'Cotacao 4'!$C$7:$C$69</definedName>
    <definedName name="DadosExternos_128" localSheetId="6">'Cotacao 5'!$C$7:$C$69</definedName>
    <definedName name="DadosExternos_129" localSheetId="2">Cotacao!$C$7:$C$68</definedName>
    <definedName name="DadosExternos_129" localSheetId="3">'Cotacao 2'!$C$7:$C$69</definedName>
    <definedName name="DadosExternos_129" localSheetId="4">'Cotacao 3'!$C$7:$C$69</definedName>
    <definedName name="DadosExternos_129" localSheetId="5">'Cotacao 4'!$C$7:$C$69</definedName>
    <definedName name="DadosExternos_129" localSheetId="6">'Cotacao 5'!$C$7:$C$69</definedName>
    <definedName name="DadosExternos_130" localSheetId="2">Cotacao!$C$7:$C$69</definedName>
    <definedName name="DadosExternos_130" localSheetId="3">'Cotacao 2'!$C$7:$C$70</definedName>
    <definedName name="DadosExternos_130" localSheetId="4">'Cotacao 3'!$C$7:$C$70</definedName>
    <definedName name="DadosExternos_130" localSheetId="5">'Cotacao 4'!$C$7:$C$70</definedName>
    <definedName name="DadosExternos_130" localSheetId="6">'Cotacao 5'!$C$7:$C$70</definedName>
    <definedName name="DadosExternos_131" localSheetId="2">Cotacao!$C$7:$C$69</definedName>
    <definedName name="DadosExternos_131" localSheetId="3">'Cotacao 2'!$C$7:$C$70</definedName>
    <definedName name="DadosExternos_131" localSheetId="4">'Cotacao 3'!$C$7:$C$70</definedName>
    <definedName name="DadosExternos_131" localSheetId="5">'Cotacao 4'!$C$7:$C$70</definedName>
    <definedName name="DadosExternos_131" localSheetId="6">'Cotacao 5'!$C$7:$C$70</definedName>
    <definedName name="DadosExternos_132" localSheetId="2">Cotacao!$C$7:$C$70</definedName>
    <definedName name="DadosExternos_132" localSheetId="3">'Cotacao 2'!$C$7:$C$71</definedName>
    <definedName name="DadosExternos_132" localSheetId="4">'Cotacao 3'!$C$7:$C$71</definedName>
    <definedName name="DadosExternos_132" localSheetId="5">'Cotacao 4'!$C$7:$C$71</definedName>
    <definedName name="DadosExternos_132" localSheetId="6">'Cotacao 5'!$C$7:$C$71</definedName>
    <definedName name="DadosExternos_133" localSheetId="2">Cotacao!$C$7:$C$72</definedName>
    <definedName name="DadosExternos_133" localSheetId="3">'Cotacao 2'!$C$7:$C$73</definedName>
    <definedName name="DadosExternos_133" localSheetId="4">'Cotacao 3'!$C$7:$C$73</definedName>
    <definedName name="DadosExternos_133" localSheetId="5">'Cotacao 4'!$C$7:$C$73</definedName>
    <definedName name="DadosExternos_133" localSheetId="6">'Cotacao 5'!$C$7:$C$73</definedName>
    <definedName name="DadosExternos_134" localSheetId="2">Cotacao!$C$7:$C$73</definedName>
    <definedName name="DadosExternos_134" localSheetId="3">'Cotacao 2'!$C$7:$C$74</definedName>
    <definedName name="DadosExternos_134" localSheetId="4">'Cotacao 3'!$C$7:$C$74</definedName>
    <definedName name="DadosExternos_134" localSheetId="5">'Cotacao 4'!$C$7:$C$74</definedName>
    <definedName name="DadosExternos_134" localSheetId="6">'Cotacao 5'!$C$7:$C$74</definedName>
    <definedName name="DadosExternos_135" localSheetId="2">Cotacao!$C$7:$C$64</definedName>
    <definedName name="DadosExternos_135" localSheetId="3">'Cotacao 2'!$C$7:$C$65</definedName>
    <definedName name="DadosExternos_135" localSheetId="4">'Cotacao 3'!$C$7:$C$65</definedName>
    <definedName name="DadosExternos_135" localSheetId="5">'Cotacao 4'!$C$7:$C$65</definedName>
    <definedName name="DadosExternos_135" localSheetId="6">'Cotacao 5'!$C$7:$C$65</definedName>
    <definedName name="DadosExternos_136" localSheetId="2">Cotacao!$C$7:$C$66</definedName>
    <definedName name="DadosExternos_136" localSheetId="3">'Cotacao 2'!$C$7:$C$67</definedName>
    <definedName name="DadosExternos_136" localSheetId="4">'Cotacao 3'!$C$7:$C$67</definedName>
    <definedName name="DadosExternos_136" localSheetId="5">'Cotacao 4'!$C$7:$C$67</definedName>
    <definedName name="DadosExternos_136" localSheetId="6">'Cotacao 5'!$C$7:$C$67</definedName>
    <definedName name="DadosExternos_137" localSheetId="2">Cotacao!$C$7:$C$69</definedName>
    <definedName name="DadosExternos_137" localSheetId="3">'Cotacao 2'!$C$7:$C$70</definedName>
    <definedName name="DadosExternos_137" localSheetId="4">'Cotacao 3'!$C$7:$C$70</definedName>
    <definedName name="DadosExternos_137" localSheetId="5">'Cotacao 4'!$C$7:$C$70</definedName>
    <definedName name="DadosExternos_137" localSheetId="6">'Cotacao 5'!$C$7:$C$70</definedName>
    <definedName name="DadosExternos_138" localSheetId="2">Cotacao!$C$7:$C$69</definedName>
    <definedName name="DadosExternos_138" localSheetId="3">'Cotacao 2'!$C$7:$C$70</definedName>
    <definedName name="DadosExternos_138" localSheetId="4">'Cotacao 3'!$C$7:$C$70</definedName>
    <definedName name="DadosExternos_138" localSheetId="5">'Cotacao 4'!$C$7:$C$70</definedName>
    <definedName name="DadosExternos_138" localSheetId="6">'Cotacao 5'!$C$7:$C$70</definedName>
    <definedName name="DadosExternos_139" localSheetId="2">Cotacao!$C$7:$C$68</definedName>
    <definedName name="DadosExternos_139" localSheetId="3">'Cotacao 2'!$C$7:$C$69</definedName>
    <definedName name="DadosExternos_139" localSheetId="4">'Cotacao 3'!$C$7:$C$69</definedName>
    <definedName name="DadosExternos_139" localSheetId="5">'Cotacao 4'!$C$7:$C$69</definedName>
    <definedName name="DadosExternos_139" localSheetId="6">'Cotacao 5'!$C$7:$C$69</definedName>
    <definedName name="DadosExternos_14" localSheetId="2">Cotacao!$C$7:$C$62</definedName>
    <definedName name="DadosExternos_14" localSheetId="3">'Cotacao 2'!$C$7:$C$63</definedName>
    <definedName name="DadosExternos_14" localSheetId="4">'Cotacao 3'!$C$7:$C$63</definedName>
    <definedName name="DadosExternos_14" localSheetId="5">'Cotacao 4'!$C$7:$C$63</definedName>
    <definedName name="DadosExternos_14" localSheetId="6">'Cotacao 5'!$C$7:$C$63</definedName>
    <definedName name="DadosExternos_140" localSheetId="2">Cotacao!$C$7:$C$71</definedName>
    <definedName name="DadosExternos_140" localSheetId="3">'Cotacao 2'!$C$7:$C$72</definedName>
    <definedName name="DadosExternos_140" localSheetId="4">'Cotacao 3'!$C$7:$C$72</definedName>
    <definedName name="DadosExternos_140" localSheetId="5">'Cotacao 4'!$C$7:$C$72</definedName>
    <definedName name="DadosExternos_140" localSheetId="6">'Cotacao 5'!$C$7:$C$72</definedName>
    <definedName name="DadosExternos_141" localSheetId="2">Cotacao!$C$7:$C$73</definedName>
    <definedName name="DadosExternos_141" localSheetId="3">'Cotacao 2'!$C$7:$C$74</definedName>
    <definedName name="DadosExternos_141" localSheetId="4">'Cotacao 3'!$C$7:$C$74</definedName>
    <definedName name="DadosExternos_141" localSheetId="5">'Cotacao 4'!$C$7:$C$74</definedName>
    <definedName name="DadosExternos_141" localSheetId="6">'Cotacao 5'!$C$7:$C$74</definedName>
    <definedName name="DadosExternos_142" localSheetId="2">Cotacao!$C$7:$C$75</definedName>
    <definedName name="DadosExternos_142" localSheetId="3">'Cotacao 2'!$C$7:$C$76</definedName>
    <definedName name="DadosExternos_142" localSheetId="4">'Cotacao 3'!$C$7:$C$76</definedName>
    <definedName name="DadosExternos_142" localSheetId="5">'Cotacao 4'!$C$7:$C$76</definedName>
    <definedName name="DadosExternos_142" localSheetId="6">'Cotacao 5'!$C$7:$C$76</definedName>
    <definedName name="DadosExternos_143" localSheetId="2">Cotacao!$C$7:$C$74</definedName>
    <definedName name="DadosExternos_143" localSheetId="3">'Cotacao 2'!$C$7:$C$75</definedName>
    <definedName name="DadosExternos_143" localSheetId="4">'Cotacao 3'!$C$7:$C$75</definedName>
    <definedName name="DadosExternos_143" localSheetId="5">'Cotacao 4'!$C$7:$C$75</definedName>
    <definedName name="DadosExternos_143" localSheetId="6">'Cotacao 5'!$C$7:$C$75</definedName>
    <definedName name="DadosExternos_144" localSheetId="2">Cotacao!$C$7:$C$76</definedName>
    <definedName name="DadosExternos_144" localSheetId="3">'Cotacao 2'!$C$7:$C$77</definedName>
    <definedName name="DadosExternos_144" localSheetId="4">'Cotacao 3'!$C$7:$C$77</definedName>
    <definedName name="DadosExternos_144" localSheetId="5">'Cotacao 4'!$C$7:$C$77</definedName>
    <definedName name="DadosExternos_144" localSheetId="6">'Cotacao 5'!$C$7:$C$77</definedName>
    <definedName name="DadosExternos_145" localSheetId="2">Cotacao!$C$7:$C$77</definedName>
    <definedName name="DadosExternos_145" localSheetId="3">'Cotacao 2'!$C$7:$C$78</definedName>
    <definedName name="DadosExternos_145" localSheetId="4">'Cotacao 3'!$C$7:$C$78</definedName>
    <definedName name="DadosExternos_145" localSheetId="5">'Cotacao 4'!$C$7:$C$78</definedName>
    <definedName name="DadosExternos_145" localSheetId="6">'Cotacao 5'!$C$7:$C$78</definedName>
    <definedName name="DadosExternos_146" localSheetId="2">Cotacao!$C$7:$C$79</definedName>
    <definedName name="DadosExternos_146" localSheetId="3">'Cotacao 2'!$C$7:$C$80</definedName>
    <definedName name="DadosExternos_146" localSheetId="4">'Cotacao 3'!$C$7:$C$80</definedName>
    <definedName name="DadosExternos_146" localSheetId="5">'Cotacao 4'!$C$7:$C$80</definedName>
    <definedName name="DadosExternos_146" localSheetId="6">'Cotacao 5'!$C$7:$C$80</definedName>
    <definedName name="DadosExternos_147" localSheetId="2">Cotacao!$C$7:$C$79</definedName>
    <definedName name="DadosExternos_147" localSheetId="3">'Cotacao 2'!$C$7:$C$81</definedName>
    <definedName name="DadosExternos_147" localSheetId="4">'Cotacao 3'!$C$7:$C$81</definedName>
    <definedName name="DadosExternos_147" localSheetId="5">'Cotacao 4'!$C$7:$C$81</definedName>
    <definedName name="DadosExternos_147" localSheetId="6">'Cotacao 5'!$C$7:$C$81</definedName>
    <definedName name="DadosExternos_148" localSheetId="2">Cotacao!$C$7:$C$80</definedName>
    <definedName name="DadosExternos_148" localSheetId="3">'Cotacao 2'!$C$7:$C$83</definedName>
    <definedName name="DadosExternos_148" localSheetId="4">'Cotacao 3'!$C$7:$C$83</definedName>
    <definedName name="DadosExternos_148" localSheetId="5">'Cotacao 4'!$C$7:$C$83</definedName>
    <definedName name="DadosExternos_148" localSheetId="6">'Cotacao 5'!$C$7:$C$83</definedName>
    <definedName name="DadosExternos_149" localSheetId="2">Cotacao!$C$7:$C$80</definedName>
    <definedName name="DadosExternos_149" localSheetId="3">'Cotacao 2'!$C$7:$C$83</definedName>
    <definedName name="DadosExternos_149" localSheetId="4">'Cotacao 3'!$C$7:$C$83</definedName>
    <definedName name="DadosExternos_149" localSheetId="5">'Cotacao 4'!$C$7:$C$83</definedName>
    <definedName name="DadosExternos_149" localSheetId="6">'Cotacao 5'!$C$7:$C$83</definedName>
    <definedName name="DadosExternos_15" localSheetId="2">Cotacao!$C$7:$C$62</definedName>
    <definedName name="DadosExternos_15" localSheetId="3">'Cotacao 2'!$C$7:$C$63</definedName>
    <definedName name="DadosExternos_15" localSheetId="4">'Cotacao 3'!$C$7:$C$63</definedName>
    <definedName name="DadosExternos_15" localSheetId="5">'Cotacao 4'!$C$7:$C$63</definedName>
    <definedName name="DadosExternos_15" localSheetId="6">'Cotacao 5'!$C$7:$C$63</definedName>
    <definedName name="DadosExternos_150" localSheetId="2">Cotacao!$C$7:$C$79</definedName>
    <definedName name="DadosExternos_150" localSheetId="3">'Cotacao 2'!$C$7:$C$81</definedName>
    <definedName name="DadosExternos_150" localSheetId="4">'Cotacao 3'!$C$7:$C$81</definedName>
    <definedName name="DadosExternos_150" localSheetId="5">'Cotacao 4'!$C$7:$C$81</definedName>
    <definedName name="DadosExternos_150" localSheetId="6">'Cotacao 5'!$C$7:$C$81</definedName>
    <definedName name="DadosExternos_151" localSheetId="2">Cotacao!$C$7:$C$79</definedName>
    <definedName name="DadosExternos_151" localSheetId="3">'Cotacao 2'!$C$7:$C$82</definedName>
    <definedName name="DadosExternos_151" localSheetId="4">'Cotacao 3'!$C$7:$C$82</definedName>
    <definedName name="DadosExternos_151" localSheetId="5">'Cotacao 4'!$C$7:$C$82</definedName>
    <definedName name="DadosExternos_151" localSheetId="6">'Cotacao 5'!$C$7:$C$82</definedName>
    <definedName name="DadosExternos_152" localSheetId="2">Cotacao!$C$7:$C$81</definedName>
    <definedName name="DadosExternos_152" localSheetId="3">'Cotacao 2'!$C$7:$C$84</definedName>
    <definedName name="DadosExternos_152" localSheetId="4">'Cotacao 3'!$C$7:$C$84</definedName>
    <definedName name="DadosExternos_152" localSheetId="5">'Cotacao 4'!$C$7:$C$84</definedName>
    <definedName name="DadosExternos_152" localSheetId="6">'Cotacao 5'!$C$7:$C$84</definedName>
    <definedName name="DadosExternos_153" localSheetId="2">Cotacao!$C$7:$C$82</definedName>
    <definedName name="DadosExternos_153" localSheetId="3">'Cotacao 2'!$C$7:$C$85</definedName>
    <definedName name="DadosExternos_153" localSheetId="4">'Cotacao 3'!$C$7:$C$85</definedName>
    <definedName name="DadosExternos_153" localSheetId="5">'Cotacao 4'!$C$7:$C$85</definedName>
    <definedName name="DadosExternos_153" localSheetId="6">'Cotacao 5'!$C$7:$C$85</definedName>
    <definedName name="DadosExternos_154" localSheetId="2">Cotacao!$C$7:$C$84</definedName>
    <definedName name="DadosExternos_154" localSheetId="3">'Cotacao 2'!$C$7:$C$87</definedName>
    <definedName name="DadosExternos_154" localSheetId="4">'Cotacao 3'!$C$7:$C$87</definedName>
    <definedName name="DadosExternos_154" localSheetId="5">'Cotacao 4'!$C$7:$C$87</definedName>
    <definedName name="DadosExternos_154" localSheetId="6">'Cotacao 5'!$C$7:$C$87</definedName>
    <definedName name="DadosExternos_155" localSheetId="2">Cotacao!$C$7:$C$86</definedName>
    <definedName name="DadosExternos_155" localSheetId="3">'Cotacao 2'!$C$7:$C$89</definedName>
    <definedName name="DadosExternos_155" localSheetId="4">'Cotacao 3'!$C$7:$C$89</definedName>
    <definedName name="DadosExternos_155" localSheetId="5">'Cotacao 4'!$C$7:$C$89</definedName>
    <definedName name="DadosExternos_155" localSheetId="6">'Cotacao 5'!$C$7:$C$89</definedName>
    <definedName name="DadosExternos_156" localSheetId="2">Cotacao!$C$7:$C$88</definedName>
    <definedName name="DadosExternos_156" localSheetId="3">'Cotacao 2'!$C$7:$C$91</definedName>
    <definedName name="DadosExternos_156" localSheetId="4">'Cotacao 3'!$C$7:$C$91</definedName>
    <definedName name="DadosExternos_156" localSheetId="5">'Cotacao 4'!$C$7:$C$91</definedName>
    <definedName name="DadosExternos_156" localSheetId="6">'Cotacao 5'!$C$7:$C$91</definedName>
    <definedName name="DadosExternos_157" localSheetId="2">Cotacao!$C$7:$C$90</definedName>
    <definedName name="DadosExternos_157" localSheetId="3">'Cotacao 2'!$C$7:$C$93</definedName>
    <definedName name="DadosExternos_157" localSheetId="4">'Cotacao 3'!$C$7:$C$93</definedName>
    <definedName name="DadosExternos_157" localSheetId="5">'Cotacao 4'!$C$7:$C$93</definedName>
    <definedName name="DadosExternos_157" localSheetId="6">'Cotacao 5'!$C$7:$C$93</definedName>
    <definedName name="DadosExternos_158" localSheetId="2">Cotacao!$C$7:$C$91</definedName>
    <definedName name="DadosExternos_158" localSheetId="3">'Cotacao 2'!$C$7:$C$94</definedName>
    <definedName name="DadosExternos_158" localSheetId="4">'Cotacao 3'!$C$7:$C$94</definedName>
    <definedName name="DadosExternos_158" localSheetId="5">'Cotacao 4'!$C$7:$C$94</definedName>
    <definedName name="DadosExternos_158" localSheetId="6">'Cotacao 5'!$C$7:$C$94</definedName>
    <definedName name="DadosExternos_159" localSheetId="2">Cotacao!$C$7:$C$91</definedName>
    <definedName name="DadosExternos_159" localSheetId="3">'Cotacao 2'!$C$7:$C$94</definedName>
    <definedName name="DadosExternos_159" localSheetId="4">'Cotacao 3'!$C$7:$C$94</definedName>
    <definedName name="DadosExternos_159" localSheetId="5">'Cotacao 4'!$C$7:$C$94</definedName>
    <definedName name="DadosExternos_159" localSheetId="6">'Cotacao 5'!$C$7:$C$94</definedName>
    <definedName name="DadosExternos_16" localSheetId="2">Cotacao!$C$7:$C$62</definedName>
    <definedName name="DadosExternos_16" localSheetId="3">'Cotacao 2'!$C$7:$C$63</definedName>
    <definedName name="DadosExternos_16" localSheetId="4">'Cotacao 3'!$C$7:$C$63</definedName>
    <definedName name="DadosExternos_16" localSheetId="5">'Cotacao 4'!$C$7:$C$63</definedName>
    <definedName name="DadosExternos_16" localSheetId="6">'Cotacao 5'!$C$7:$C$63</definedName>
    <definedName name="DadosExternos_160" localSheetId="2">Cotacao!$C$7:$C$92</definedName>
    <definedName name="DadosExternos_160" localSheetId="3">'Cotacao 2'!$C$7:$C$95</definedName>
    <definedName name="DadosExternos_160" localSheetId="4">'Cotacao 3'!$C$7:$C$95</definedName>
    <definedName name="DadosExternos_160" localSheetId="5">'Cotacao 4'!$C$7:$C$95</definedName>
    <definedName name="DadosExternos_160" localSheetId="6">'Cotacao 5'!$C$7:$C$95</definedName>
    <definedName name="DadosExternos_161" localSheetId="2">Cotacao!$C$7:$C$91</definedName>
    <definedName name="DadosExternos_161" localSheetId="3">'Cotacao 2'!$C$7:$C$94</definedName>
    <definedName name="DadosExternos_161" localSheetId="4">'Cotacao 3'!$C$7:$C$94</definedName>
    <definedName name="DadosExternos_161" localSheetId="5">'Cotacao 4'!$C$7:$C$94</definedName>
    <definedName name="DadosExternos_161" localSheetId="6">'Cotacao 5'!$C$7:$C$94</definedName>
    <definedName name="DadosExternos_162" localSheetId="2">Cotacao!$C$7:$C$94</definedName>
    <definedName name="DadosExternos_162" localSheetId="3">'Cotacao 2'!$C$7:$C$97</definedName>
    <definedName name="DadosExternos_162" localSheetId="4">'Cotacao 3'!$C$7:$C$97</definedName>
    <definedName name="DadosExternos_162" localSheetId="5">'Cotacao 4'!$C$7:$C$97</definedName>
    <definedName name="DadosExternos_162" localSheetId="6">'Cotacao 5'!$C$7:$C$97</definedName>
    <definedName name="DadosExternos_163" localSheetId="2">Cotacao!$C$7:$C$93</definedName>
    <definedName name="DadosExternos_163" localSheetId="3">'Cotacao 2'!$C$7:$C$96</definedName>
    <definedName name="DadosExternos_163" localSheetId="4">'Cotacao 3'!$C$7:$C$96</definedName>
    <definedName name="DadosExternos_163" localSheetId="5">'Cotacao 4'!$C$7:$C$96</definedName>
    <definedName name="DadosExternos_163" localSheetId="6">'Cotacao 5'!$C$7:$C$96</definedName>
    <definedName name="DadosExternos_164" localSheetId="2">Cotacao!$C$7:$C$92</definedName>
    <definedName name="DadosExternos_164" localSheetId="3">'Cotacao 2'!$C$7:$C$95</definedName>
    <definedName name="DadosExternos_164" localSheetId="4">'Cotacao 3'!$C$7:$C$95</definedName>
    <definedName name="DadosExternos_164" localSheetId="5">'Cotacao 4'!$C$7:$C$95</definedName>
    <definedName name="DadosExternos_164" localSheetId="6">'Cotacao 5'!$C$7:$C$95</definedName>
    <definedName name="DadosExternos_165" localSheetId="2">Cotacao!$C$7:$C$94</definedName>
    <definedName name="DadosExternos_165" localSheetId="3">'Cotacao 2'!$C$7:$C$97</definedName>
    <definedName name="DadosExternos_165" localSheetId="4">'Cotacao 3'!$C$7:$C$97</definedName>
    <definedName name="DadosExternos_165" localSheetId="5">'Cotacao 4'!$C$7:$C$97</definedName>
    <definedName name="DadosExternos_165" localSheetId="6">'Cotacao 5'!$C$7:$C$97</definedName>
    <definedName name="DadosExternos_166" localSheetId="2">Cotacao!$C$7:$C$101</definedName>
    <definedName name="DadosExternos_166" localSheetId="3">'Cotacao 2'!$C$7:$C$104</definedName>
    <definedName name="DadosExternos_166" localSheetId="4">'Cotacao 3'!$C$7:$C$104</definedName>
    <definedName name="DadosExternos_166" localSheetId="5">'Cotacao 4'!$C$7:$C$104</definedName>
    <definedName name="DadosExternos_166" localSheetId="6">'Cotacao 5'!$C$7:$C$104</definedName>
    <definedName name="DadosExternos_167" localSheetId="2">Cotacao!$C$7:$C$103</definedName>
    <definedName name="DadosExternos_167" localSheetId="3">'Cotacao 2'!$C$7:$C$106</definedName>
    <definedName name="DadosExternos_167" localSheetId="4">'Cotacao 3'!$C$7:$C$106</definedName>
    <definedName name="DadosExternos_167" localSheetId="5">'Cotacao 4'!$C$7:$C$106</definedName>
    <definedName name="DadosExternos_167" localSheetId="6">'Cotacao 5'!$C$7:$C$106</definedName>
    <definedName name="DadosExternos_168" localSheetId="2">Cotacao!$C$7:$C$105</definedName>
    <definedName name="DadosExternos_168" localSheetId="3">'Cotacao 2'!$C$7:$C$108</definedName>
    <definedName name="DadosExternos_168" localSheetId="4">'Cotacao 3'!$C$7:$C$108</definedName>
    <definedName name="DadosExternos_168" localSheetId="5">'Cotacao 4'!$C$7:$C$108</definedName>
    <definedName name="DadosExternos_168" localSheetId="6">'Cotacao 5'!$C$7:$C$108</definedName>
    <definedName name="DadosExternos_169" localSheetId="2">Cotacao!$C$7:$C$107</definedName>
    <definedName name="DadosExternos_169" localSheetId="3">'Cotacao 2'!$C$7:$C$110</definedName>
    <definedName name="DadosExternos_169" localSheetId="4">'Cotacao 3'!$C$7:$C$110</definedName>
    <definedName name="DadosExternos_169" localSheetId="5">'Cotacao 4'!$C$7:$C$110</definedName>
    <definedName name="DadosExternos_169" localSheetId="6">'Cotacao 5'!$C$7:$C$110</definedName>
    <definedName name="DadosExternos_17" localSheetId="2">Cotacao!$C$7:$C$62</definedName>
    <definedName name="DadosExternos_17" localSheetId="3">'Cotacao 2'!$C$7:$C$63</definedName>
    <definedName name="DadosExternos_17" localSheetId="4">'Cotacao 3'!$C$7:$C$63</definedName>
    <definedName name="DadosExternos_17" localSheetId="5">'Cotacao 4'!$C$7:$C$63</definedName>
    <definedName name="DadosExternos_17" localSheetId="6">'Cotacao 5'!$C$7:$C$63</definedName>
    <definedName name="DadosExternos_170" localSheetId="2">Cotacao!$C$7:$C$106</definedName>
    <definedName name="DadosExternos_170" localSheetId="3">'Cotacao 2'!$C$7:$C$109</definedName>
    <definedName name="DadosExternos_170" localSheetId="4">'Cotacao 3'!$C$7:$C$109</definedName>
    <definedName name="DadosExternos_170" localSheetId="5">'Cotacao 4'!$C$7:$C$109</definedName>
    <definedName name="DadosExternos_170" localSheetId="6">'Cotacao 5'!$C$7:$C$109</definedName>
    <definedName name="DadosExternos_171" localSheetId="2">Cotacao!$C$7:$C$107</definedName>
    <definedName name="DadosExternos_171" localSheetId="3">'Cotacao 2'!$C$7:$C$110</definedName>
    <definedName name="DadosExternos_171" localSheetId="4">'Cotacao 3'!$C$7:$C$110</definedName>
    <definedName name="DadosExternos_171" localSheetId="5">'Cotacao 4'!$C$7:$C$110</definedName>
    <definedName name="DadosExternos_171" localSheetId="6">'Cotacao 5'!$C$7:$C$110</definedName>
    <definedName name="DadosExternos_172" localSheetId="2">Cotacao!$C$7:$C$107</definedName>
    <definedName name="DadosExternos_172" localSheetId="3">'Cotacao 2'!$C$7:$C$110</definedName>
    <definedName name="DadosExternos_172" localSheetId="4">'Cotacao 3'!$C$7:$C$110</definedName>
    <definedName name="DadosExternos_172" localSheetId="5">'Cotacao 4'!$C$7:$C$110</definedName>
    <definedName name="DadosExternos_172" localSheetId="6">'Cotacao 5'!$C$7:$C$110</definedName>
    <definedName name="DadosExternos_173" localSheetId="2">Cotacao!$C$7:$C$109</definedName>
    <definedName name="DadosExternos_173" localSheetId="3">'Cotacao 2'!$C$7:$C$112</definedName>
    <definedName name="DadosExternos_173" localSheetId="4">'Cotacao 3'!$C$7:$C$112</definedName>
    <definedName name="DadosExternos_173" localSheetId="5">'Cotacao 4'!$C$7:$C$112</definedName>
    <definedName name="DadosExternos_173" localSheetId="6">'Cotacao 5'!$C$7:$C$112</definedName>
    <definedName name="DadosExternos_174" localSheetId="2">Cotacao!$C$7:$C$109</definedName>
    <definedName name="DadosExternos_174" localSheetId="3">'Cotacao 2'!$C$7:$C$112</definedName>
    <definedName name="DadosExternos_174" localSheetId="4">'Cotacao 3'!$C$7:$C$112</definedName>
    <definedName name="DadosExternos_174" localSheetId="5">'Cotacao 4'!$C$7:$C$112</definedName>
    <definedName name="DadosExternos_174" localSheetId="6">'Cotacao 5'!$C$7:$C$112</definedName>
    <definedName name="DadosExternos_175" localSheetId="2">Cotacao!$C$7:$C$109</definedName>
    <definedName name="DadosExternos_175" localSheetId="3">'Cotacao 2'!$C$7:$C$112</definedName>
    <definedName name="DadosExternos_175" localSheetId="4">'Cotacao 3'!$C$7:$C$112</definedName>
    <definedName name="DadosExternos_175" localSheetId="5">'Cotacao 4'!$C$7:$C$112</definedName>
    <definedName name="DadosExternos_175" localSheetId="6">'Cotacao 5'!$C$7:$C$112</definedName>
    <definedName name="DadosExternos_176" localSheetId="2">Cotacao!$C$7:$C$109</definedName>
    <definedName name="DadosExternos_176" localSheetId="3">'Cotacao 2'!$C$7:$C$112</definedName>
    <definedName name="DadosExternos_176" localSheetId="4">'Cotacao 3'!$C$7:$C$112</definedName>
    <definedName name="DadosExternos_176" localSheetId="5">'Cotacao 4'!$C$7:$C$112</definedName>
    <definedName name="DadosExternos_176" localSheetId="6">'Cotacao 5'!$C$7:$C$112</definedName>
    <definedName name="DadosExternos_177" localSheetId="2">Cotacao!$C$7:$C$109</definedName>
    <definedName name="DadosExternos_177" localSheetId="3">'Cotacao 2'!$C$7:$C$112</definedName>
    <definedName name="DadosExternos_177" localSheetId="4">'Cotacao 3'!$C$7:$C$112</definedName>
    <definedName name="DadosExternos_177" localSheetId="5">'Cotacao 4'!$C$7:$C$112</definedName>
    <definedName name="DadosExternos_177" localSheetId="6">'Cotacao 5'!$C$7:$C$112</definedName>
    <definedName name="DadosExternos_178" localSheetId="2">Cotacao!$C$7:$C$109</definedName>
    <definedName name="DadosExternos_178" localSheetId="3">'Cotacao 2'!$C$7:$C$112</definedName>
    <definedName name="DadosExternos_178" localSheetId="4">'Cotacao 3'!$C$7:$C$112</definedName>
    <definedName name="DadosExternos_178" localSheetId="5">'Cotacao 4'!$C$7:$C$112</definedName>
    <definedName name="DadosExternos_178" localSheetId="6">'Cotacao 5'!$C$7:$C$112</definedName>
    <definedName name="DadosExternos_179" localSheetId="2">Cotacao!$C$7:$C$109</definedName>
    <definedName name="DadosExternos_179" localSheetId="3">'Cotacao 2'!$C$7:$C$112</definedName>
    <definedName name="DadosExternos_179" localSheetId="4">'Cotacao 3'!$C$7:$C$112</definedName>
    <definedName name="DadosExternos_179" localSheetId="5">'Cotacao 4'!$C$7:$C$112</definedName>
    <definedName name="DadosExternos_179" localSheetId="6">'Cotacao 5'!$C$7:$C$112</definedName>
    <definedName name="DadosExternos_18" localSheetId="2">Cotacao!$C$7:$C$63</definedName>
    <definedName name="DadosExternos_18" localSheetId="3">'Cotacao 2'!$C$7:$C$64</definedName>
    <definedName name="DadosExternos_18" localSheetId="4">'Cotacao 3'!$C$7:$C$64</definedName>
    <definedName name="DadosExternos_18" localSheetId="5">'Cotacao 4'!$C$7:$C$64</definedName>
    <definedName name="DadosExternos_18" localSheetId="6">'Cotacao 5'!$C$7:$C$64</definedName>
    <definedName name="DadosExternos_180" localSheetId="2">Cotacao!$C$7:$C$109</definedName>
    <definedName name="DadosExternos_180" localSheetId="3">'Cotacao 2'!$C$7:$C$112</definedName>
    <definedName name="DadosExternos_180" localSheetId="4">'Cotacao 3'!$C$7:$C$112</definedName>
    <definedName name="DadosExternos_180" localSheetId="5">'Cotacao 4'!$C$7:$C$112</definedName>
    <definedName name="DadosExternos_180" localSheetId="6">'Cotacao 5'!$C$7:$C$112</definedName>
    <definedName name="DadosExternos_181" localSheetId="2">Cotacao!$C$7:$C$109</definedName>
    <definedName name="DadosExternos_181" localSheetId="3">'Cotacao 2'!$C$7:$C$112</definedName>
    <definedName name="DadosExternos_181" localSheetId="4">'Cotacao 3'!$C$7:$C$112</definedName>
    <definedName name="DadosExternos_181" localSheetId="5">'Cotacao 4'!$C$7:$C$112</definedName>
    <definedName name="DadosExternos_181" localSheetId="6">'Cotacao 5'!$C$7:$C$112</definedName>
    <definedName name="DadosExternos_182" localSheetId="2">Cotacao!$C$7:$C$109</definedName>
    <definedName name="DadosExternos_182" localSheetId="3">'Cotacao 2'!$C$7:$C$112</definedName>
    <definedName name="DadosExternos_182" localSheetId="4">'Cotacao 3'!$C$7:$C$112</definedName>
    <definedName name="DadosExternos_182" localSheetId="5">'Cotacao 4'!$C$7:$C$112</definedName>
    <definedName name="DadosExternos_182" localSheetId="6">'Cotacao 5'!$C$7:$C$112</definedName>
    <definedName name="DadosExternos_183" localSheetId="2">Cotacao!$C$7:$C$109</definedName>
    <definedName name="DadosExternos_183" localSheetId="3">'Cotacao 2'!$C$7:$C$112</definedName>
    <definedName name="DadosExternos_183" localSheetId="4">'Cotacao 3'!$C$7:$C$112</definedName>
    <definedName name="DadosExternos_183" localSheetId="5">'Cotacao 4'!$C$7:$C$112</definedName>
    <definedName name="DadosExternos_183" localSheetId="6">'Cotacao 5'!$C$7:$C$112</definedName>
    <definedName name="DadosExternos_184" localSheetId="2">Cotacao!$C$7:$C$109</definedName>
    <definedName name="DadosExternos_184" localSheetId="3">'Cotacao 2'!$C$7:$C$8</definedName>
    <definedName name="DadosExternos_184" localSheetId="4">'Cotacao 3'!$C$7:$C$8</definedName>
    <definedName name="DadosExternos_184" localSheetId="5">'Cotacao 4'!$C$7:$C$8</definedName>
    <definedName name="DadosExternos_184" localSheetId="6">'Cotacao 5'!$C$7:$C$8</definedName>
    <definedName name="DadosExternos_185" localSheetId="2">Cotacao!$C$7:$C$109</definedName>
    <definedName name="DadosExternos_185" localSheetId="3">'Cotacao 2'!$C$7:$C$8</definedName>
    <definedName name="DadosExternos_185" localSheetId="4">'Cotacao 3'!$C$7:$C$8</definedName>
    <definedName name="DadosExternos_185" localSheetId="5">'Cotacao 4'!$C$7:$C$8</definedName>
    <definedName name="DadosExternos_185" localSheetId="6">'Cotacao 5'!$C$7:$C$8</definedName>
    <definedName name="DadosExternos_186" localSheetId="2">Cotacao!$C$7:$C$109</definedName>
    <definedName name="DadosExternos_186" localSheetId="3">'Cotacao 2'!$C$7:$C$9</definedName>
    <definedName name="DadosExternos_186" localSheetId="4">'Cotacao 3'!$C$7:$C$9</definedName>
    <definedName name="DadosExternos_186" localSheetId="5">'Cotacao 4'!$C$7:$C$9</definedName>
    <definedName name="DadosExternos_186" localSheetId="6">'Cotacao 5'!$C$7:$C$9</definedName>
    <definedName name="DadosExternos_187" localSheetId="2">Cotacao!$C$7:$C$109</definedName>
    <definedName name="DadosExternos_187" localSheetId="3">'Cotacao 2'!$C$7:$C$10</definedName>
    <definedName name="DadosExternos_187" localSheetId="4">'Cotacao 3'!$C$7:$C$10</definedName>
    <definedName name="DadosExternos_187" localSheetId="5">'Cotacao 4'!$C$7:$C$10</definedName>
    <definedName name="DadosExternos_187" localSheetId="6">'Cotacao 5'!$C$7:$C$10</definedName>
    <definedName name="DadosExternos_188" localSheetId="2">Cotacao!$C$7:$C$109</definedName>
    <definedName name="DadosExternos_188" localSheetId="3">'Cotacao 2'!$C$7:$C$13</definedName>
    <definedName name="DadosExternos_188" localSheetId="4">'Cotacao 3'!$C$7:$C$13</definedName>
    <definedName name="DadosExternos_188" localSheetId="5">'Cotacao 4'!$C$7:$C$13</definedName>
    <definedName name="DadosExternos_188" localSheetId="6">'Cotacao 5'!$C$7:$C$13</definedName>
    <definedName name="DadosExternos_189" localSheetId="2">Cotacao!$C$7:$C$109</definedName>
    <definedName name="DadosExternos_189" localSheetId="3">'Cotacao 2'!$C$7:$C$11</definedName>
    <definedName name="DadosExternos_189" localSheetId="4">'Cotacao 3'!$C$7:$C$11</definedName>
    <definedName name="DadosExternos_189" localSheetId="5">'Cotacao 4'!$C$7:$C$11</definedName>
    <definedName name="DadosExternos_189" localSheetId="6">'Cotacao 5'!$C$7:$C$11</definedName>
    <definedName name="DadosExternos_190" localSheetId="2">Cotacao!$C$7:$C$109</definedName>
    <definedName name="DadosExternos_190" localSheetId="3">'Cotacao 2'!$C$7:$C$13</definedName>
    <definedName name="DadosExternos_190" localSheetId="4">'Cotacao 3'!$C$7:$C$13</definedName>
    <definedName name="DadosExternos_190" localSheetId="5">'Cotacao 4'!$C$7:$C$13</definedName>
    <definedName name="DadosExternos_190" localSheetId="6">'Cotacao 5'!$C$7:$C$13</definedName>
    <definedName name="DadosExternos_191" localSheetId="2">Cotacao!$C$7:$C$109</definedName>
    <definedName name="DadosExternos_191" localSheetId="3">'Cotacao 2'!$C$7:$C$14</definedName>
    <definedName name="DadosExternos_191" localSheetId="4">'Cotacao 3'!$C$7:$C$14</definedName>
    <definedName name="DadosExternos_191" localSheetId="5">'Cotacao 4'!$C$7:$C$14</definedName>
    <definedName name="DadosExternos_191" localSheetId="6">'Cotacao 5'!$C$7:$C$14</definedName>
    <definedName name="DadosExternos_192" localSheetId="2">Cotacao!$C$7:$C$109</definedName>
    <definedName name="DadosExternos_192" localSheetId="3">'Cotacao 2'!$C$7:$C$16</definedName>
    <definedName name="DadosExternos_192" localSheetId="4">'Cotacao 3'!$C$7:$C$16</definedName>
    <definedName name="DadosExternos_192" localSheetId="5">'Cotacao 4'!$C$7:$C$16</definedName>
    <definedName name="DadosExternos_192" localSheetId="6">'Cotacao 5'!$C$7:$C$16</definedName>
    <definedName name="DadosExternos_193" localSheetId="2">Cotacao!$C$7:$C$109</definedName>
    <definedName name="DadosExternos_193" localSheetId="3">'Cotacao 2'!$C$7:$C$16</definedName>
    <definedName name="DadosExternos_193" localSheetId="4">'Cotacao 3'!$C$7:$C$16</definedName>
    <definedName name="DadosExternos_193" localSheetId="5">'Cotacao 4'!$C$7:$C$16</definedName>
    <definedName name="DadosExternos_193" localSheetId="6">'Cotacao 5'!$C$7:$C$16</definedName>
    <definedName name="DadosExternos_194" localSheetId="2">Cotacao!$C$7:$C$109</definedName>
    <definedName name="DadosExternos_194" localSheetId="3">'Cotacao 2'!$C$7:$C$17</definedName>
    <definedName name="DadosExternos_194" localSheetId="4">'Cotacao 3'!$C$7:$C$17</definedName>
    <definedName name="DadosExternos_194" localSheetId="5">'Cotacao 4'!$C$7:$C$17</definedName>
    <definedName name="DadosExternos_194" localSheetId="6">'Cotacao 5'!$C$7:$C$17</definedName>
    <definedName name="DadosExternos_195" localSheetId="2">Cotacao!$C$7:$C$109</definedName>
    <definedName name="DadosExternos_195" localSheetId="3">'Cotacao 2'!$C$7:$C$19</definedName>
    <definedName name="DadosExternos_195" localSheetId="4">'Cotacao 3'!$C$7:$C$19</definedName>
    <definedName name="DadosExternos_195" localSheetId="5">'Cotacao 4'!$C$7:$C$19</definedName>
    <definedName name="DadosExternos_195" localSheetId="6">'Cotacao 5'!$C$7:$C$19</definedName>
    <definedName name="DadosExternos_196" localSheetId="2">Cotacao!$C$7:$C$109</definedName>
    <definedName name="DadosExternos_196" localSheetId="3">'Cotacao 2'!$C$7:$C$22</definedName>
    <definedName name="DadosExternos_196" localSheetId="4">'Cotacao 3'!$C$7:$C$22</definedName>
    <definedName name="DadosExternos_196" localSheetId="5">'Cotacao 4'!$C$7:$C$22</definedName>
    <definedName name="DadosExternos_196" localSheetId="6">'Cotacao 5'!$C$7:$C$22</definedName>
    <definedName name="DadosExternos_197" localSheetId="2">Cotacao!$C$7:$C$109</definedName>
    <definedName name="DadosExternos_197" localSheetId="3">'Cotacao 2'!$C$7:$C$41</definedName>
    <definedName name="DadosExternos_197" localSheetId="4">'Cotacao 3'!$C$7:$C$41</definedName>
    <definedName name="DadosExternos_197" localSheetId="5">'Cotacao 4'!$C$7:$C$41</definedName>
    <definedName name="DadosExternos_197" localSheetId="6">'Cotacao 5'!$C$7:$C$41</definedName>
    <definedName name="DadosExternos_198" localSheetId="2">Cotacao!$C$7:$C$109</definedName>
    <definedName name="DadosExternos_198" localSheetId="3">'Cotacao 2'!$C$7:$C$41</definedName>
    <definedName name="DadosExternos_198" localSheetId="4">'Cotacao 3'!$C$7:$C$41</definedName>
    <definedName name="DadosExternos_198" localSheetId="5">'Cotacao 4'!$C$7:$C$41</definedName>
    <definedName name="DadosExternos_198" localSheetId="6">'Cotacao 5'!$C$7:$C$41</definedName>
    <definedName name="DadosExternos_199" localSheetId="3">'Cotacao 2'!$C$7:$C$41</definedName>
    <definedName name="DadosExternos_199" localSheetId="4">'Cotacao 3'!$C$7:$C$41</definedName>
    <definedName name="DadosExternos_199" localSheetId="5">'Cotacao 4'!$C$7:$C$41</definedName>
    <definedName name="DadosExternos_199" localSheetId="6">'Cotacao 5'!$C$7:$C$41</definedName>
    <definedName name="DadosExternos_2" localSheetId="2">Cotacao!$C$7:$C$62</definedName>
    <definedName name="DadosExternos_2" localSheetId="3">'Cotacao 2'!$C$7:$C$63</definedName>
    <definedName name="DadosExternos_2" localSheetId="4">'Cotacao 3'!$C$7:$C$63</definedName>
    <definedName name="DadosExternos_2" localSheetId="5">'Cotacao 4'!$C$7:$C$63</definedName>
    <definedName name="DadosExternos_2" localSheetId="6">'Cotacao 5'!$C$7:$C$63</definedName>
    <definedName name="DadosExternos_20" localSheetId="2">Cotacao!$C$7:$C$63</definedName>
    <definedName name="DadosExternos_20" localSheetId="3">'Cotacao 2'!$C$7:$C$64</definedName>
    <definedName name="DadosExternos_20" localSheetId="4">'Cotacao 3'!$C$7:$C$64</definedName>
    <definedName name="DadosExternos_20" localSheetId="5">'Cotacao 4'!$C$7:$C$64</definedName>
    <definedName name="DadosExternos_20" localSheetId="6">'Cotacao 5'!$C$7:$C$64</definedName>
    <definedName name="DadosExternos_200" localSheetId="2">Cotacao!$C$7:$C$109</definedName>
    <definedName name="DadosExternos_200" localSheetId="3">'Cotacao 2'!$C$7:$C$41</definedName>
    <definedName name="DadosExternos_200" localSheetId="4">'Cotacao 3'!$C$7:$C$41</definedName>
    <definedName name="DadosExternos_200" localSheetId="5">'Cotacao 4'!$C$7:$C$41</definedName>
    <definedName name="DadosExternos_200" localSheetId="6">'Cotacao 5'!$C$7:$C$41</definedName>
    <definedName name="DadosExternos_201" localSheetId="2">Cotacao!$C$7:$C$109</definedName>
    <definedName name="DadosExternos_201" localSheetId="3">'Cotacao 2'!$C$7:$C$41</definedName>
    <definedName name="DadosExternos_201" localSheetId="4">'Cotacao 3'!$C$7:$C$41</definedName>
    <definedName name="DadosExternos_201" localSheetId="5">'Cotacao 4'!$C$7:$C$41</definedName>
    <definedName name="DadosExternos_201" localSheetId="6">'Cotacao 5'!$C$7:$C$41</definedName>
    <definedName name="DadosExternos_202" localSheetId="2">Cotacao!$C$7:$C$109</definedName>
    <definedName name="DadosExternos_202" localSheetId="3">'Cotacao 2'!$C$7:$C$41</definedName>
    <definedName name="DadosExternos_202" localSheetId="4">'Cotacao 3'!$C$7:$C$41</definedName>
    <definedName name="DadosExternos_202" localSheetId="5">'Cotacao 4'!$C$7:$C$41</definedName>
    <definedName name="DadosExternos_202" localSheetId="6">'Cotacao 5'!$C$7:$C$41</definedName>
    <definedName name="DadosExternos_203" localSheetId="2">Cotacao!$C$7:$C$109</definedName>
    <definedName name="DadosExternos_203" localSheetId="3">'Cotacao 2'!$C$7:$C$41</definedName>
    <definedName name="DadosExternos_203" localSheetId="4">'Cotacao 3'!$C$7:$C$41</definedName>
    <definedName name="DadosExternos_203" localSheetId="5">'Cotacao 4'!$C$7:$C$41</definedName>
    <definedName name="DadosExternos_203" localSheetId="6">'Cotacao 5'!$C$7:$C$41</definedName>
    <definedName name="DadosExternos_204" localSheetId="2">Cotacao!$C$7:$C$109</definedName>
    <definedName name="DadosExternos_204" localSheetId="3">'Cotacao 2'!$C$7:$C$41</definedName>
    <definedName name="DadosExternos_204" localSheetId="4">'Cotacao 3'!$C$7:$C$41</definedName>
    <definedName name="DadosExternos_204" localSheetId="5">'Cotacao 4'!$C$7:$C$41</definedName>
    <definedName name="DadosExternos_204" localSheetId="6">'Cotacao 5'!$C$7:$C$41</definedName>
    <definedName name="DadosExternos_205" localSheetId="2">Cotacao!$C$7:$C$109</definedName>
    <definedName name="DadosExternos_205" localSheetId="3">'Cotacao 2'!$C$7:$C$41</definedName>
    <definedName name="DadosExternos_205" localSheetId="4">'Cotacao 3'!$C$7:$C$41</definedName>
    <definedName name="DadosExternos_205" localSheetId="5">'Cotacao 4'!$C$7:$C$41</definedName>
    <definedName name="DadosExternos_205" localSheetId="6">'Cotacao 5'!$C$7:$C$41</definedName>
    <definedName name="DadosExternos_206" localSheetId="2">Cotacao!$C$7:$C$109</definedName>
    <definedName name="DadosExternos_206" localSheetId="3">'Cotacao 2'!$C$7:$C$43</definedName>
    <definedName name="DadosExternos_206" localSheetId="4">'Cotacao 3'!$C$7:$C$43</definedName>
    <definedName name="DadosExternos_206" localSheetId="5">'Cotacao 4'!$C$7:$C$43</definedName>
    <definedName name="DadosExternos_206" localSheetId="6">'Cotacao 5'!$C$7:$C$43</definedName>
    <definedName name="DadosExternos_207" localSheetId="2">Cotacao!$C$7:$C$109</definedName>
    <definedName name="DadosExternos_207" localSheetId="3">'Cotacao 2'!$C$7:$C$43</definedName>
    <definedName name="DadosExternos_207" localSheetId="4">'Cotacao 3'!$C$7:$C$43</definedName>
    <definedName name="DadosExternos_207" localSheetId="5">'Cotacao 4'!$C$7:$C$43</definedName>
    <definedName name="DadosExternos_207" localSheetId="6">'Cotacao 5'!$C$7:$C$43</definedName>
    <definedName name="DadosExternos_208" localSheetId="3">'Cotacao 2'!$C$7:$C$43</definedName>
    <definedName name="DadosExternos_208" localSheetId="4">'Cotacao 3'!$C$7:$C$43</definedName>
    <definedName name="DadosExternos_208" localSheetId="5">'Cotacao 4'!$C$7:$C$43</definedName>
    <definedName name="DadosExternos_208" localSheetId="6">'Cotacao 5'!$C$7:$C$43</definedName>
    <definedName name="DadosExternos_209" localSheetId="2">Cotacao!$C$7:$C$109</definedName>
    <definedName name="DadosExternos_209" localSheetId="3">'Cotacao 2'!$C$7:$C$44</definedName>
    <definedName name="DadosExternos_209" localSheetId="4">'Cotacao 3'!$C$7:$C$44</definedName>
    <definedName name="DadosExternos_209" localSheetId="5">'Cotacao 4'!$C$7:$C$44</definedName>
    <definedName name="DadosExternos_209" localSheetId="6">'Cotacao 5'!$C$7:$C$44</definedName>
    <definedName name="DadosExternos_21" localSheetId="2">Cotacao!$C$7:$C$62</definedName>
    <definedName name="DadosExternos_21" localSheetId="3">'Cotacao 2'!$C$7:$C$63</definedName>
    <definedName name="DadosExternos_21" localSheetId="4">'Cotacao 3'!$C$7:$C$63</definedName>
    <definedName name="DadosExternos_21" localSheetId="5">'Cotacao 4'!$C$7:$C$63</definedName>
    <definedName name="DadosExternos_21" localSheetId="6">'Cotacao 5'!$C$7:$C$63</definedName>
    <definedName name="DadosExternos_210" localSheetId="3">'Cotacao 2'!$C$7:$C$45</definedName>
    <definedName name="DadosExternos_210" localSheetId="4">'Cotacao 3'!$C$7:$C$45</definedName>
    <definedName name="DadosExternos_210" localSheetId="5">'Cotacao 4'!$C$7:$C$45</definedName>
    <definedName name="DadosExternos_210" localSheetId="6">'Cotacao 5'!$C$7:$C$45</definedName>
    <definedName name="DadosExternos_211" localSheetId="2">Cotacao!$C$7:$C$109</definedName>
    <definedName name="DadosExternos_211" localSheetId="3">'Cotacao 2'!$C$7:$C$46</definedName>
    <definedName name="DadosExternos_211" localSheetId="4">'Cotacao 3'!$C$7:$C$46</definedName>
    <definedName name="DadosExternos_211" localSheetId="5">'Cotacao 4'!$C$7:$C$46</definedName>
    <definedName name="DadosExternos_211" localSheetId="6">'Cotacao 5'!$C$7:$C$46</definedName>
    <definedName name="DadosExternos_212" localSheetId="2">Cotacao!$C$7:$C$109</definedName>
    <definedName name="DadosExternos_212" localSheetId="3">'Cotacao 2'!$C$7:$C$47</definedName>
    <definedName name="DadosExternos_212" localSheetId="4">'Cotacao 3'!$C$7:$C$47</definedName>
    <definedName name="DadosExternos_212" localSheetId="5">'Cotacao 4'!$C$7:$C$47</definedName>
    <definedName name="DadosExternos_212" localSheetId="6">'Cotacao 5'!$C$7:$C$47</definedName>
    <definedName name="DadosExternos_213" localSheetId="2">Cotacao!$C$7:$C$109</definedName>
    <definedName name="DadosExternos_213" localSheetId="3">'Cotacao 2'!$C$7:$C$48</definedName>
    <definedName name="DadosExternos_213" localSheetId="4">'Cotacao 3'!$C$7:$C$48</definedName>
    <definedName name="DadosExternos_213" localSheetId="5">'Cotacao 4'!$C$7:$C$48</definedName>
    <definedName name="DadosExternos_213" localSheetId="6">'Cotacao 5'!$C$7:$C$48</definedName>
    <definedName name="DadosExternos_214" localSheetId="3">'Cotacao 2'!$C$7:$C$49</definedName>
    <definedName name="DadosExternos_214" localSheetId="4">'Cotacao 3'!$C$7:$C$49</definedName>
    <definedName name="DadosExternos_214" localSheetId="5">'Cotacao 4'!$C$7:$C$49</definedName>
    <definedName name="DadosExternos_214" localSheetId="6">'Cotacao 5'!$C$7:$C$49</definedName>
    <definedName name="DadosExternos_215" localSheetId="2">Cotacao!$C$7:$C$109</definedName>
    <definedName name="DadosExternos_215" localSheetId="3">'Cotacao 2'!$C$7:$C$50</definedName>
    <definedName name="DadosExternos_215" localSheetId="4">'Cotacao 3'!$C$7:$C$50</definedName>
    <definedName name="DadosExternos_215" localSheetId="5">'Cotacao 4'!$C$7:$C$50</definedName>
    <definedName name="DadosExternos_215" localSheetId="6">'Cotacao 5'!$C$7:$C$50</definedName>
    <definedName name="DadosExternos_216" localSheetId="2">Cotacao!$C$7:$C$109</definedName>
    <definedName name="DadosExternos_216" localSheetId="3">'Cotacao 2'!$C$7:$C$51</definedName>
    <definedName name="DadosExternos_216" localSheetId="4">'Cotacao 3'!$C$7:$C$51</definedName>
    <definedName name="DadosExternos_216" localSheetId="5">'Cotacao 4'!$C$7:$C$51</definedName>
    <definedName name="DadosExternos_216" localSheetId="6">'Cotacao 5'!$C$7:$C$51</definedName>
    <definedName name="DadosExternos_217" localSheetId="2">Cotacao!$C$7:$C$109</definedName>
    <definedName name="DadosExternos_217" localSheetId="3">'Cotacao 2'!$C$7:$C$51</definedName>
    <definedName name="DadosExternos_217" localSheetId="4">'Cotacao 3'!$C$7:$C$51</definedName>
    <definedName name="DadosExternos_217" localSheetId="5">'Cotacao 4'!$C$7:$C$51</definedName>
    <definedName name="DadosExternos_217" localSheetId="6">'Cotacao 5'!$C$7:$C$51</definedName>
    <definedName name="DadosExternos_218" localSheetId="2">Cotacao!$C$7:$C$109</definedName>
    <definedName name="DadosExternos_219" localSheetId="2">Cotacao!$C$7:$C$109</definedName>
    <definedName name="DadosExternos_219" localSheetId="3">'Cotacao 2'!$C$7:$C$51</definedName>
    <definedName name="DadosExternos_219" localSheetId="4">'Cotacao 3'!$C$7:$C$51</definedName>
    <definedName name="DadosExternos_219" localSheetId="5">'Cotacao 4'!$C$7:$C$51</definedName>
    <definedName name="DadosExternos_219" localSheetId="6">'Cotacao 5'!$C$7:$C$51</definedName>
    <definedName name="DadosExternos_220" localSheetId="2">Cotacao!$C$7:$C$109</definedName>
    <definedName name="DadosExternos_220" localSheetId="3">'Cotacao 2'!$C$7:$C$51</definedName>
    <definedName name="DadosExternos_220" localSheetId="4">'Cotacao 3'!$C$7:$C$51</definedName>
    <definedName name="DadosExternos_220" localSheetId="5">'Cotacao 4'!$C$7:$C$51</definedName>
    <definedName name="DadosExternos_220" localSheetId="6">'Cotacao 5'!$C$7:$C$51</definedName>
    <definedName name="DadosExternos_221" localSheetId="2">Cotacao!$C$7:$C$109</definedName>
    <definedName name="DadosExternos_221" localSheetId="3">'Cotacao 2'!$C$7:$C$51</definedName>
    <definedName name="DadosExternos_221" localSheetId="4">'Cotacao 3'!$C$7:$C$51</definedName>
    <definedName name="DadosExternos_221" localSheetId="5">'Cotacao 4'!$C$7:$C$51</definedName>
    <definedName name="DadosExternos_221" localSheetId="6">'Cotacao 5'!$C$7:$C$51</definedName>
    <definedName name="DadosExternos_222" localSheetId="2">Cotacao!$C$7:$C$109</definedName>
    <definedName name="DadosExternos_222" localSheetId="3">'Cotacao 2'!$C$7:$C$52</definedName>
    <definedName name="DadosExternos_222" localSheetId="4">'Cotacao 3'!$C$7:$C$52</definedName>
    <definedName name="DadosExternos_222" localSheetId="5">'Cotacao 4'!$C$7:$C$52</definedName>
    <definedName name="DadosExternos_222" localSheetId="6">'Cotacao 5'!$C$7:$C$52</definedName>
    <definedName name="DadosExternos_223" localSheetId="3">'Cotacao 2'!$C$7:$C$53</definedName>
    <definedName name="DadosExternos_223" localSheetId="4">'Cotacao 3'!$C$7:$C$53</definedName>
    <definedName name="DadosExternos_223" localSheetId="5">'Cotacao 4'!$C$7:$C$53</definedName>
    <definedName name="DadosExternos_223" localSheetId="6">'Cotacao 5'!$C$7:$C$53</definedName>
    <definedName name="DadosExternos_224" localSheetId="2">Cotacao!$C$7:$C$109</definedName>
    <definedName name="DadosExternos_224" localSheetId="3">'Cotacao 2'!$C$7:$C$54</definedName>
    <definedName name="DadosExternos_224" localSheetId="4">'Cotacao 3'!$C$7:$C$54</definedName>
    <definedName name="DadosExternos_224" localSheetId="5">'Cotacao 4'!$C$7:$C$54</definedName>
    <definedName name="DadosExternos_224" localSheetId="6">'Cotacao 5'!$C$7:$C$54</definedName>
    <definedName name="DadosExternos_225" localSheetId="2">Cotacao!$C$7:$C$109</definedName>
    <definedName name="DadosExternos_225" localSheetId="3">'Cotacao 2'!$C$7:$C$55</definedName>
    <definedName name="DadosExternos_225" localSheetId="4">'Cotacao 3'!$C$7:$C$55</definedName>
    <definedName name="DadosExternos_225" localSheetId="5">'Cotacao 4'!$C$7:$C$55</definedName>
    <definedName name="DadosExternos_225" localSheetId="6">'Cotacao 5'!$C$7:$C$55</definedName>
    <definedName name="DadosExternos_226" localSheetId="2">Cotacao!$C$7:$C$109</definedName>
    <definedName name="DadosExternos_227" localSheetId="3">'Cotacao 2'!$C$7:$C$56</definedName>
    <definedName name="DadosExternos_227" localSheetId="4">'Cotacao 3'!$C$7:$C$56</definedName>
    <definedName name="DadosExternos_227" localSheetId="5">'Cotacao 4'!$C$7:$C$56</definedName>
    <definedName name="DadosExternos_227" localSheetId="6">'Cotacao 5'!$C$7:$C$56</definedName>
    <definedName name="DadosExternos_228" localSheetId="2">Cotacao!$C$7:$C$109</definedName>
    <definedName name="DadosExternos_228" localSheetId="3">'Cotacao 2'!$C$7:$C$57</definedName>
    <definedName name="DadosExternos_228" localSheetId="4">'Cotacao 3'!$C$7:$C$57</definedName>
    <definedName name="DadosExternos_228" localSheetId="5">'Cotacao 4'!$C$7:$C$57</definedName>
    <definedName name="DadosExternos_228" localSheetId="6">'Cotacao 5'!$C$7:$C$57</definedName>
    <definedName name="DadosExternos_229" localSheetId="2">Cotacao!$C$7:$C$109</definedName>
    <definedName name="DadosExternos_229" localSheetId="3">'Cotacao 2'!$C$7:$C$58</definedName>
    <definedName name="DadosExternos_229" localSheetId="4">'Cotacao 3'!$C$7:$C$58</definedName>
    <definedName name="DadosExternos_229" localSheetId="5">'Cotacao 4'!$C$7:$C$58</definedName>
    <definedName name="DadosExternos_229" localSheetId="6">'Cotacao 5'!$C$7:$C$58</definedName>
    <definedName name="DadosExternos_230" localSheetId="2">Cotacao!$C$7:$C$109</definedName>
    <definedName name="DadosExternos_230" localSheetId="3">'Cotacao 2'!$C$7:$C$59</definedName>
    <definedName name="DadosExternos_230" localSheetId="4">'Cotacao 3'!$C$7:$C$59</definedName>
    <definedName name="DadosExternos_230" localSheetId="5">'Cotacao 4'!$C$7:$C$59</definedName>
    <definedName name="DadosExternos_230" localSheetId="6">'Cotacao 5'!$C$7:$C$59</definedName>
    <definedName name="DadosExternos_231" localSheetId="2">Cotacao!$C$7:$C$109</definedName>
    <definedName name="DadosExternos_232" localSheetId="2">Cotacao!$C$7:$C$109</definedName>
    <definedName name="DadosExternos_233" localSheetId="2">Cotacao!$C$7:$C$109</definedName>
    <definedName name="DadosExternos_233" localSheetId="3">'Cotacao 2'!$C$7:$C$61</definedName>
    <definedName name="DadosExternos_233" localSheetId="4">'Cotacao 3'!$C$7:$C$61</definedName>
    <definedName name="DadosExternos_233" localSheetId="5">'Cotacao 4'!$C$7:$C$61</definedName>
    <definedName name="DadosExternos_233" localSheetId="6">'Cotacao 5'!$C$7:$C$61</definedName>
    <definedName name="DadosExternos_234" localSheetId="3">'Cotacao 2'!$C$7:$C$63</definedName>
    <definedName name="DadosExternos_234" localSheetId="4">'Cotacao 3'!$C$7:$C$63</definedName>
    <definedName name="DadosExternos_234" localSheetId="5">'Cotacao 4'!$C$7:$C$63</definedName>
    <definedName name="DadosExternos_234" localSheetId="6">'Cotacao 5'!$C$7:$C$63</definedName>
    <definedName name="DadosExternos_235" localSheetId="2">Cotacao!$C$7:$C$109</definedName>
    <definedName name="DadosExternos_235" localSheetId="3">'Cotacao 2'!$C$7:$C$64</definedName>
    <definedName name="DadosExternos_235" localSheetId="4">'Cotacao 3'!$C$7:$C$64</definedName>
    <definedName name="DadosExternos_235" localSheetId="5">'Cotacao 4'!$C$7:$C$64</definedName>
    <definedName name="DadosExternos_235" localSheetId="6">'Cotacao 5'!$C$7:$C$64</definedName>
    <definedName name="DadosExternos_237" localSheetId="2">Cotacao!$C$7:$C$109</definedName>
    <definedName name="DadosExternos_237" localSheetId="3">'Cotacao 2'!$C$7:$C$65</definedName>
    <definedName name="DadosExternos_237" localSheetId="4">'Cotacao 3'!$C$7:$C$65</definedName>
    <definedName name="DadosExternos_237" localSheetId="5">'Cotacao 4'!$C$7:$C$65</definedName>
    <definedName name="DadosExternos_237" localSheetId="6">'Cotacao 5'!$C$7:$C$65</definedName>
    <definedName name="DadosExternos_238" localSheetId="2">Cotacao!$C$7:$C$109</definedName>
    <definedName name="DadosExternos_238" localSheetId="3">'Cotacao 2'!$C$7:$C$66</definedName>
    <definedName name="DadosExternos_238" localSheetId="4">'Cotacao 3'!$C$7:$C$66</definedName>
    <definedName name="DadosExternos_238" localSheetId="5">'Cotacao 4'!$C$7:$C$66</definedName>
    <definedName name="DadosExternos_238" localSheetId="6">'Cotacao 5'!$C$7:$C$66</definedName>
    <definedName name="DadosExternos_239" localSheetId="3">'Cotacao 2'!$C$7:$C$68</definedName>
    <definedName name="DadosExternos_239" localSheetId="4">'Cotacao 3'!$C$7:$C$68</definedName>
    <definedName name="DadosExternos_239" localSheetId="5">'Cotacao 4'!$C$7:$C$68</definedName>
    <definedName name="DadosExternos_239" localSheetId="6">'Cotacao 5'!$C$7:$C$68</definedName>
    <definedName name="DadosExternos_24" localSheetId="2">Cotacao!$C$7:$C$62</definedName>
    <definedName name="DadosExternos_24" localSheetId="3">'Cotacao 2'!$C$7:$C$63</definedName>
    <definedName name="DadosExternos_24" localSheetId="4">'Cotacao 3'!$C$7:$C$63</definedName>
    <definedName name="DadosExternos_24" localSheetId="5">'Cotacao 4'!$C$7:$C$63</definedName>
    <definedName name="DadosExternos_24" localSheetId="6">'Cotacao 5'!$C$7:$C$63</definedName>
    <definedName name="DadosExternos_240" localSheetId="2">Cotacao!$C$7:$C$109</definedName>
    <definedName name="DadosExternos_240" localSheetId="3">'Cotacao 2'!$C$7:$C$68</definedName>
    <definedName name="DadosExternos_240" localSheetId="4">'Cotacao 3'!$C$7:$C$68</definedName>
    <definedName name="DadosExternos_240" localSheetId="5">'Cotacao 4'!$C$7:$C$68</definedName>
    <definedName name="DadosExternos_240" localSheetId="6">'Cotacao 5'!$C$7:$C$68</definedName>
    <definedName name="DadosExternos_241" localSheetId="2">Cotacao!$C$7:$C$110</definedName>
    <definedName name="DadosExternos_241" localSheetId="3">'Cotacao 2'!$C$7:$C$68</definedName>
    <definedName name="DadosExternos_241" localSheetId="4">'Cotacao 3'!$C$7:$C$68</definedName>
    <definedName name="DadosExternos_241" localSheetId="5">'Cotacao 4'!$C$7:$C$68</definedName>
    <definedName name="DadosExternos_241" localSheetId="6">'Cotacao 5'!$C$7:$C$68</definedName>
    <definedName name="DadosExternos_242" localSheetId="3">'Cotacao 2'!$C$7:$C$68</definedName>
    <definedName name="DadosExternos_242" localSheetId="4">'Cotacao 3'!$C$7:$C$68</definedName>
    <definedName name="DadosExternos_242" localSheetId="5">'Cotacao 4'!$C$7:$C$68</definedName>
    <definedName name="DadosExternos_242" localSheetId="6">'Cotacao 5'!$C$7:$C$68</definedName>
    <definedName name="DadosExternos_243" localSheetId="2">Cotacao!$C$7:$C$110</definedName>
    <definedName name="DadosExternos_243" localSheetId="3">'Cotacao 2'!$C$7:$C$68</definedName>
    <definedName name="DadosExternos_243" localSheetId="4">'Cotacao 3'!$C$7:$C$68</definedName>
    <definedName name="DadosExternos_243" localSheetId="5">'Cotacao 4'!$C$7:$C$68</definedName>
    <definedName name="DadosExternos_243" localSheetId="6">'Cotacao 5'!$C$7:$C$68</definedName>
    <definedName name="DadosExternos_244" localSheetId="2">Cotacao!$C$7:$C$110</definedName>
    <definedName name="DadosExternos_244" localSheetId="3">'Cotacao 2'!$C$7:$C$68</definedName>
    <definedName name="DadosExternos_244" localSheetId="4">'Cotacao 3'!$C$7:$C$68</definedName>
    <definedName name="DadosExternos_244" localSheetId="5">'Cotacao 4'!$C$7:$C$68</definedName>
    <definedName name="DadosExternos_244" localSheetId="6">'Cotacao 5'!$C$7:$C$68</definedName>
    <definedName name="DadosExternos_245" localSheetId="2">Cotacao!$C$7:$C$110</definedName>
    <definedName name="DadosExternos_246" localSheetId="3">'Cotacao 2'!$C$7:$C$68</definedName>
    <definedName name="DadosExternos_246" localSheetId="4">'Cotacao 3'!$C$7:$C$68</definedName>
    <definedName name="DadosExternos_246" localSheetId="5">'Cotacao 4'!$C$7:$C$68</definedName>
    <definedName name="DadosExternos_246" localSheetId="6">'Cotacao 5'!$C$7:$C$68</definedName>
    <definedName name="DadosExternos_247" localSheetId="2">Cotacao!$C$7:$C$110</definedName>
    <definedName name="DadosExternos_249" localSheetId="2">Cotacao!$C$7:$C$110</definedName>
    <definedName name="DadosExternos_249" localSheetId="3">'Cotacao 2'!$C$7:$C$68</definedName>
    <definedName name="DadosExternos_249" localSheetId="4">'Cotacao 3'!$C$7:$C$68</definedName>
    <definedName name="DadosExternos_249" localSheetId="5">'Cotacao 4'!$C$7:$C$68</definedName>
    <definedName name="DadosExternos_249" localSheetId="6">'Cotacao 5'!$C$7:$C$68</definedName>
    <definedName name="DadosExternos_250" localSheetId="2">Cotacao!$C$7:$C$110</definedName>
    <definedName name="DadosExternos_250" localSheetId="3">'Cotacao 2'!$C$7:$C$68</definedName>
    <definedName name="DadosExternos_250" localSheetId="4">'Cotacao 3'!$C$7:$C$68</definedName>
    <definedName name="DadosExternos_250" localSheetId="5">'Cotacao 4'!$C$7:$C$68</definedName>
    <definedName name="DadosExternos_250" localSheetId="6">'Cotacao 5'!$C$7:$C$68</definedName>
    <definedName name="DadosExternos_251" localSheetId="2">Cotacao!$C$7:$C$110</definedName>
    <definedName name="DadosExternos_251" localSheetId="3">'Cotacao 2'!$C$7:$C$68</definedName>
    <definedName name="DadosExternos_251" localSheetId="4">'Cotacao 3'!$C$7:$C$68</definedName>
    <definedName name="DadosExternos_251" localSheetId="5">'Cotacao 4'!$C$7:$C$68</definedName>
    <definedName name="DadosExternos_251" localSheetId="6">'Cotacao 5'!$C$7:$C$68</definedName>
    <definedName name="DadosExternos_252" localSheetId="2">Cotacao!$C$7:$C$110</definedName>
    <definedName name="DadosExternos_253" localSheetId="2">Cotacao!$C$7:$C$110</definedName>
    <definedName name="DadosExternos_253" localSheetId="3">'Cotacao 2'!$C$7:$C$69</definedName>
    <definedName name="DadosExternos_253" localSheetId="4">'Cotacao 3'!$C$7:$C$69</definedName>
    <definedName name="DadosExternos_253" localSheetId="5">'Cotacao 4'!$C$7:$C$69</definedName>
    <definedName name="DadosExternos_253" localSheetId="6">'Cotacao 5'!$C$7:$C$69</definedName>
    <definedName name="DadosExternos_254" localSheetId="2">Cotacao!$C$7:$C$110</definedName>
    <definedName name="DadosExternos_255" localSheetId="2">Cotacao!$C$7:$C$110</definedName>
    <definedName name="DadosExternos_256" localSheetId="2">Cotacao!$C$7:$C$110</definedName>
    <definedName name="DadosExternos_256" localSheetId="3">'Cotacao 2'!$C$7:$C$69</definedName>
    <definedName name="DadosExternos_256" localSheetId="4">'Cotacao 3'!$C$7:$C$69</definedName>
    <definedName name="DadosExternos_256" localSheetId="5">'Cotacao 4'!$C$7:$C$69</definedName>
    <definedName name="DadosExternos_256" localSheetId="6">'Cotacao 5'!$C$7:$C$69</definedName>
    <definedName name="DadosExternos_257" localSheetId="2">Cotacao!$C$7:$C$110</definedName>
    <definedName name="DadosExternos_257" localSheetId="3">'Cotacao 2'!$C$7:$C$69</definedName>
    <definedName name="DadosExternos_257" localSheetId="4">'Cotacao 3'!$C$7:$C$69</definedName>
    <definedName name="DadosExternos_257" localSheetId="5">'Cotacao 4'!$C$7:$C$69</definedName>
    <definedName name="DadosExternos_257" localSheetId="6">'Cotacao 5'!$C$7:$C$69</definedName>
    <definedName name="DadosExternos_258" localSheetId="2">Cotacao!$C$7:$C$110</definedName>
    <definedName name="DadosExternos_258" localSheetId="3">'Cotacao 2'!$C$7:$C$69</definedName>
    <definedName name="DadosExternos_258" localSheetId="4">'Cotacao 3'!$C$7:$C$69</definedName>
    <definedName name="DadosExternos_258" localSheetId="5">'Cotacao 4'!$C$7:$C$69</definedName>
    <definedName name="DadosExternos_258" localSheetId="6">'Cotacao 5'!$C$7:$C$69</definedName>
    <definedName name="DadosExternos_259" localSheetId="2">Cotacao!$C$7:$C$110</definedName>
    <definedName name="DadosExternos_259" localSheetId="3">'Cotacao 2'!$C$7:$C$69</definedName>
    <definedName name="DadosExternos_259" localSheetId="4">'Cotacao 3'!$C$7:$C$69</definedName>
    <definedName name="DadosExternos_259" localSheetId="5">'Cotacao 4'!$C$7:$C$69</definedName>
    <definedName name="DadosExternos_259" localSheetId="6">'Cotacao 5'!$C$7:$C$69</definedName>
    <definedName name="DadosExternos_26" localSheetId="2">Cotacao!$C$7:$C$63</definedName>
    <definedName name="DadosExternos_26" localSheetId="3">'Cotacao 2'!$C$7:$C$64</definedName>
    <definedName name="DadosExternos_26" localSheetId="4">'Cotacao 3'!$C$7:$C$64</definedName>
    <definedName name="DadosExternos_26" localSheetId="5">'Cotacao 4'!$C$7:$C$64</definedName>
    <definedName name="DadosExternos_26" localSheetId="6">'Cotacao 5'!$C$7:$C$64</definedName>
    <definedName name="DadosExternos_260" localSheetId="2">Cotacao!$C$7:$C$110</definedName>
    <definedName name="DadosExternos_260" localSheetId="3">'Cotacao 2'!$C$7:$C$69</definedName>
    <definedName name="DadosExternos_260" localSheetId="4">'Cotacao 3'!$C$7:$C$69</definedName>
    <definedName name="DadosExternos_260" localSheetId="5">'Cotacao 4'!$C$7:$C$69</definedName>
    <definedName name="DadosExternos_260" localSheetId="6">'Cotacao 5'!$C$7:$C$69</definedName>
    <definedName name="DadosExternos_261" localSheetId="2">Cotacao!$C$7:$C$110</definedName>
    <definedName name="DadosExternos_261" localSheetId="3">'Cotacao 2'!$C$7:$C$69</definedName>
    <definedName name="DadosExternos_261" localSheetId="4">'Cotacao 3'!$C$7:$C$69</definedName>
    <definedName name="DadosExternos_261" localSheetId="5">'Cotacao 4'!$C$7:$C$69</definedName>
    <definedName name="DadosExternos_261" localSheetId="6">'Cotacao 5'!$C$7:$C$69</definedName>
    <definedName name="DadosExternos_262" localSheetId="2">Cotacao!$C$7:$C$110</definedName>
    <definedName name="DadosExternos_262" localSheetId="3">'Cotacao 2'!$C$7:$C$69</definedName>
    <definedName name="DadosExternos_262" localSheetId="4">'Cotacao 3'!$C$7:$C$69</definedName>
    <definedName name="DadosExternos_262" localSheetId="5">'Cotacao 4'!$C$7:$C$69</definedName>
    <definedName name="DadosExternos_262" localSheetId="6">'Cotacao 5'!$C$7:$C$69</definedName>
    <definedName name="DadosExternos_263" localSheetId="2">Cotacao!$C$7:$C$110</definedName>
    <definedName name="DadosExternos_263" localSheetId="3">'Cotacao 2'!$C$7:$C$69</definedName>
    <definedName name="DadosExternos_263" localSheetId="4">'Cotacao 3'!$C$7:$C$69</definedName>
    <definedName name="DadosExternos_263" localSheetId="5">'Cotacao 4'!$C$7:$C$69</definedName>
    <definedName name="DadosExternos_263" localSheetId="6">'Cotacao 5'!$C$7:$C$69</definedName>
    <definedName name="DadosExternos_264" localSheetId="2">Cotacao!$C$7:$C$110</definedName>
    <definedName name="DadosExternos_265" localSheetId="2">Cotacao!$C$7:$C$110</definedName>
    <definedName name="DadosExternos_265" localSheetId="3">'Cotacao 2'!$C$7:$C$69</definedName>
    <definedName name="DadosExternos_265" localSheetId="4">'Cotacao 3'!$C$7:$C$69</definedName>
    <definedName name="DadosExternos_265" localSheetId="5">'Cotacao 4'!$C$7:$C$69</definedName>
    <definedName name="DadosExternos_265" localSheetId="6">'Cotacao 5'!$C$7:$C$69</definedName>
    <definedName name="DadosExternos_266" localSheetId="2">Cotacao!$C$7:$C$110</definedName>
    <definedName name="DadosExternos_267" localSheetId="2">Cotacao!$C$7:$C$110</definedName>
    <definedName name="DadosExternos_268" localSheetId="2">Cotacao!$C$7:$C$110</definedName>
    <definedName name="DadosExternos_268" localSheetId="3">'Cotacao 2'!$C$7:$C$69</definedName>
    <definedName name="DadosExternos_268" localSheetId="4">'Cotacao 3'!$C$7:$C$69</definedName>
    <definedName name="DadosExternos_268" localSheetId="5">'Cotacao 4'!$C$7:$C$69</definedName>
    <definedName name="DadosExternos_268" localSheetId="6">'Cotacao 5'!$C$7:$C$69</definedName>
    <definedName name="DadosExternos_269" localSheetId="2">Cotacao!$C$7:$C$110</definedName>
    <definedName name="DadosExternos_269" localSheetId="3">'Cotacao 2'!$C$7:$C$69</definedName>
    <definedName name="DadosExternos_269" localSheetId="4">'Cotacao 3'!$C$7:$C$69</definedName>
    <definedName name="DadosExternos_269" localSheetId="5">'Cotacao 4'!$C$7:$C$69</definedName>
    <definedName name="DadosExternos_269" localSheetId="6">'Cotacao 5'!$C$7:$C$69</definedName>
    <definedName name="DadosExternos_27" localSheetId="2">Cotacao!$C$7:$C$64</definedName>
    <definedName name="DadosExternos_27" localSheetId="3">'Cotacao 2'!$C$7:$C$65</definedName>
    <definedName name="DadosExternos_27" localSheetId="4">'Cotacao 3'!$C$7:$C$65</definedName>
    <definedName name="DadosExternos_27" localSheetId="5">'Cotacao 4'!$C$7:$C$65</definedName>
    <definedName name="DadosExternos_27" localSheetId="6">'Cotacao 5'!$C$7:$C$65</definedName>
    <definedName name="DadosExternos_270" localSheetId="2">Cotacao!$C$7:$C$110</definedName>
    <definedName name="DadosExternos_270" localSheetId="3">'Cotacao 2'!$C$7:$C$69</definedName>
    <definedName name="DadosExternos_270" localSheetId="4">'Cotacao 3'!$C$7:$C$69</definedName>
    <definedName name="DadosExternos_270" localSheetId="5">'Cotacao 4'!$C$7:$C$69</definedName>
    <definedName name="DadosExternos_270" localSheetId="6">'Cotacao 5'!$C$7:$C$69</definedName>
    <definedName name="DadosExternos_271" localSheetId="2">Cotacao!$C$7:$C$110</definedName>
    <definedName name="DadosExternos_271" localSheetId="3">'Cotacao 2'!$C$7:$C$69</definedName>
    <definedName name="DadosExternos_271" localSheetId="4">'Cotacao 3'!$C$7:$C$69</definedName>
    <definedName name="DadosExternos_271" localSheetId="5">'Cotacao 4'!$C$7:$C$69</definedName>
    <definedName name="DadosExternos_271" localSheetId="6">'Cotacao 5'!$C$7:$C$69</definedName>
    <definedName name="DadosExternos_272" localSheetId="2">Cotacao!$C$7:$C$110</definedName>
    <definedName name="DadosExternos_272" localSheetId="3">'Cotacao 2'!$C$7:$C$69</definedName>
    <definedName name="DadosExternos_272" localSheetId="4">'Cotacao 3'!$C$7:$C$69</definedName>
    <definedName name="DadosExternos_272" localSheetId="5">'Cotacao 4'!$C$7:$C$69</definedName>
    <definedName name="DadosExternos_272" localSheetId="6">'Cotacao 5'!$C$7:$C$69</definedName>
    <definedName name="DadosExternos_273" localSheetId="2">Cotacao!$C$7:$C$110</definedName>
    <definedName name="DadosExternos_274" localSheetId="2">Cotacao!$C$7:$C$110</definedName>
    <definedName name="DadosExternos_275" localSheetId="2">Cotacao!$C$7:$C$110</definedName>
    <definedName name="DadosExternos_275" localSheetId="3">'Cotacao 2'!$C$7:$C$69</definedName>
    <definedName name="DadosExternos_275" localSheetId="4">'Cotacao 3'!$C$7:$C$69</definedName>
    <definedName name="DadosExternos_275" localSheetId="5">'Cotacao 4'!$C$7:$C$69</definedName>
    <definedName name="DadosExternos_275" localSheetId="6">'Cotacao 5'!$C$7:$C$69</definedName>
    <definedName name="DadosExternos_276" localSheetId="2">Cotacao!$C$7:$C$110</definedName>
    <definedName name="DadosExternos_276" localSheetId="3">'Cotacao 2'!$C$7:$C$69</definedName>
    <definedName name="DadosExternos_276" localSheetId="4">'Cotacao 3'!$C$7:$C$69</definedName>
    <definedName name="DadosExternos_276" localSheetId="5">'Cotacao 4'!$C$7:$C$69</definedName>
    <definedName name="DadosExternos_276" localSheetId="6">'Cotacao 5'!$C$7:$C$69</definedName>
    <definedName name="DadosExternos_277" localSheetId="2">Cotacao!$C$7:$C$110</definedName>
    <definedName name="DadosExternos_277" localSheetId="3">'Cotacao 2'!$C$7:$C$69</definedName>
    <definedName name="DadosExternos_277" localSheetId="4">'Cotacao 3'!$C$7:$C$69</definedName>
    <definedName name="DadosExternos_277" localSheetId="5">'Cotacao 4'!$C$7:$C$69</definedName>
    <definedName name="DadosExternos_277" localSheetId="6">'Cotacao 5'!$C$7:$C$69</definedName>
    <definedName name="DadosExternos_278" localSheetId="2">Cotacao!$C$7:$C$110</definedName>
    <definedName name="DadosExternos_278" localSheetId="3">'Cotacao 2'!$C$7:$C$69</definedName>
    <definedName name="DadosExternos_278" localSheetId="4">'Cotacao 3'!$C$7:$C$69</definedName>
    <definedName name="DadosExternos_278" localSheetId="5">'Cotacao 4'!$C$7:$C$69</definedName>
    <definedName name="DadosExternos_278" localSheetId="6">'Cotacao 5'!$C$7:$C$69</definedName>
    <definedName name="DadosExternos_279" localSheetId="2">Cotacao!$C$7:$C$110</definedName>
    <definedName name="DadosExternos_279" localSheetId="3">'Cotacao 2'!$C$7:$C$69</definedName>
    <definedName name="DadosExternos_279" localSheetId="4">'Cotacao 3'!$C$7:$C$69</definedName>
    <definedName name="DadosExternos_279" localSheetId="5">'Cotacao 4'!$C$7:$C$69</definedName>
    <definedName name="DadosExternos_279" localSheetId="6">'Cotacao 5'!$C$7:$C$69</definedName>
    <definedName name="DadosExternos_28" localSheetId="2">Cotacao!$C$7:$C$64</definedName>
    <definedName name="DadosExternos_28" localSheetId="3">'Cotacao 2'!$C$7:$C$65</definedName>
    <definedName name="DadosExternos_28" localSheetId="4">'Cotacao 3'!$C$7:$C$65</definedName>
    <definedName name="DadosExternos_28" localSheetId="5">'Cotacao 4'!$C$7:$C$65</definedName>
    <definedName name="DadosExternos_28" localSheetId="6">'Cotacao 5'!$C$7:$C$65</definedName>
    <definedName name="DadosExternos_280" localSheetId="2">Cotacao!$C$7:$C$110</definedName>
    <definedName name="DadosExternos_280" localSheetId="3">'Cotacao 2'!$C$7:$C$69</definedName>
    <definedName name="DadosExternos_280" localSheetId="4">'Cotacao 3'!$C$7:$C$69</definedName>
    <definedName name="DadosExternos_280" localSheetId="5">'Cotacao 4'!$C$7:$C$69</definedName>
    <definedName name="DadosExternos_280" localSheetId="6">'Cotacao 5'!$C$7:$C$69</definedName>
    <definedName name="DadosExternos_281" localSheetId="2">Cotacao!$C$7:$C$110</definedName>
    <definedName name="DadosExternos_281" localSheetId="3">'Cotacao 2'!$C$7:$C$69</definedName>
    <definedName name="DadosExternos_281" localSheetId="4">'Cotacao 3'!$C$7:$C$69</definedName>
    <definedName name="DadosExternos_281" localSheetId="5">'Cotacao 4'!$C$7:$C$69</definedName>
    <definedName name="DadosExternos_281" localSheetId="6">'Cotacao 5'!$C$7:$C$69</definedName>
    <definedName name="DadosExternos_282" localSheetId="2">Cotacao!$C$7:$C$110</definedName>
    <definedName name="DadosExternos_282" localSheetId="3">'Cotacao 2'!$C$7:$C$69</definedName>
    <definedName name="DadosExternos_282" localSheetId="4">'Cotacao 3'!$C$7:$C$69</definedName>
    <definedName name="DadosExternos_282" localSheetId="5">'Cotacao 4'!$C$7:$C$69</definedName>
    <definedName name="DadosExternos_282" localSheetId="6">'Cotacao 5'!$C$7:$C$69</definedName>
    <definedName name="DadosExternos_283" localSheetId="2">Cotacao!$C$7:$C$110</definedName>
    <definedName name="DadosExternos_284" localSheetId="2">Cotacao!$C$7:$C$110</definedName>
    <definedName name="DadosExternos_285" localSheetId="2">Cotacao!$C$7:$C$110</definedName>
    <definedName name="DadosExternos_286" localSheetId="2">Cotacao!$C$7:$C$110</definedName>
    <definedName name="DadosExternos_287" localSheetId="2">Cotacao!$C$7:$C$110</definedName>
    <definedName name="DadosExternos_287" localSheetId="3">'Cotacao 2'!$C$7:$C$69</definedName>
    <definedName name="DadosExternos_287" localSheetId="4">'Cotacao 3'!$C$7:$C$69</definedName>
    <definedName name="DadosExternos_287" localSheetId="5">'Cotacao 4'!$C$7:$C$69</definedName>
    <definedName name="DadosExternos_287" localSheetId="6">'Cotacao 5'!$C$7:$C$69</definedName>
    <definedName name="DadosExternos_288" localSheetId="2">Cotacao!$C$7:$C$110</definedName>
    <definedName name="DadosExternos_288" localSheetId="3">'Cotacao 2'!$C$7:$C$71</definedName>
    <definedName name="DadosExternos_288" localSheetId="4">'Cotacao 3'!$C$7:$C$71</definedName>
    <definedName name="DadosExternos_288" localSheetId="5">'Cotacao 4'!$C$7:$C$71</definedName>
    <definedName name="DadosExternos_288" localSheetId="6">'Cotacao 5'!$C$7:$C$71</definedName>
    <definedName name="DadosExternos_289" localSheetId="2">Cotacao!$C$7:$C$110</definedName>
    <definedName name="DadosExternos_29" localSheetId="2">Cotacao!$C$7:$C$64</definedName>
    <definedName name="DadosExternos_29" localSheetId="3">'Cotacao 2'!$C$7:$C$65</definedName>
    <definedName name="DadosExternos_29" localSheetId="4">'Cotacao 3'!$C$7:$C$65</definedName>
    <definedName name="DadosExternos_29" localSheetId="5">'Cotacao 4'!$C$7:$C$65</definedName>
    <definedName name="DadosExternos_29" localSheetId="6">'Cotacao 5'!$C$7:$C$65</definedName>
    <definedName name="DadosExternos_290" localSheetId="2">Cotacao!$C$7:$C$110</definedName>
    <definedName name="DadosExternos_290" localSheetId="3">'Cotacao 2'!$C$7:$C$69</definedName>
    <definedName name="DadosExternos_290" localSheetId="4">'Cotacao 3'!$C$7:$C$69</definedName>
    <definedName name="DadosExternos_290" localSheetId="5">'Cotacao 4'!$C$7:$C$69</definedName>
    <definedName name="DadosExternos_290" localSheetId="6">'Cotacao 5'!$C$7:$C$69</definedName>
    <definedName name="DadosExternos_291" localSheetId="2">Cotacao!$C$7:$C$110</definedName>
    <definedName name="DadosExternos_291" localSheetId="3">'Cotacao 2'!$C$7:$C$71</definedName>
    <definedName name="DadosExternos_291" localSheetId="4">'Cotacao 3'!$C$7:$C$71</definedName>
    <definedName name="DadosExternos_291" localSheetId="5">'Cotacao 4'!$C$7:$C$71</definedName>
    <definedName name="DadosExternos_291" localSheetId="6">'Cotacao 5'!$C$7:$C$71</definedName>
    <definedName name="DadosExternos_292" localSheetId="2">Cotacao!$C$7:$C$110</definedName>
    <definedName name="DadosExternos_292" localSheetId="3">'Cotacao 2'!$C$7:$C$71</definedName>
    <definedName name="DadosExternos_292" localSheetId="4">'Cotacao 3'!$C$7:$C$71</definedName>
    <definedName name="DadosExternos_292" localSheetId="5">'Cotacao 4'!$C$7:$C$71</definedName>
    <definedName name="DadosExternos_292" localSheetId="6">'Cotacao 5'!$C$7:$C$71</definedName>
    <definedName name="DadosExternos_293" localSheetId="2">Cotacao!$C$7:$C$110</definedName>
    <definedName name="DadosExternos_293" localSheetId="3">'Cotacao 2'!$C$7:$C$71</definedName>
    <definedName name="DadosExternos_293" localSheetId="4">'Cotacao 3'!$C$7:$C$71</definedName>
    <definedName name="DadosExternos_293" localSheetId="5">'Cotacao 4'!$C$7:$C$71</definedName>
    <definedName name="DadosExternos_293" localSheetId="6">'Cotacao 5'!$C$7:$C$71</definedName>
    <definedName name="DadosExternos_294" localSheetId="2">Cotacao!$C$7:$C$110</definedName>
    <definedName name="DadosExternos_294" localSheetId="3">'Cotacao 2'!$C$7:$C$72</definedName>
    <definedName name="DadosExternos_294" localSheetId="4">'Cotacao 3'!$C$7:$C$72</definedName>
    <definedName name="DadosExternos_294" localSheetId="5">'Cotacao 4'!$C$7:$C$72</definedName>
    <definedName name="DadosExternos_294" localSheetId="6">'Cotacao 5'!$C$7:$C$72</definedName>
    <definedName name="DadosExternos_295" localSheetId="2">Cotacao!$C$7:$C$110</definedName>
    <definedName name="DadosExternos_295" localSheetId="3">'Cotacao 2'!$C$7:$C$71</definedName>
    <definedName name="DadosExternos_295" localSheetId="4">'Cotacao 3'!$C$7:$C$71</definedName>
    <definedName name="DadosExternos_295" localSheetId="5">'Cotacao 4'!$C$7:$C$71</definedName>
    <definedName name="DadosExternos_295" localSheetId="6">'Cotacao 5'!$C$7:$C$71</definedName>
    <definedName name="DadosExternos_296" localSheetId="2">Cotacao!$C$7:$C$110</definedName>
    <definedName name="DadosExternos_296" localSheetId="3">'Cotacao 2'!$C$7:$C$72</definedName>
    <definedName name="DadosExternos_296" localSheetId="4">'Cotacao 3'!$C$7:$C$72</definedName>
    <definedName name="DadosExternos_296" localSheetId="5">'Cotacao 4'!$C$7:$C$72</definedName>
    <definedName name="DadosExternos_296" localSheetId="6">'Cotacao 5'!$C$7:$C$72</definedName>
    <definedName name="DadosExternos_297" localSheetId="2">Cotacao!$C$7:$C$110</definedName>
    <definedName name="DadosExternos_297" localSheetId="3">'Cotacao 2'!$C$7:$C$74</definedName>
    <definedName name="DadosExternos_297" localSheetId="4">'Cotacao 3'!$C$7:$C$74</definedName>
    <definedName name="DadosExternos_297" localSheetId="5">'Cotacao 4'!$C$7:$C$74</definedName>
    <definedName name="DadosExternos_297" localSheetId="6">'Cotacao 5'!$C$7:$C$74</definedName>
    <definedName name="DadosExternos_298" localSheetId="2">Cotacao!$C$7:$C$110</definedName>
    <definedName name="DadosExternos_298" localSheetId="3">'Cotacao 2'!$C$7:$C$75</definedName>
    <definedName name="DadosExternos_298" localSheetId="4">'Cotacao 3'!$C$7:$C$75</definedName>
    <definedName name="DadosExternos_298" localSheetId="5">'Cotacao 4'!$C$7:$C$75</definedName>
    <definedName name="DadosExternos_298" localSheetId="6">'Cotacao 5'!$C$7:$C$75</definedName>
    <definedName name="DadosExternos_299" localSheetId="3">'Cotacao 2'!$C$7:$C$78</definedName>
    <definedName name="DadosExternos_299" localSheetId="4">'Cotacao 3'!$C$7:$C$78</definedName>
    <definedName name="DadosExternos_299" localSheetId="5">'Cotacao 4'!$C$7:$C$78</definedName>
    <definedName name="DadosExternos_299" localSheetId="6">'Cotacao 5'!$C$7:$C$78</definedName>
    <definedName name="DadosExternos_3" localSheetId="2">Cotacao!$C$7:$C$62</definedName>
    <definedName name="DadosExternos_3" localSheetId="3">'Cotacao 2'!$C$7:$C$63</definedName>
    <definedName name="DadosExternos_3" localSheetId="4">'Cotacao 3'!$C$7:$C$63</definedName>
    <definedName name="DadosExternos_3" localSheetId="5">'Cotacao 4'!$C$7:$C$63</definedName>
    <definedName name="DadosExternos_3" localSheetId="6">'Cotacao 5'!$C$7:$C$63</definedName>
    <definedName name="DadosExternos_30" localSheetId="2">Cotacao!$C$7:$C$64</definedName>
    <definedName name="DadosExternos_30" localSheetId="3">'Cotacao 2'!$C$7:$C$65</definedName>
    <definedName name="DadosExternos_30" localSheetId="4">'Cotacao 3'!$C$7:$C$65</definedName>
    <definedName name="DadosExternos_30" localSheetId="5">'Cotacao 4'!$C$7:$C$65</definedName>
    <definedName name="DadosExternos_30" localSheetId="6">'Cotacao 5'!$C$7:$C$65</definedName>
    <definedName name="DadosExternos_300" localSheetId="2">Cotacao!$C$7:$C$110</definedName>
    <definedName name="DadosExternos_300" localSheetId="3">'Cotacao 2'!$C$7:$C$78</definedName>
    <definedName name="DadosExternos_300" localSheetId="4">'Cotacao 3'!$C$7:$C$78</definedName>
    <definedName name="DadosExternos_300" localSheetId="5">'Cotacao 4'!$C$7:$C$78</definedName>
    <definedName name="DadosExternos_300" localSheetId="6">'Cotacao 5'!$C$7:$C$78</definedName>
    <definedName name="DadosExternos_301" localSheetId="2">Cotacao!$C$7:$C$110</definedName>
    <definedName name="DadosExternos_302" localSheetId="2">Cotacao!$C$7:$C$110</definedName>
    <definedName name="DadosExternos_302" localSheetId="3">'Cotacao 2'!$C$7:$C$79</definedName>
    <definedName name="DadosExternos_302" localSheetId="4">'Cotacao 3'!$C$7:$C$79</definedName>
    <definedName name="DadosExternos_302" localSheetId="5">'Cotacao 4'!$C$7:$C$79</definedName>
    <definedName name="DadosExternos_302" localSheetId="6">'Cotacao 5'!$C$7:$C$79</definedName>
    <definedName name="DadosExternos_303" localSheetId="2">Cotacao!$C$7:$C$110</definedName>
    <definedName name="DadosExternos_304" localSheetId="2">Cotacao!$C$7:$C$110</definedName>
    <definedName name="DadosExternos_304" localSheetId="3">'Cotacao 2'!$C$7:$C$81</definedName>
    <definedName name="DadosExternos_304" localSheetId="4">'Cotacao 3'!$C$7:$C$81</definedName>
    <definedName name="DadosExternos_304" localSheetId="5">'Cotacao 4'!$C$7:$C$81</definedName>
    <definedName name="DadosExternos_304" localSheetId="6">'Cotacao 5'!$C$7:$C$81</definedName>
    <definedName name="DadosExternos_305" localSheetId="2">Cotacao!$C$7:$C$110</definedName>
    <definedName name="DadosExternos_305" localSheetId="3">'Cotacao 2'!$C$7:$C$80</definedName>
    <definedName name="DadosExternos_305" localSheetId="4">'Cotacao 3'!$C$7:$C$80</definedName>
    <definedName name="DadosExternos_305" localSheetId="5">'Cotacao 4'!$C$7:$C$80</definedName>
    <definedName name="DadosExternos_305" localSheetId="6">'Cotacao 5'!$C$7:$C$80</definedName>
    <definedName name="DadosExternos_306" localSheetId="2">Cotacao!$C$7:$C$110</definedName>
    <definedName name="DadosExternos_307" localSheetId="2">Cotacao!$C$7:$C$110</definedName>
    <definedName name="DadosExternos_307" localSheetId="3">'Cotacao 2'!$C$7:$C$80</definedName>
    <definedName name="DadosExternos_307" localSheetId="4">'Cotacao 3'!$C$7:$C$80</definedName>
    <definedName name="DadosExternos_307" localSheetId="5">'Cotacao 4'!$C$7:$C$80</definedName>
    <definedName name="DadosExternos_307" localSheetId="6">'Cotacao 5'!$C$7:$C$80</definedName>
    <definedName name="DadosExternos_308" localSheetId="2">Cotacao!$C$7:$C$110</definedName>
    <definedName name="DadosExternos_308" localSheetId="3">'Cotacao 2'!$C$7:$C$81</definedName>
    <definedName name="DadosExternos_308" localSheetId="4">'Cotacao 3'!$C$7:$C$81</definedName>
    <definedName name="DadosExternos_308" localSheetId="5">'Cotacao 4'!$C$7:$C$81</definedName>
    <definedName name="DadosExternos_308" localSheetId="6">'Cotacao 5'!$C$7:$C$81</definedName>
    <definedName name="DadosExternos_309" localSheetId="2">Cotacao!$C$7:$C$110</definedName>
    <definedName name="DadosExternos_309" localSheetId="3">'Cotacao 2'!$C$7:$C$81</definedName>
    <definedName name="DadosExternos_309" localSheetId="4">'Cotacao 3'!$C$7:$C$81</definedName>
    <definedName name="DadosExternos_309" localSheetId="5">'Cotacao 4'!$C$7:$C$81</definedName>
    <definedName name="DadosExternos_309" localSheetId="6">'Cotacao 5'!$C$7:$C$81</definedName>
    <definedName name="DadosExternos_31" localSheetId="2">Cotacao!$C$7:$C$64</definedName>
    <definedName name="DadosExternos_31" localSheetId="3">'Cotacao 2'!$C$7:$C$65</definedName>
    <definedName name="DadosExternos_31" localSheetId="4">'Cotacao 3'!$C$7:$C$65</definedName>
    <definedName name="DadosExternos_31" localSheetId="5">'Cotacao 4'!$C$7:$C$65</definedName>
    <definedName name="DadosExternos_31" localSheetId="6">'Cotacao 5'!$C$7:$C$65</definedName>
    <definedName name="DadosExternos_310" localSheetId="2">Cotacao!$C$7:$C$110</definedName>
    <definedName name="DadosExternos_311" localSheetId="2">Cotacao!$C$7:$C$110</definedName>
    <definedName name="DadosExternos_311" localSheetId="3">'Cotacao 2'!$C$7:$C$85</definedName>
    <definedName name="DadosExternos_311" localSheetId="4">'Cotacao 3'!$C$7:$C$85</definedName>
    <definedName name="DadosExternos_311" localSheetId="5">'Cotacao 4'!$C$7:$C$85</definedName>
    <definedName name="DadosExternos_311" localSheetId="6">'Cotacao 5'!$C$7:$C$85</definedName>
    <definedName name="DadosExternos_312" localSheetId="2">Cotacao!$C$7:$C$110</definedName>
    <definedName name="DadosExternos_313" localSheetId="2">Cotacao!$C$7:$C$110</definedName>
    <definedName name="DadosExternos_314" localSheetId="2">Cotacao!$C$7:$C$110</definedName>
    <definedName name="DadosExternos_315" localSheetId="2">Cotacao!$C$7:$C$110</definedName>
    <definedName name="DadosExternos_315" localSheetId="3">'Cotacao 2'!$C$7:$C$85</definedName>
    <definedName name="DadosExternos_315" localSheetId="4">'Cotacao 3'!$C$7:$C$85</definedName>
    <definedName name="DadosExternos_315" localSheetId="5">'Cotacao 4'!$C$7:$C$85</definedName>
    <definedName name="DadosExternos_315" localSheetId="6">'Cotacao 5'!$C$7:$C$85</definedName>
    <definedName name="DadosExternos_316" localSheetId="2">Cotacao!$C$7:$C$110</definedName>
    <definedName name="DadosExternos_317" localSheetId="2">Cotacao!$C$7:$C$110</definedName>
    <definedName name="DadosExternos_317" localSheetId="3">'Cotacao 2'!$C$7:$C$86</definedName>
    <definedName name="DadosExternos_317" localSheetId="4">'Cotacao 3'!$C$7:$C$86</definedName>
    <definedName name="DadosExternos_317" localSheetId="5">'Cotacao 4'!$C$7:$C$86</definedName>
    <definedName name="DadosExternos_317" localSheetId="6">'Cotacao 5'!$C$7:$C$86</definedName>
    <definedName name="DadosExternos_318" localSheetId="2">Cotacao!$C$7:$C$110</definedName>
    <definedName name="DadosExternos_318" localSheetId="3">'Cotacao 2'!$C$7:$C$86</definedName>
    <definedName name="DadosExternos_318" localSheetId="4">'Cotacao 3'!$C$7:$C$86</definedName>
    <definedName name="DadosExternos_318" localSheetId="5">'Cotacao 4'!$C$7:$C$86</definedName>
    <definedName name="DadosExternos_318" localSheetId="6">'Cotacao 5'!$C$7:$C$86</definedName>
    <definedName name="DadosExternos_319" localSheetId="2">Cotacao!$C$7:$C$110</definedName>
    <definedName name="DadosExternos_319" localSheetId="3">'Cotacao 2'!$C$7:$C$87</definedName>
    <definedName name="DadosExternos_319" localSheetId="4">'Cotacao 3'!$C$7:$C$87</definedName>
    <definedName name="DadosExternos_319" localSheetId="5">'Cotacao 4'!$C$7:$C$87</definedName>
    <definedName name="DadosExternos_319" localSheetId="6">'Cotacao 5'!$C$7:$C$87</definedName>
    <definedName name="DadosExternos_32" localSheetId="2">Cotacao!$C$7:$C$64</definedName>
    <definedName name="DadosExternos_32" localSheetId="3">'Cotacao 2'!$C$7:$C$65</definedName>
    <definedName name="DadosExternos_32" localSheetId="4">'Cotacao 3'!$C$7:$C$65</definedName>
    <definedName name="DadosExternos_32" localSheetId="5">'Cotacao 4'!$C$7:$C$65</definedName>
    <definedName name="DadosExternos_32" localSheetId="6">'Cotacao 5'!$C$7:$C$65</definedName>
    <definedName name="DadosExternos_320" localSheetId="2">Cotacao!$C$7:$C$110</definedName>
    <definedName name="DadosExternos_320" localSheetId="3">'Cotacao 2'!$C$7:$C$87</definedName>
    <definedName name="DadosExternos_320" localSheetId="4">'Cotacao 3'!$C$7:$C$87</definedName>
    <definedName name="DadosExternos_320" localSheetId="5">'Cotacao 4'!$C$7:$C$87</definedName>
    <definedName name="DadosExternos_320" localSheetId="6">'Cotacao 5'!$C$7:$C$87</definedName>
    <definedName name="DadosExternos_323" localSheetId="3">'Cotacao 2'!$C$7:$C$88</definedName>
    <definedName name="DadosExternos_323" localSheetId="4">'Cotacao 3'!$C$7:$C$88</definedName>
    <definedName name="DadosExternos_323" localSheetId="5">'Cotacao 4'!$C$7:$C$88</definedName>
    <definedName name="DadosExternos_323" localSheetId="6">'Cotacao 5'!$C$7:$C$88</definedName>
    <definedName name="DadosExternos_324" localSheetId="3">'Cotacao 2'!$C$7:$C$88</definedName>
    <definedName name="DadosExternos_324" localSheetId="4">'Cotacao 3'!$C$7:$C$88</definedName>
    <definedName name="DadosExternos_324" localSheetId="5">'Cotacao 4'!$C$7:$C$88</definedName>
    <definedName name="DadosExternos_324" localSheetId="6">'Cotacao 5'!$C$7:$C$88</definedName>
    <definedName name="DadosExternos_325" localSheetId="3">'Cotacao 2'!$C$7:$C$88</definedName>
    <definedName name="DadosExternos_325" localSheetId="4">'Cotacao 3'!$C$7:$C$88</definedName>
    <definedName name="DadosExternos_325" localSheetId="5">'Cotacao 4'!$C$7:$C$88</definedName>
    <definedName name="DadosExternos_325" localSheetId="6">'Cotacao 5'!$C$7:$C$88</definedName>
    <definedName name="DadosExternos_326" localSheetId="3">'Cotacao 2'!$C$7:$C$88</definedName>
    <definedName name="DadosExternos_326" localSheetId="4">'Cotacao 3'!$C$7:$C$88</definedName>
    <definedName name="DadosExternos_326" localSheetId="5">'Cotacao 4'!$C$7:$C$88</definedName>
    <definedName name="DadosExternos_326" localSheetId="6">'Cotacao 5'!$C$7:$C$88</definedName>
    <definedName name="DadosExternos_327" localSheetId="3">'Cotacao 2'!$C$7:$C$89</definedName>
    <definedName name="DadosExternos_327" localSheetId="4">'Cotacao 3'!$C$7:$C$89</definedName>
    <definedName name="DadosExternos_327" localSheetId="5">'Cotacao 4'!$C$7:$C$89</definedName>
    <definedName name="DadosExternos_327" localSheetId="6">'Cotacao 5'!$C$7:$C$89</definedName>
    <definedName name="DadosExternos_328" localSheetId="3">'Cotacao 2'!$C$7:$C$91</definedName>
    <definedName name="DadosExternos_328" localSheetId="4">'Cotacao 3'!$C$7:$C$91</definedName>
    <definedName name="DadosExternos_328" localSheetId="5">'Cotacao 4'!$C$7:$C$91</definedName>
    <definedName name="DadosExternos_328" localSheetId="6">'Cotacao 5'!$C$7:$C$91</definedName>
    <definedName name="DadosExternos_329" localSheetId="3">'Cotacao 2'!$C$7:$C$93</definedName>
    <definedName name="DadosExternos_329" localSheetId="4">'Cotacao 3'!$C$7:$C$93</definedName>
    <definedName name="DadosExternos_329" localSheetId="5">'Cotacao 4'!$C$7:$C$93</definedName>
    <definedName name="DadosExternos_329" localSheetId="6">'Cotacao 5'!$C$7:$C$93</definedName>
    <definedName name="DadosExternos_33" localSheetId="2">Cotacao!$C$7:$C$64</definedName>
    <definedName name="DadosExternos_33" localSheetId="3">'Cotacao 2'!$C$7:$C$65</definedName>
    <definedName name="DadosExternos_33" localSheetId="4">'Cotacao 3'!$C$7:$C$65</definedName>
    <definedName name="DadosExternos_33" localSheetId="5">'Cotacao 4'!$C$7:$C$65</definedName>
    <definedName name="DadosExternos_33" localSheetId="6">'Cotacao 5'!$C$7:$C$65</definedName>
    <definedName name="DadosExternos_330" localSheetId="3">'Cotacao 2'!$C$7:$C$93</definedName>
    <definedName name="DadosExternos_330" localSheetId="4">'Cotacao 3'!$C$7:$C$93</definedName>
    <definedName name="DadosExternos_330" localSheetId="5">'Cotacao 4'!$C$7:$C$93</definedName>
    <definedName name="DadosExternos_330" localSheetId="6">'Cotacao 5'!$C$7:$C$93</definedName>
    <definedName name="DadosExternos_331" localSheetId="3">'Cotacao 2'!$C$7:$C$95</definedName>
    <definedName name="DadosExternos_331" localSheetId="4">'Cotacao 3'!$C$7:$C$95</definedName>
    <definedName name="DadosExternos_331" localSheetId="5">'Cotacao 4'!$C$7:$C$95</definedName>
    <definedName name="DadosExternos_331" localSheetId="6">'Cotacao 5'!$C$7:$C$95</definedName>
    <definedName name="DadosExternos_333" localSheetId="3">'Cotacao 2'!$C$7:$C$95</definedName>
    <definedName name="DadosExternos_333" localSheetId="4">'Cotacao 3'!$C$7:$C$95</definedName>
    <definedName name="DadosExternos_333" localSheetId="5">'Cotacao 4'!$C$7:$C$95</definedName>
    <definedName name="DadosExternos_333" localSheetId="6">'Cotacao 5'!$C$7:$C$95</definedName>
    <definedName name="DadosExternos_336" localSheetId="3">'Cotacao 2'!$C$7:$C$96</definedName>
    <definedName name="DadosExternos_336" localSheetId="4">'Cotacao 3'!$C$7:$C$96</definedName>
    <definedName name="DadosExternos_336" localSheetId="5">'Cotacao 4'!$C$7:$C$96</definedName>
    <definedName name="DadosExternos_336" localSheetId="6">'Cotacao 5'!$C$7:$C$96</definedName>
    <definedName name="DadosExternos_337" localSheetId="3">'Cotacao 2'!$C$7:$C$97</definedName>
    <definedName name="DadosExternos_337" localSheetId="4">'Cotacao 3'!$C$7:$C$97</definedName>
    <definedName name="DadosExternos_337" localSheetId="5">'Cotacao 4'!$C$7:$C$97</definedName>
    <definedName name="DadosExternos_337" localSheetId="6">'Cotacao 5'!$C$7:$C$97</definedName>
    <definedName name="DadosExternos_338" localSheetId="3">'Cotacao 2'!$C$7:$C$98</definedName>
    <definedName name="DadosExternos_338" localSheetId="4">'Cotacao 3'!$C$7:$C$98</definedName>
    <definedName name="DadosExternos_338" localSheetId="5">'Cotacao 4'!$C$7:$C$98</definedName>
    <definedName name="DadosExternos_338" localSheetId="6">'Cotacao 5'!$C$7:$C$98</definedName>
    <definedName name="DadosExternos_339" localSheetId="3">'Cotacao 2'!$C$7:$C$101</definedName>
    <definedName name="DadosExternos_339" localSheetId="4">'Cotacao 3'!$C$7:$C$101</definedName>
    <definedName name="DadosExternos_339" localSheetId="5">'Cotacao 4'!$C$7:$C$101</definedName>
    <definedName name="DadosExternos_339" localSheetId="6">'Cotacao 5'!$C$7:$C$101</definedName>
    <definedName name="DadosExternos_34" localSheetId="2">Cotacao!$C$7:$C$64</definedName>
    <definedName name="DadosExternos_34" localSheetId="3">'Cotacao 2'!$C$7:$C$65</definedName>
    <definedName name="DadosExternos_34" localSheetId="4">'Cotacao 3'!$C$7:$C$65</definedName>
    <definedName name="DadosExternos_34" localSheetId="5">'Cotacao 4'!$C$7:$C$65</definedName>
    <definedName name="DadosExternos_34" localSheetId="6">'Cotacao 5'!$C$7:$C$65</definedName>
    <definedName name="DadosExternos_342" localSheetId="3">'Cotacao 2'!$C$7:$C$102</definedName>
    <definedName name="DadosExternos_342" localSheetId="4">'Cotacao 3'!$C$7:$C$102</definedName>
    <definedName name="DadosExternos_342" localSheetId="5">'Cotacao 4'!$C$7:$C$102</definedName>
    <definedName name="DadosExternos_342" localSheetId="6">'Cotacao 5'!$C$7:$C$102</definedName>
    <definedName name="DadosExternos_343" localSheetId="3">'Cotacao 2'!$C$7:$C$103</definedName>
    <definedName name="DadosExternos_343" localSheetId="4">'Cotacao 3'!$C$7:$C$103</definedName>
    <definedName name="DadosExternos_343" localSheetId="5">'Cotacao 4'!$C$7:$C$103</definedName>
    <definedName name="DadosExternos_343" localSheetId="6">'Cotacao 5'!$C$7:$C$103</definedName>
    <definedName name="DadosExternos_344" localSheetId="3">'Cotacao 2'!$C$7:$C$104</definedName>
    <definedName name="DadosExternos_344" localSheetId="4">'Cotacao 3'!$C$7:$C$104</definedName>
    <definedName name="DadosExternos_344" localSheetId="5">'Cotacao 4'!$C$7:$C$104</definedName>
    <definedName name="DadosExternos_344" localSheetId="6">'Cotacao 5'!$C$7:$C$104</definedName>
    <definedName name="DadosExternos_345" localSheetId="3">'Cotacao 2'!$C$7:$C$104</definedName>
    <definedName name="DadosExternos_345" localSheetId="4">'Cotacao 3'!$C$7:$C$104</definedName>
    <definedName name="DadosExternos_345" localSheetId="5">'Cotacao 4'!$C$7:$C$104</definedName>
    <definedName name="DadosExternos_345" localSheetId="6">'Cotacao 5'!$C$7:$C$104</definedName>
    <definedName name="DadosExternos_349" localSheetId="3">'Cotacao 2'!$C$7:$C$104</definedName>
    <definedName name="DadosExternos_349" localSheetId="4">'Cotacao 3'!$C$7:$C$104</definedName>
    <definedName name="DadosExternos_349" localSheetId="5">'Cotacao 4'!$C$7:$C$104</definedName>
    <definedName name="DadosExternos_349" localSheetId="6">'Cotacao 5'!$C$7:$C$104</definedName>
    <definedName name="DadosExternos_35" localSheetId="2">Cotacao!$C$7:$C$65</definedName>
    <definedName name="DadosExternos_35" localSheetId="3">'Cotacao 2'!$C$7:$C$66</definedName>
    <definedName name="DadosExternos_35" localSheetId="4">'Cotacao 3'!$C$7:$C$66</definedName>
    <definedName name="DadosExternos_35" localSheetId="5">'Cotacao 4'!$C$7:$C$66</definedName>
    <definedName name="DadosExternos_35" localSheetId="6">'Cotacao 5'!$C$7:$C$66</definedName>
    <definedName name="DadosExternos_350" localSheetId="3">'Cotacao 2'!$C$7:$C$104</definedName>
    <definedName name="DadosExternos_350" localSheetId="4">'Cotacao 3'!$C$7:$C$104</definedName>
    <definedName name="DadosExternos_350" localSheetId="5">'Cotacao 4'!$C$7:$C$104</definedName>
    <definedName name="DadosExternos_350" localSheetId="6">'Cotacao 5'!$C$7:$C$104</definedName>
    <definedName name="DadosExternos_352" localSheetId="3">'Cotacao 2'!$C$7:$C$104</definedName>
    <definedName name="DadosExternos_352" localSheetId="4">'Cotacao 3'!$C$7:$C$104</definedName>
    <definedName name="DadosExternos_352" localSheetId="5">'Cotacao 4'!$C$7:$C$104</definedName>
    <definedName name="DadosExternos_352" localSheetId="6">'Cotacao 5'!$C$7:$C$104</definedName>
    <definedName name="DadosExternos_353" localSheetId="3">'Cotacao 2'!$C$7:$C$105</definedName>
    <definedName name="DadosExternos_353" localSheetId="4">'Cotacao 3'!$C$7:$C$105</definedName>
    <definedName name="DadosExternos_353" localSheetId="5">'Cotacao 4'!$C$7:$C$105</definedName>
    <definedName name="DadosExternos_353" localSheetId="6">'Cotacao 5'!$C$7:$C$105</definedName>
    <definedName name="DadosExternos_356" localSheetId="3">'Cotacao 2'!$C$7:$C$106</definedName>
    <definedName name="DadosExternos_356" localSheetId="4">'Cotacao 3'!$C$7:$C$106</definedName>
    <definedName name="DadosExternos_356" localSheetId="5">'Cotacao 4'!$C$7:$C$106</definedName>
    <definedName name="DadosExternos_356" localSheetId="6">'Cotacao 5'!$C$7:$C$106</definedName>
    <definedName name="DadosExternos_358" localSheetId="3">'Cotacao 2'!$C$7:$C$106</definedName>
    <definedName name="DadosExternos_358" localSheetId="4">'Cotacao 3'!$C$7:$C$106</definedName>
    <definedName name="DadosExternos_358" localSheetId="5">'Cotacao 4'!$C$7:$C$106</definedName>
    <definedName name="DadosExternos_358" localSheetId="6">'Cotacao 5'!$C$7:$C$106</definedName>
    <definedName name="DadosExternos_36" localSheetId="2">Cotacao!$C$7:$C$66</definedName>
    <definedName name="DadosExternos_36" localSheetId="3">'Cotacao 2'!$C$7:$C$67</definedName>
    <definedName name="DadosExternos_36" localSheetId="4">'Cotacao 3'!$C$7:$C$67</definedName>
    <definedName name="DadosExternos_36" localSheetId="5">'Cotacao 4'!$C$7:$C$67</definedName>
    <definedName name="DadosExternos_36" localSheetId="6">'Cotacao 5'!$C$7:$C$67</definedName>
    <definedName name="DadosExternos_360" localSheetId="3">'Cotacao 2'!$C$7:$C$107</definedName>
    <definedName name="DadosExternos_360" localSheetId="4">'Cotacao 3'!$C$7:$C$107</definedName>
    <definedName name="DadosExternos_360" localSheetId="5">'Cotacao 4'!$C$7:$C$107</definedName>
    <definedName name="DadosExternos_360" localSheetId="6">'Cotacao 5'!$C$7:$C$107</definedName>
    <definedName name="DadosExternos_361" localSheetId="3">'Cotacao 2'!$C$7:$C$108</definedName>
    <definedName name="DadosExternos_361" localSheetId="4">'Cotacao 3'!$C$7:$C$108</definedName>
    <definedName name="DadosExternos_361" localSheetId="5">'Cotacao 4'!$C$7:$C$108</definedName>
    <definedName name="DadosExternos_361" localSheetId="6">'Cotacao 5'!$C$7:$C$108</definedName>
    <definedName name="DadosExternos_362" localSheetId="3">'Cotacao 2'!$C$7:$C$108</definedName>
    <definedName name="DadosExternos_362" localSheetId="4">'Cotacao 3'!$C$7:$C$108</definedName>
    <definedName name="DadosExternos_362" localSheetId="5">'Cotacao 4'!$C$7:$C$108</definedName>
    <definedName name="DadosExternos_362" localSheetId="6">'Cotacao 5'!$C$7:$C$108</definedName>
    <definedName name="DadosExternos_363" localSheetId="3">'Cotacao 2'!$C$7:$C$108</definedName>
    <definedName name="DadosExternos_363" localSheetId="4">'Cotacao 3'!$C$7:$C$108</definedName>
    <definedName name="DadosExternos_363" localSheetId="5">'Cotacao 4'!$C$7:$C$108</definedName>
    <definedName name="DadosExternos_363" localSheetId="6">'Cotacao 5'!$C$7:$C$108</definedName>
    <definedName name="DadosExternos_365" localSheetId="3">'Cotacao 2'!$C$7:$C$109</definedName>
    <definedName name="DadosExternos_365" localSheetId="4">'Cotacao 3'!$C$7:$C$109</definedName>
    <definedName name="DadosExternos_365" localSheetId="5">'Cotacao 4'!$C$7:$C$109</definedName>
    <definedName name="DadosExternos_365" localSheetId="6">'Cotacao 5'!$C$7:$C$109</definedName>
    <definedName name="DadosExternos_367" localSheetId="3">'Cotacao 2'!$C$7:$C$111</definedName>
    <definedName name="DadosExternos_367" localSheetId="4">'Cotacao 3'!$C$7:$C$111</definedName>
    <definedName name="DadosExternos_367" localSheetId="5">'Cotacao 4'!$C$7:$C$111</definedName>
    <definedName name="DadosExternos_367" localSheetId="6">'Cotacao 5'!$C$7:$C$111</definedName>
    <definedName name="DadosExternos_369" localSheetId="3">'Cotacao 2'!$C$7:$C$113</definedName>
    <definedName name="DadosExternos_369" localSheetId="4">'Cotacao 3'!$C$7:$C$113</definedName>
    <definedName name="DadosExternos_369" localSheetId="5">'Cotacao 4'!$C$7:$C$113</definedName>
    <definedName name="DadosExternos_369" localSheetId="6">'Cotacao 5'!$C$7:$C$113</definedName>
    <definedName name="DadosExternos_37" localSheetId="2">Cotacao!$C$7:$C$67</definedName>
    <definedName name="DadosExternos_37" localSheetId="3">'Cotacao 2'!$C$7:$C$68</definedName>
    <definedName name="DadosExternos_37" localSheetId="4">'Cotacao 3'!$C$7:$C$68</definedName>
    <definedName name="DadosExternos_37" localSheetId="5">'Cotacao 4'!$C$7:$C$68</definedName>
    <definedName name="DadosExternos_37" localSheetId="6">'Cotacao 5'!$C$7:$C$68</definedName>
    <definedName name="DadosExternos_370" localSheetId="3">'Cotacao 2'!$C$7:$C$113</definedName>
    <definedName name="DadosExternos_370" localSheetId="4">'Cotacao 3'!$C$7:$C$8</definedName>
    <definedName name="DadosExternos_370" localSheetId="5">'Cotacao 4'!$C$7:$C$8</definedName>
    <definedName name="DadosExternos_370" localSheetId="6">'Cotacao 5'!$C$7:$C$8</definedName>
    <definedName name="DadosExternos_371" localSheetId="3">'Cotacao 2'!$C$7:$C$113</definedName>
    <definedName name="DadosExternos_371" localSheetId="4">'Cotacao 3'!$C$7:$C$8</definedName>
    <definedName name="DadosExternos_371" localSheetId="5">'Cotacao 4'!$C$7:$C$8</definedName>
    <definedName name="DadosExternos_371" localSheetId="6">'Cotacao 5'!$C$7:$C$8</definedName>
    <definedName name="DadosExternos_372" localSheetId="4">'Cotacao 3'!$C$7:$C$10</definedName>
    <definedName name="DadosExternos_372" localSheetId="5">'Cotacao 4'!$C$7:$C$10</definedName>
    <definedName name="DadosExternos_372" localSheetId="6">'Cotacao 5'!$C$7:$C$10</definedName>
    <definedName name="DadosExternos_373" localSheetId="4">'Cotacao 3'!$C$7:$C$10</definedName>
    <definedName name="DadosExternos_373" localSheetId="5">'Cotacao 4'!$C$7:$C$10</definedName>
    <definedName name="DadosExternos_373" localSheetId="6">'Cotacao 5'!$C$7:$C$10</definedName>
    <definedName name="DadosExternos_374" localSheetId="4">'Cotacao 3'!$C$7:$C$10</definedName>
    <definedName name="DadosExternos_374" localSheetId="5">'Cotacao 4'!$C$7:$C$10</definedName>
    <definedName name="DadosExternos_374" localSheetId="6">'Cotacao 5'!$C$7:$C$10</definedName>
    <definedName name="DadosExternos_375" localSheetId="3">'Cotacao 2'!$C$7:$C$113</definedName>
    <definedName name="DadosExternos_376" localSheetId="3">'Cotacao 2'!$C$7:$C$113</definedName>
    <definedName name="DadosExternos_376" localSheetId="4">'Cotacao 3'!$C$7:$C$8</definedName>
    <definedName name="DadosExternos_376" localSheetId="5">'Cotacao 4'!$C$7:$C$8</definedName>
    <definedName name="DadosExternos_376" localSheetId="6">'Cotacao 5'!$C$7:$C$8</definedName>
    <definedName name="DadosExternos_377" localSheetId="3">'Cotacao 2'!$C$7:$C$113</definedName>
    <definedName name="DadosExternos_377" localSheetId="4">'Cotacao 3'!$C$7:$C$8</definedName>
    <definedName name="DadosExternos_377" localSheetId="5">'Cotacao 4'!$C$7:$C$8</definedName>
    <definedName name="DadosExternos_377" localSheetId="6">'Cotacao 5'!$C$7:$C$8</definedName>
    <definedName name="DadosExternos_378" localSheetId="3">'Cotacao 2'!$C$7:$C$113</definedName>
    <definedName name="DadosExternos_378" localSheetId="4">'Cotacao 3'!$C$7:$C$10</definedName>
    <definedName name="DadosExternos_378" localSheetId="5">'Cotacao 4'!$C$7:$C$10</definedName>
    <definedName name="DadosExternos_378" localSheetId="6">'Cotacao 5'!$C$7:$C$10</definedName>
    <definedName name="DadosExternos_379" localSheetId="3">'Cotacao 2'!$C$7:$C$113</definedName>
    <definedName name="DadosExternos_379" localSheetId="4">'Cotacao 3'!$C$7:$C$11</definedName>
    <definedName name="DadosExternos_379" localSheetId="5">'Cotacao 4'!$C$7:$C$11</definedName>
    <definedName name="DadosExternos_379" localSheetId="6">'Cotacao 5'!$C$7:$C$11</definedName>
    <definedName name="DadosExternos_38" localSheetId="2">Cotacao!$C$7:$C$68</definedName>
    <definedName name="DadosExternos_38" localSheetId="3">'Cotacao 2'!$C$7:$C$69</definedName>
    <definedName name="DadosExternos_38" localSheetId="4">'Cotacao 3'!$C$7:$C$69</definedName>
    <definedName name="DadosExternos_38" localSheetId="5">'Cotacao 4'!$C$7:$C$69</definedName>
    <definedName name="DadosExternos_38" localSheetId="6">'Cotacao 5'!$C$7:$C$69</definedName>
    <definedName name="DadosExternos_380" localSheetId="3">'Cotacao 2'!$C$7:$C$113</definedName>
    <definedName name="DadosExternos_380" localSheetId="4">'Cotacao 3'!$C$7:$C$13</definedName>
    <definedName name="DadosExternos_380" localSheetId="5">'Cotacao 4'!$C$7:$C$13</definedName>
    <definedName name="DadosExternos_380" localSheetId="6">'Cotacao 5'!$C$7:$C$13</definedName>
    <definedName name="DadosExternos_381" localSheetId="3">'Cotacao 2'!$C$7:$C$113</definedName>
    <definedName name="DadosExternos_381" localSheetId="4">'Cotacao 3'!$C$7:$C$14</definedName>
    <definedName name="DadosExternos_381" localSheetId="5">'Cotacao 4'!$C$7:$C$14</definedName>
    <definedName name="DadosExternos_381" localSheetId="6">'Cotacao 5'!$C$7:$C$14</definedName>
    <definedName name="DadosExternos_382" localSheetId="3">'Cotacao 2'!$C$7:$C$113</definedName>
    <definedName name="DadosExternos_382" localSheetId="4">'Cotacao 3'!$C$7:$C$17</definedName>
    <definedName name="DadosExternos_382" localSheetId="5">'Cotacao 4'!$C$7:$C$17</definedName>
    <definedName name="DadosExternos_382" localSheetId="6">'Cotacao 5'!$C$7:$C$17</definedName>
    <definedName name="DadosExternos_383" localSheetId="3">'Cotacao 2'!$C$7:$C$113</definedName>
    <definedName name="DadosExternos_384" localSheetId="3">'Cotacao 2'!$C$7:$C$113</definedName>
    <definedName name="DadosExternos_385" localSheetId="3">'Cotacao 2'!$C$7:$C$113</definedName>
    <definedName name="DadosExternos_386" localSheetId="3">'Cotacao 2'!$C$7:$C$113</definedName>
    <definedName name="DadosExternos_387" localSheetId="3">'Cotacao 2'!$C$7:$C$113</definedName>
    <definedName name="DadosExternos_388" localSheetId="3">'Cotacao 2'!$C$7:$C$113</definedName>
    <definedName name="DadosExternos_388" localSheetId="4">'Cotacao 3'!$C$7:$C$18</definedName>
    <definedName name="DadosExternos_388" localSheetId="5">'Cotacao 4'!$C$7:$C$18</definedName>
    <definedName name="DadosExternos_388" localSheetId="6">'Cotacao 5'!$C$7:$C$18</definedName>
    <definedName name="DadosExternos_389" localSheetId="3">'Cotacao 2'!$C$7:$C$113</definedName>
    <definedName name="DadosExternos_389" localSheetId="4">'Cotacao 3'!$C$7:$C$18</definedName>
    <definedName name="DadosExternos_389" localSheetId="5">'Cotacao 4'!$C$7:$C$18</definedName>
    <definedName name="DadosExternos_389" localSheetId="6">'Cotacao 5'!$C$7:$C$18</definedName>
    <definedName name="DadosExternos_39" localSheetId="2">Cotacao!$C$7:$C$69</definedName>
    <definedName name="DadosExternos_39" localSheetId="3">'Cotacao 2'!$C$7:$C$70</definedName>
    <definedName name="DadosExternos_39" localSheetId="4">'Cotacao 3'!$C$7:$C$70</definedName>
    <definedName name="DadosExternos_39" localSheetId="5">'Cotacao 4'!$C$7:$C$70</definedName>
    <definedName name="DadosExternos_39" localSheetId="6">'Cotacao 5'!$C$7:$C$70</definedName>
    <definedName name="DadosExternos_390" localSheetId="3">'Cotacao 2'!$C$7:$C$113</definedName>
    <definedName name="DadosExternos_390" localSheetId="4">'Cotacao 3'!$C$7:$C$19</definedName>
    <definedName name="DadosExternos_390" localSheetId="5">'Cotacao 4'!$C$7:$C$19</definedName>
    <definedName name="DadosExternos_390" localSheetId="6">'Cotacao 5'!$C$7:$C$19</definedName>
    <definedName name="DadosExternos_391" localSheetId="3">'Cotacao 2'!$C$7:$C$113</definedName>
    <definedName name="DadosExternos_391" localSheetId="4">'Cotacao 3'!$C$7:$C$19</definedName>
    <definedName name="DadosExternos_391" localSheetId="5">'Cotacao 4'!$C$7:$C$19</definedName>
    <definedName name="DadosExternos_391" localSheetId="6">'Cotacao 5'!$C$7:$C$19</definedName>
    <definedName name="DadosExternos_392" localSheetId="3">'Cotacao 2'!$C$7:$C$113</definedName>
    <definedName name="DadosExternos_392" localSheetId="4">'Cotacao 3'!$C$7:$C$22</definedName>
    <definedName name="DadosExternos_392" localSheetId="5">'Cotacao 4'!$C$7:$C$22</definedName>
    <definedName name="DadosExternos_392" localSheetId="6">'Cotacao 5'!$C$7:$C$22</definedName>
    <definedName name="DadosExternos_393" localSheetId="3">'Cotacao 2'!$C$7:$C$113</definedName>
    <definedName name="DadosExternos_394" localSheetId="3">'Cotacao 2'!$C$7:$C$113</definedName>
    <definedName name="DadosExternos_394" localSheetId="4">'Cotacao 3'!$C$7:$C$23</definedName>
    <definedName name="DadosExternos_394" localSheetId="5">'Cotacao 4'!$C$7:$C$23</definedName>
    <definedName name="DadosExternos_394" localSheetId="6">'Cotacao 5'!$C$7:$C$23</definedName>
    <definedName name="DadosExternos_395" localSheetId="3">'Cotacao 2'!$C$7:$C$113</definedName>
    <definedName name="DadosExternos_396" localSheetId="3">'Cotacao 2'!$C$7:$C$113</definedName>
    <definedName name="DadosExternos_397" localSheetId="3">'Cotacao 2'!$C$7:$C$113</definedName>
    <definedName name="DadosExternos_397" localSheetId="4">'Cotacao 3'!$C$7:$C$24</definedName>
    <definedName name="DadosExternos_397" localSheetId="5">'Cotacao 4'!$C$7:$C$24</definedName>
    <definedName name="DadosExternos_397" localSheetId="6">'Cotacao 5'!$C$7:$C$24</definedName>
    <definedName name="DadosExternos_398" localSheetId="3">'Cotacao 2'!$C$7:$C$113</definedName>
    <definedName name="DadosExternos_398" localSheetId="4">'Cotacao 3'!$C$7:$C$27</definedName>
    <definedName name="DadosExternos_398" localSheetId="5">'Cotacao 4'!$C$7:$C$27</definedName>
    <definedName name="DadosExternos_398" localSheetId="6">'Cotacao 5'!$C$7:$C$27</definedName>
    <definedName name="DadosExternos_399" localSheetId="3">'Cotacao 2'!$C$7:$C$113</definedName>
    <definedName name="DadosExternos_4" localSheetId="2">Cotacao!$C$7:$C$62</definedName>
    <definedName name="DadosExternos_4" localSheetId="3">'Cotacao 2'!$C$7:$C$63</definedName>
    <definedName name="DadosExternos_4" localSheetId="4">'Cotacao 3'!$C$7:$C$63</definedName>
    <definedName name="DadosExternos_4" localSheetId="5">'Cotacao 4'!$C$7:$C$63</definedName>
    <definedName name="DadosExternos_4" localSheetId="6">'Cotacao 5'!$C$7:$C$63</definedName>
    <definedName name="DadosExternos_40" localSheetId="2">Cotacao!$C$7:$C$70</definedName>
    <definedName name="DadosExternos_40" localSheetId="3">'Cotacao 2'!$C$7:$C$71</definedName>
    <definedName name="DadosExternos_40" localSheetId="4">'Cotacao 3'!$C$7:$C$71</definedName>
    <definedName name="DadosExternos_40" localSheetId="5">'Cotacao 4'!$C$7:$C$71</definedName>
    <definedName name="DadosExternos_40" localSheetId="6">'Cotacao 5'!$C$7:$C$71</definedName>
    <definedName name="DadosExternos_400" localSheetId="3">'Cotacao 2'!$C$7:$C$113</definedName>
    <definedName name="DadosExternos_400" localSheetId="4">'Cotacao 3'!$C$7:$C$28</definedName>
    <definedName name="DadosExternos_400" localSheetId="5">'Cotacao 4'!$C$7:$C$28</definedName>
    <definedName name="DadosExternos_400" localSheetId="6">'Cotacao 5'!$C$7:$C$28</definedName>
    <definedName name="DadosExternos_401" localSheetId="3">'Cotacao 2'!$C$7:$C$113</definedName>
    <definedName name="DadosExternos_401" localSheetId="4">'Cotacao 3'!$C$7:$C$29</definedName>
    <definedName name="DadosExternos_401" localSheetId="5">'Cotacao 4'!$C$7:$C$29</definedName>
    <definedName name="DadosExternos_401" localSheetId="6">'Cotacao 5'!$C$7:$C$29</definedName>
    <definedName name="DadosExternos_402" localSheetId="3">'Cotacao 2'!$C$7:$C$113</definedName>
    <definedName name="DadosExternos_402" localSheetId="4">'Cotacao 3'!$C$7:$C$30</definedName>
    <definedName name="DadosExternos_402" localSheetId="5">'Cotacao 4'!$C$7:$C$30</definedName>
    <definedName name="DadosExternos_402" localSheetId="6">'Cotacao 5'!$C$7:$C$30</definedName>
    <definedName name="DadosExternos_403" localSheetId="3">'Cotacao 2'!$C$7:$C$113</definedName>
    <definedName name="DadosExternos_403" localSheetId="4">'Cotacao 3'!$C$7:$C$33</definedName>
    <definedName name="DadosExternos_403" localSheetId="5">'Cotacao 4'!$C$7:$C$33</definedName>
    <definedName name="DadosExternos_403" localSheetId="6">'Cotacao 5'!$C$7:$C$33</definedName>
    <definedName name="DadosExternos_404" localSheetId="3">'Cotacao 2'!$C$7:$C$113</definedName>
    <definedName name="DadosExternos_404" localSheetId="4">'Cotacao 3'!$C$7:$C$35</definedName>
    <definedName name="DadosExternos_404" localSheetId="5">'Cotacao 4'!$C$7:$C$35</definedName>
    <definedName name="DadosExternos_404" localSheetId="6">'Cotacao 5'!$C$7:$C$35</definedName>
    <definedName name="DadosExternos_405" localSheetId="3">'Cotacao 2'!$C$7:$C$113</definedName>
    <definedName name="DadosExternos_406" localSheetId="3">'Cotacao 2'!$C$7:$C$113</definedName>
    <definedName name="DadosExternos_407" localSheetId="3">'Cotacao 2'!$C$7:$C$113</definedName>
    <definedName name="DadosExternos_408" localSheetId="3">'Cotacao 2'!$C$7:$C$113</definedName>
    <definedName name="DadosExternos_408" localSheetId="4">'Cotacao 3'!$C$7:$C$37</definedName>
    <definedName name="DadosExternos_408" localSheetId="5">'Cotacao 4'!$C$7:$C$37</definedName>
    <definedName name="DadosExternos_408" localSheetId="6">'Cotacao 5'!$C$7:$C$37</definedName>
    <definedName name="DadosExternos_409" localSheetId="3">'Cotacao 2'!$C$7:$C$113</definedName>
    <definedName name="DadosExternos_409" localSheetId="4">'Cotacao 3'!$C$7:$C$39</definedName>
    <definedName name="DadosExternos_409" localSheetId="5">'Cotacao 4'!$C$7:$C$39</definedName>
    <definedName name="DadosExternos_409" localSheetId="6">'Cotacao 5'!$C$7:$C$39</definedName>
    <definedName name="DadosExternos_41" localSheetId="2">Cotacao!$C$7:$C$71</definedName>
    <definedName name="DadosExternos_41" localSheetId="3">'Cotacao 2'!$C$7:$C$72</definedName>
    <definedName name="DadosExternos_41" localSheetId="4">'Cotacao 3'!$C$7:$C$72</definedName>
    <definedName name="DadosExternos_41" localSheetId="5">'Cotacao 4'!$C$7:$C$72</definedName>
    <definedName name="DadosExternos_41" localSheetId="6">'Cotacao 5'!$C$7:$C$72</definedName>
    <definedName name="DadosExternos_410" localSheetId="3">'Cotacao 2'!$C$7:$C$113</definedName>
    <definedName name="DadosExternos_410" localSheetId="4">'Cotacao 3'!$C$7:$C$41</definedName>
    <definedName name="DadosExternos_410" localSheetId="5">'Cotacao 4'!$C$7:$C$41</definedName>
    <definedName name="DadosExternos_410" localSheetId="6">'Cotacao 5'!$C$7:$C$41</definedName>
    <definedName name="DadosExternos_411" localSheetId="3">'Cotacao 2'!$C$7:$C$113</definedName>
    <definedName name="DadosExternos_411" localSheetId="4">'Cotacao 3'!$C$7:$C$43</definedName>
    <definedName name="DadosExternos_411" localSheetId="5">'Cotacao 4'!$C$7:$C$43</definedName>
    <definedName name="DadosExternos_411" localSheetId="6">'Cotacao 5'!$C$7:$C$43</definedName>
    <definedName name="DadosExternos_412" localSheetId="3">'Cotacao 2'!$C$7:$C$113</definedName>
    <definedName name="DadosExternos_413" localSheetId="3">'Cotacao 2'!$C$7:$C$113</definedName>
    <definedName name="DadosExternos_414" localSheetId="3">'Cotacao 2'!$C$7:$C$113</definedName>
    <definedName name="DadosExternos_414" localSheetId="4">'Cotacao 3'!$C$7:$C$45</definedName>
    <definedName name="DadosExternos_414" localSheetId="5">'Cotacao 4'!$C$7:$C$45</definedName>
    <definedName name="DadosExternos_414" localSheetId="6">'Cotacao 5'!$C$7:$C$45</definedName>
    <definedName name="DadosExternos_415" localSheetId="3">'Cotacao 2'!$C$7:$C$113</definedName>
    <definedName name="DadosExternos_415" localSheetId="4">'Cotacao 3'!$C$7:$C$44</definedName>
    <definedName name="DadosExternos_415" localSheetId="5">'Cotacao 4'!$C$7:$C$44</definedName>
    <definedName name="DadosExternos_415" localSheetId="6">'Cotacao 5'!$C$7:$C$44</definedName>
    <definedName name="DadosExternos_416" localSheetId="3">'Cotacao 2'!$C$7:$C$113</definedName>
    <definedName name="DadosExternos_416" localSheetId="4">'Cotacao 3'!$C$7:$C$47</definedName>
    <definedName name="DadosExternos_416" localSheetId="5">'Cotacao 4'!$C$7:$C$47</definedName>
    <definedName name="DadosExternos_416" localSheetId="6">'Cotacao 5'!$C$7:$C$47</definedName>
    <definedName name="DadosExternos_417" localSheetId="3">'Cotacao 2'!$C$7:$C$113</definedName>
    <definedName name="DadosExternos_418" localSheetId="3">'Cotacao 2'!$C$7:$C$113</definedName>
    <definedName name="DadosExternos_418" localSheetId="4">'Cotacao 3'!$C$7:$C$48</definedName>
    <definedName name="DadosExternos_418" localSheetId="5">'Cotacao 4'!$C$7:$C$48</definedName>
    <definedName name="DadosExternos_418" localSheetId="6">'Cotacao 5'!$C$7:$C$48</definedName>
    <definedName name="DadosExternos_419" localSheetId="3">'Cotacao 2'!$C$7:$C$113</definedName>
    <definedName name="DadosExternos_42" localSheetId="2">Cotacao!$C$7:$C$72</definedName>
    <definedName name="DadosExternos_42" localSheetId="3">'Cotacao 2'!$C$7:$C$73</definedName>
    <definedName name="DadosExternos_42" localSheetId="4">'Cotacao 3'!$C$7:$C$73</definedName>
    <definedName name="DadosExternos_42" localSheetId="5">'Cotacao 4'!$C$7:$C$73</definedName>
    <definedName name="DadosExternos_42" localSheetId="6">'Cotacao 5'!$C$7:$C$73</definedName>
    <definedName name="DadosExternos_420" localSheetId="3">'Cotacao 2'!$C$7:$C$96</definedName>
    <definedName name="DadosExternos_421" localSheetId="3">'Cotacao 2'!$C$7:$C$112</definedName>
    <definedName name="DadosExternos_421" localSheetId="4">'Cotacao 3'!$C$7:$C$49</definedName>
    <definedName name="DadosExternos_421" localSheetId="5">'Cotacao 4'!$C$7:$C$49</definedName>
    <definedName name="DadosExternos_421" localSheetId="6">'Cotacao 5'!$C$7:$C$49</definedName>
    <definedName name="DadosExternos_422" localSheetId="3">'Cotacao 2'!$C$7:$C$112</definedName>
    <definedName name="DadosExternos_423" localSheetId="3">'Cotacao 2'!$C$7:$C$112</definedName>
    <definedName name="DadosExternos_423" localSheetId="4">'Cotacao 3'!$C$7:$C$50</definedName>
    <definedName name="DadosExternos_423" localSheetId="5">'Cotacao 4'!$C$7:$C$50</definedName>
    <definedName name="DadosExternos_423" localSheetId="6">'Cotacao 5'!$C$7:$C$50</definedName>
    <definedName name="DadosExternos_424" localSheetId="3">'Cotacao 2'!$C$7:$C$112</definedName>
    <definedName name="DadosExternos_424" localSheetId="4">'Cotacao 3'!$C$7:$C$51</definedName>
    <definedName name="DadosExternos_424" localSheetId="5">'Cotacao 4'!$C$7:$C$51</definedName>
    <definedName name="DadosExternos_424" localSheetId="6">'Cotacao 5'!$C$7:$C$51</definedName>
    <definedName name="DadosExternos_425" localSheetId="3">'Cotacao 2'!$C$7:$C$112</definedName>
    <definedName name="DadosExternos_425" localSheetId="4">'Cotacao 3'!$C$7:$C$54</definedName>
    <definedName name="DadosExternos_425" localSheetId="5">'Cotacao 4'!$C$7:$C$54</definedName>
    <definedName name="DadosExternos_425" localSheetId="6">'Cotacao 5'!$C$7:$C$54</definedName>
    <definedName name="DadosExternos_426" localSheetId="3">'Cotacao 2'!$C$7:$C$112</definedName>
    <definedName name="DadosExternos_426" localSheetId="4">'Cotacao 3'!$C$7:$C$52</definedName>
    <definedName name="DadosExternos_426" localSheetId="5">'Cotacao 4'!$C$7:$C$52</definedName>
    <definedName name="DadosExternos_426" localSheetId="6">'Cotacao 5'!$C$7:$C$52</definedName>
    <definedName name="DadosExternos_427" localSheetId="3">'Cotacao 2'!$C$7:$C$112</definedName>
    <definedName name="DadosExternos_428" localSheetId="3">'Cotacao 2'!$C$7:$C$112</definedName>
    <definedName name="DadosExternos_428" localSheetId="4">'Cotacao 3'!$C$7:$C$53</definedName>
    <definedName name="DadosExternos_428" localSheetId="5">'Cotacao 4'!$C$7:$C$53</definedName>
    <definedName name="DadosExternos_428" localSheetId="6">'Cotacao 5'!$C$7:$C$53</definedName>
    <definedName name="DadosExternos_429" localSheetId="3">'Cotacao 2'!$C$7:$C$112</definedName>
    <definedName name="DadosExternos_43" localSheetId="2">Cotacao!$C$7:$C$73</definedName>
    <definedName name="DadosExternos_43" localSheetId="3">'Cotacao 2'!$C$7:$C$74</definedName>
    <definedName name="DadosExternos_43" localSheetId="4">'Cotacao 3'!$C$7:$C$74</definedName>
    <definedName name="DadosExternos_43" localSheetId="5">'Cotacao 4'!$C$7:$C$74</definedName>
    <definedName name="DadosExternos_43" localSheetId="6">'Cotacao 5'!$C$7:$C$74</definedName>
    <definedName name="DadosExternos_430" localSheetId="3">'Cotacao 2'!$C$7:$C$112</definedName>
    <definedName name="DadosExternos_431" localSheetId="3">'Cotacao 2'!$C$7:$C$112</definedName>
    <definedName name="DadosExternos_431" localSheetId="4">'Cotacao 3'!$C$7:$C$55</definedName>
    <definedName name="DadosExternos_431" localSheetId="5">'Cotacao 4'!$C$7:$C$55</definedName>
    <definedName name="DadosExternos_431" localSheetId="6">'Cotacao 5'!$C$7:$C$55</definedName>
    <definedName name="DadosExternos_432" localSheetId="3">'Cotacao 2'!$C$7:$C$112</definedName>
    <definedName name="DadosExternos_432" localSheetId="4">'Cotacao 3'!$C$7:$C$57</definedName>
    <definedName name="DadosExternos_432" localSheetId="5">'Cotacao 4'!$C$7:$C$57</definedName>
    <definedName name="DadosExternos_432" localSheetId="6">'Cotacao 5'!$C$7:$C$57</definedName>
    <definedName name="DadosExternos_433" localSheetId="3">'Cotacao 2'!$C$7:$C$112</definedName>
    <definedName name="DadosExternos_433" localSheetId="4">'Cotacao 3'!$C$7:$C$58</definedName>
    <definedName name="DadosExternos_433" localSheetId="5">'Cotacao 4'!$C$7:$C$58</definedName>
    <definedName name="DadosExternos_433" localSheetId="6">'Cotacao 5'!$C$7:$C$58</definedName>
    <definedName name="DadosExternos_434" localSheetId="3">'Cotacao 2'!$C$7:$C$112</definedName>
    <definedName name="DadosExternos_434" localSheetId="4">'Cotacao 3'!$C$7:$C$59</definedName>
    <definedName name="DadosExternos_434" localSheetId="5">'Cotacao 4'!$C$7:$C$59</definedName>
    <definedName name="DadosExternos_434" localSheetId="6">'Cotacao 5'!$C$7:$C$59</definedName>
    <definedName name="DadosExternos_435" localSheetId="3">'Cotacao 2'!$C$7:$C$112</definedName>
    <definedName name="DadosExternos_435" localSheetId="4">'Cotacao 3'!$C$7:$C$62</definedName>
    <definedName name="DadosExternos_435" localSheetId="5">'Cotacao 4'!$C$7:$C$62</definedName>
    <definedName name="DadosExternos_435" localSheetId="6">'Cotacao 5'!$C$7:$C$62</definedName>
    <definedName name="DadosExternos_436" localSheetId="3">'Cotacao 2'!$C$7:$C$112</definedName>
    <definedName name="DadosExternos_437" localSheetId="3">'Cotacao 2'!$C$7:$C$112</definedName>
    <definedName name="DadosExternos_437" localSheetId="4">'Cotacao 3'!$C$7:$C$60</definedName>
    <definedName name="DadosExternos_437" localSheetId="5">'Cotacao 4'!$C$7:$C$60</definedName>
    <definedName name="DadosExternos_437" localSheetId="6">'Cotacao 5'!$C$7:$C$60</definedName>
    <definedName name="DadosExternos_438" localSheetId="3">'Cotacao 2'!$C$7:$C$113</definedName>
    <definedName name="DadosExternos_438" localSheetId="4">'Cotacao 3'!$C$7:$C$61</definedName>
    <definedName name="DadosExternos_438" localSheetId="5">'Cotacao 4'!$C$7:$C$61</definedName>
    <definedName name="DadosExternos_438" localSheetId="6">'Cotacao 5'!$C$7:$C$61</definedName>
    <definedName name="DadosExternos_439" localSheetId="3">'Cotacao 2'!$C$7:$C$113</definedName>
    <definedName name="DadosExternos_439" localSheetId="4">'Cotacao 3'!$C$7:$C$63</definedName>
    <definedName name="DadosExternos_439" localSheetId="5">'Cotacao 4'!$C$7:$C$63</definedName>
    <definedName name="DadosExternos_439" localSheetId="6">'Cotacao 5'!$C$7:$C$63</definedName>
    <definedName name="DadosExternos_44" localSheetId="2">Cotacao!$C$7:$C$74</definedName>
    <definedName name="DadosExternos_44" localSheetId="3">'Cotacao 2'!$C$7:$C$75</definedName>
    <definedName name="DadosExternos_44" localSheetId="4">'Cotacao 3'!$C$7:$C$75</definedName>
    <definedName name="DadosExternos_44" localSheetId="5">'Cotacao 4'!$C$7:$C$75</definedName>
    <definedName name="DadosExternos_44" localSheetId="6">'Cotacao 5'!$C$7:$C$75</definedName>
    <definedName name="DadosExternos_440" localSheetId="3">'Cotacao 2'!$C$7:$C$113</definedName>
    <definedName name="DadosExternos_440" localSheetId="4">'Cotacao 3'!$C$7:$C$66</definedName>
    <definedName name="DadosExternos_440" localSheetId="5">'Cotacao 4'!$C$7:$C$66</definedName>
    <definedName name="DadosExternos_440" localSheetId="6">'Cotacao 5'!$C$7:$C$66</definedName>
    <definedName name="DadosExternos_441" localSheetId="3">'Cotacao 2'!$C$7:$C$113</definedName>
    <definedName name="DadosExternos_441" localSheetId="4">'Cotacao 3'!$C$7:$C$64</definedName>
    <definedName name="DadosExternos_441" localSheetId="5">'Cotacao 4'!$C$7:$C$64</definedName>
    <definedName name="DadosExternos_441" localSheetId="6">'Cotacao 5'!$C$7:$C$64</definedName>
    <definedName name="DadosExternos_442" localSheetId="3">'Cotacao 2'!$C$7:$C$113</definedName>
    <definedName name="DadosExternos_442" localSheetId="4">'Cotacao 3'!$C$7:$C$66</definedName>
    <definedName name="DadosExternos_442" localSheetId="5">'Cotacao 4'!$C$7:$C$66</definedName>
    <definedName name="DadosExternos_442" localSheetId="6">'Cotacao 5'!$C$7:$C$66</definedName>
    <definedName name="DadosExternos_443" localSheetId="3">'Cotacao 2'!$C$7:$C$113</definedName>
    <definedName name="DadosExternos_444" localSheetId="3">'Cotacao 2'!$C$7:$C$113</definedName>
    <definedName name="DadosExternos_444" localSheetId="4">'Cotacao 3'!$C$7:$C$68</definedName>
    <definedName name="DadosExternos_444" localSheetId="5">'Cotacao 4'!$C$7:$C$68</definedName>
    <definedName name="DadosExternos_444" localSheetId="6">'Cotacao 5'!$C$7:$C$68</definedName>
    <definedName name="DadosExternos_445" localSheetId="3">'Cotacao 2'!$C$7:$C$113</definedName>
    <definedName name="DadosExternos_445" localSheetId="4">'Cotacao 3'!$C$7:$C$69</definedName>
    <definedName name="DadosExternos_445" localSheetId="5">'Cotacao 4'!$C$7:$C$69</definedName>
    <definedName name="DadosExternos_445" localSheetId="6">'Cotacao 5'!$C$7:$C$69</definedName>
    <definedName name="DadosExternos_446" localSheetId="4">'Cotacao 3'!$C$7:$C$70</definedName>
    <definedName name="DadosExternos_446" localSheetId="5">'Cotacao 4'!$C$7:$C$70</definedName>
    <definedName name="DadosExternos_446" localSheetId="6">'Cotacao 5'!$C$7:$C$70</definedName>
    <definedName name="DadosExternos_447" localSheetId="4">'Cotacao 3'!$C$7:$C$72</definedName>
    <definedName name="DadosExternos_447" localSheetId="5">'Cotacao 4'!$C$7:$C$72</definedName>
    <definedName name="DadosExternos_447" localSheetId="6">'Cotacao 5'!$C$7:$C$72</definedName>
    <definedName name="DadosExternos_45" localSheetId="2">Cotacao!$C$7:$C$75</definedName>
    <definedName name="DadosExternos_45" localSheetId="3">'Cotacao 2'!$C$7:$C$76</definedName>
    <definedName name="DadosExternos_45" localSheetId="4">'Cotacao 3'!$C$7:$C$76</definedName>
    <definedName name="DadosExternos_45" localSheetId="5">'Cotacao 4'!$C$7:$C$76</definedName>
    <definedName name="DadosExternos_45" localSheetId="6">'Cotacao 5'!$C$7:$C$76</definedName>
    <definedName name="DadosExternos_450" localSheetId="4">'Cotacao 3'!$C$7:$C$74</definedName>
    <definedName name="DadosExternos_450" localSheetId="5">'Cotacao 4'!$C$7:$C$74</definedName>
    <definedName name="DadosExternos_450" localSheetId="6">'Cotacao 5'!$C$7:$C$74</definedName>
    <definedName name="DadosExternos_451" localSheetId="4">'Cotacao 3'!$C$7:$C$74</definedName>
    <definedName name="DadosExternos_451" localSheetId="5">'Cotacao 4'!$C$7:$C$74</definedName>
    <definedName name="DadosExternos_451" localSheetId="6">'Cotacao 5'!$C$7:$C$74</definedName>
    <definedName name="DadosExternos_452" localSheetId="4">'Cotacao 3'!$C$7:$C$76</definedName>
    <definedName name="DadosExternos_452" localSheetId="5">'Cotacao 4'!$C$7:$C$76</definedName>
    <definedName name="DadosExternos_452" localSheetId="6">'Cotacao 5'!$C$7:$C$76</definedName>
    <definedName name="DadosExternos_453" localSheetId="4">'Cotacao 3'!$C$7:$C$76</definedName>
    <definedName name="DadosExternos_453" localSheetId="5">'Cotacao 4'!$C$7:$C$76</definedName>
    <definedName name="DadosExternos_453" localSheetId="6">'Cotacao 5'!$C$7:$C$76</definedName>
    <definedName name="DadosExternos_454" localSheetId="4">'Cotacao 3'!$C$7:$C$77</definedName>
    <definedName name="DadosExternos_454" localSheetId="5">'Cotacao 4'!$C$7:$C$77</definedName>
    <definedName name="DadosExternos_454" localSheetId="6">'Cotacao 5'!$C$7:$C$77</definedName>
    <definedName name="DadosExternos_455" localSheetId="4">'Cotacao 3'!$C$7:$C$79</definedName>
    <definedName name="DadosExternos_455" localSheetId="5">'Cotacao 4'!$C$7:$C$79</definedName>
    <definedName name="DadosExternos_455" localSheetId="6">'Cotacao 5'!$C$7:$C$79</definedName>
    <definedName name="DadosExternos_456" localSheetId="4">'Cotacao 3'!$C$7:$C$79</definedName>
    <definedName name="DadosExternos_456" localSheetId="5">'Cotacao 4'!$C$7:$C$79</definedName>
    <definedName name="DadosExternos_456" localSheetId="6">'Cotacao 5'!$C$7:$C$79</definedName>
    <definedName name="DadosExternos_457" localSheetId="4">'Cotacao 3'!$C$7:$C$80</definedName>
    <definedName name="DadosExternos_457" localSheetId="5">'Cotacao 4'!$C$7:$C$80</definedName>
    <definedName name="DadosExternos_457" localSheetId="6">'Cotacao 5'!$C$7:$C$80</definedName>
    <definedName name="DadosExternos_458" localSheetId="4">'Cotacao 3'!$C$7:$C$81</definedName>
    <definedName name="DadosExternos_458" localSheetId="5">'Cotacao 4'!$C$7:$C$81</definedName>
    <definedName name="DadosExternos_458" localSheetId="6">'Cotacao 5'!$C$7:$C$81</definedName>
    <definedName name="DadosExternos_459" localSheetId="4">'Cotacao 3'!$C$7:$C$81</definedName>
    <definedName name="DadosExternos_459" localSheetId="5">'Cotacao 4'!$C$7:$C$81</definedName>
    <definedName name="DadosExternos_459" localSheetId="6">'Cotacao 5'!$C$7:$C$81</definedName>
    <definedName name="DadosExternos_46" localSheetId="2">Cotacao!$C$7:$C$76</definedName>
    <definedName name="DadosExternos_46" localSheetId="3">'Cotacao 2'!$C$7:$C$77</definedName>
    <definedName name="DadosExternos_46" localSheetId="4">'Cotacao 3'!$C$7:$C$77</definedName>
    <definedName name="DadosExternos_46" localSheetId="5">'Cotacao 4'!$C$7:$C$77</definedName>
    <definedName name="DadosExternos_46" localSheetId="6">'Cotacao 5'!$C$7:$C$77</definedName>
    <definedName name="DadosExternos_460" localSheetId="4">'Cotacao 3'!$C$7:$C$82</definedName>
    <definedName name="DadosExternos_460" localSheetId="5">'Cotacao 4'!$C$7:$C$82</definedName>
    <definedName name="DadosExternos_460" localSheetId="6">'Cotacao 5'!$C$7:$C$82</definedName>
    <definedName name="DadosExternos_461" localSheetId="4">'Cotacao 3'!$C$7:$C$83</definedName>
    <definedName name="DadosExternos_461" localSheetId="5">'Cotacao 4'!$C$7:$C$83</definedName>
    <definedName name="DadosExternos_461" localSheetId="6">'Cotacao 5'!$C$7:$C$83</definedName>
    <definedName name="DadosExternos_462" localSheetId="4">'Cotacao 3'!$C$7:$C$84</definedName>
    <definedName name="DadosExternos_462" localSheetId="5">'Cotacao 4'!$C$7:$C$84</definedName>
    <definedName name="DadosExternos_462" localSheetId="6">'Cotacao 5'!$C$7:$C$84</definedName>
    <definedName name="DadosExternos_463" localSheetId="4">'Cotacao 3'!$C$7:$C$85</definedName>
    <definedName name="DadosExternos_463" localSheetId="5">'Cotacao 4'!$C$7:$C$85</definedName>
    <definedName name="DadosExternos_463" localSheetId="6">'Cotacao 5'!$C$7:$C$85</definedName>
    <definedName name="DadosExternos_464" localSheetId="4">'Cotacao 3'!$C$7:$C$86</definedName>
    <definedName name="DadosExternos_464" localSheetId="5">'Cotacao 4'!$C$7:$C$86</definedName>
    <definedName name="DadosExternos_464" localSheetId="6">'Cotacao 5'!$C$7:$C$86</definedName>
    <definedName name="DadosExternos_465" localSheetId="4">'Cotacao 3'!$C$7:$C$87</definedName>
    <definedName name="DadosExternos_465" localSheetId="5">'Cotacao 4'!$C$7:$C$87</definedName>
    <definedName name="DadosExternos_465" localSheetId="6">'Cotacao 5'!$C$7:$C$87</definedName>
    <definedName name="DadosExternos_466" localSheetId="4">'Cotacao 3'!$C$7:$C$87</definedName>
    <definedName name="DadosExternos_466" localSheetId="5">'Cotacao 4'!$C$7:$C$87</definedName>
    <definedName name="DadosExternos_466" localSheetId="6">'Cotacao 5'!$C$7:$C$87</definedName>
    <definedName name="DadosExternos_467" localSheetId="4">'Cotacao 3'!$C$7:$C$88</definedName>
    <definedName name="DadosExternos_467" localSheetId="5">'Cotacao 4'!$C$7:$C$88</definedName>
    <definedName name="DadosExternos_467" localSheetId="6">'Cotacao 5'!$C$7:$C$88</definedName>
    <definedName name="DadosExternos_468" localSheetId="4">'Cotacao 3'!$C$7:$C$88</definedName>
    <definedName name="DadosExternos_468" localSheetId="5">'Cotacao 4'!$C$7:$C$88</definedName>
    <definedName name="DadosExternos_468" localSheetId="6">'Cotacao 5'!$C$7:$C$88</definedName>
    <definedName name="DadosExternos_469" localSheetId="4">'Cotacao 3'!$C$7:$C$88</definedName>
    <definedName name="DadosExternos_469" localSheetId="5">'Cotacao 4'!$C$7:$C$88</definedName>
    <definedName name="DadosExternos_469" localSheetId="6">'Cotacao 5'!$C$7:$C$88</definedName>
    <definedName name="DadosExternos_47" localSheetId="2">Cotacao!$C$7:$C$77</definedName>
    <definedName name="DadosExternos_47" localSheetId="3">'Cotacao 2'!$C$7:$C$78</definedName>
    <definedName name="DadosExternos_47" localSheetId="4">'Cotacao 3'!$C$7:$C$78</definedName>
    <definedName name="DadosExternos_47" localSheetId="5">'Cotacao 4'!$C$7:$C$78</definedName>
    <definedName name="DadosExternos_47" localSheetId="6">'Cotacao 5'!$C$7:$C$78</definedName>
    <definedName name="DadosExternos_470" localSheetId="4">'Cotacao 3'!$C$7:$C$113</definedName>
    <definedName name="DadosExternos_470" localSheetId="5">'Cotacao 4'!$C$7:$C$112</definedName>
    <definedName name="DadosExternos_470" localSheetId="6">'Cotacao 5'!$C$7:$C$98</definedName>
    <definedName name="DadosExternos_471" localSheetId="4">'Cotacao 3'!$C$7:$C$113</definedName>
    <definedName name="DadosExternos_471" localSheetId="5">'Cotacao 4'!$C$7:$C$112</definedName>
    <definedName name="DadosExternos_471" localSheetId="6">'Cotacao 5'!$C$7:$C$98</definedName>
    <definedName name="DadosExternos_472" localSheetId="4">'Cotacao 3'!$C$7:$C$113</definedName>
    <definedName name="DadosExternos_472" localSheetId="5">'Cotacao 4'!$C$7:$C$112</definedName>
    <definedName name="DadosExternos_472" localSheetId="6">'Cotacao 5'!$C$7:$C$98</definedName>
    <definedName name="DadosExternos_473" localSheetId="4">'Cotacao 3'!$C$7:$C$113</definedName>
    <definedName name="DadosExternos_473" localSheetId="5">'Cotacao 4'!$C$7:$C$112</definedName>
    <definedName name="DadosExternos_473" localSheetId="6">'Cotacao 5'!$C$7:$C$98</definedName>
    <definedName name="DadosExternos_474" localSheetId="4">'Cotacao 3'!$C$7:$C$113</definedName>
    <definedName name="DadosExternos_474" localSheetId="5">'Cotacao 4'!$C$7:$C$112</definedName>
    <definedName name="DadosExternos_474" localSheetId="6">'Cotacao 5'!$C$7:$C$98</definedName>
    <definedName name="DadosExternos_475" localSheetId="4">'Cotacao 3'!$C$7:$C$113</definedName>
    <definedName name="DadosExternos_475" localSheetId="5">'Cotacao 4'!$C$7:$C$112</definedName>
    <definedName name="DadosExternos_475" localSheetId="6">'Cotacao 5'!$C$7:$C$100</definedName>
    <definedName name="DadosExternos_476" localSheetId="4">'Cotacao 3'!$C$7:$C$113</definedName>
    <definedName name="DadosExternos_476" localSheetId="5">'Cotacao 4'!$C$7:$C$112</definedName>
    <definedName name="DadosExternos_476" localSheetId="6">'Cotacao 5'!$C$7:$C$98</definedName>
    <definedName name="DadosExternos_477" localSheetId="4">'Cotacao 3'!$C$7:$C$113</definedName>
    <definedName name="DadosExternos_477" localSheetId="5">'Cotacao 4'!$C$7:$C$112</definedName>
    <definedName name="DadosExternos_477" localSheetId="6">'Cotacao 5'!$C$7:$C$98</definedName>
    <definedName name="DadosExternos_478" localSheetId="4">'Cotacao 3'!$C$7:$C$113</definedName>
    <definedName name="DadosExternos_478" localSheetId="5">'Cotacao 4'!$C$7:$C$112</definedName>
    <definedName name="DadosExternos_478" localSheetId="6">'Cotacao 5'!$C$7:$C$99</definedName>
    <definedName name="DadosExternos_479" localSheetId="4">'Cotacao 3'!$C$7:$C$113</definedName>
    <definedName name="DadosExternos_479" localSheetId="5">'Cotacao 4'!$C$7:$C$112</definedName>
    <definedName name="DadosExternos_479" localSheetId="6">'Cotacao 5'!$C$7:$C$99</definedName>
    <definedName name="DadosExternos_48" localSheetId="2">Cotacao!$C$7:$C$78</definedName>
    <definedName name="DadosExternos_48" localSheetId="3">'Cotacao 2'!$C$7:$C$79</definedName>
    <definedName name="DadosExternos_48" localSheetId="4">'Cotacao 3'!$C$7:$C$79</definedName>
    <definedName name="DadosExternos_48" localSheetId="5">'Cotacao 4'!$C$7:$C$79</definedName>
    <definedName name="DadosExternos_48" localSheetId="6">'Cotacao 5'!$C$7:$C$79</definedName>
    <definedName name="DadosExternos_480" localSheetId="4">'Cotacao 3'!$C$7:$C$113</definedName>
    <definedName name="DadosExternos_480" localSheetId="5">'Cotacao 4'!$C$7:$C$112</definedName>
    <definedName name="DadosExternos_480" localSheetId="6">'Cotacao 5'!$C$7:$C$99</definedName>
    <definedName name="DadosExternos_481" localSheetId="4">'Cotacao 3'!$C$7:$C$113</definedName>
    <definedName name="DadosExternos_481" localSheetId="5">'Cotacao 4'!$C$7:$C$112</definedName>
    <definedName name="DadosExternos_481" localSheetId="6">'Cotacao 5'!$C$7:$C$99</definedName>
    <definedName name="DadosExternos_482" localSheetId="4">'Cotacao 3'!$C$7:$C$113</definedName>
    <definedName name="DadosExternos_482" localSheetId="5">'Cotacao 4'!$C$7:$C$112</definedName>
    <definedName name="DadosExternos_482" localSheetId="6">'Cotacao 5'!$C$7:$C$99</definedName>
    <definedName name="DadosExternos_483" localSheetId="4">'Cotacao 3'!$C$7:$C$113</definedName>
    <definedName name="DadosExternos_483" localSheetId="5">'Cotacao 4'!$C$7:$C$112</definedName>
    <definedName name="DadosExternos_483" localSheetId="6">'Cotacao 5'!$C$7:$C$100</definedName>
    <definedName name="DadosExternos_484" localSheetId="4">'Cotacao 3'!$C$7:$C$113</definedName>
    <definedName name="DadosExternos_484" localSheetId="5">'Cotacao 4'!$C$7:$C$112</definedName>
    <definedName name="DadosExternos_484" localSheetId="6">'Cotacao 5'!$C$7:$C$100</definedName>
    <definedName name="DadosExternos_485" localSheetId="4">'Cotacao 3'!$C$7:$C$113</definedName>
    <definedName name="DadosExternos_485" localSheetId="5">'Cotacao 4'!$C$7:$C$112</definedName>
    <definedName name="DadosExternos_485" localSheetId="6">'Cotacao 5'!$C$7:$C$100</definedName>
    <definedName name="DadosExternos_486" localSheetId="4">'Cotacao 3'!$C$7:$C$113</definedName>
    <definedName name="DadosExternos_486" localSheetId="5">'Cotacao 4'!$C$7:$C$112</definedName>
    <definedName name="DadosExternos_486" localSheetId="6">'Cotacao 5'!$C$7:$C$100</definedName>
    <definedName name="DadosExternos_487" localSheetId="4">'Cotacao 3'!$C$7:$C$113</definedName>
    <definedName name="DadosExternos_487" localSheetId="5">'Cotacao 4'!$C$7:$C$112</definedName>
    <definedName name="DadosExternos_487" localSheetId="6">'Cotacao 5'!$C$7:$C$101</definedName>
    <definedName name="DadosExternos_488" localSheetId="4">'Cotacao 3'!$C$7:$C$113</definedName>
    <definedName name="DadosExternos_488" localSheetId="5">'Cotacao 4'!$C$7:$C$112</definedName>
    <definedName name="DadosExternos_488" localSheetId="6">'Cotacao 5'!$C$7:$C$100</definedName>
    <definedName name="DadosExternos_489" localSheetId="4">'Cotacao 3'!$C$7:$C$113</definedName>
    <definedName name="DadosExternos_489" localSheetId="5">'Cotacao 4'!$C$7:$C$112</definedName>
    <definedName name="DadosExternos_489" localSheetId="6">'Cotacao 5'!$C$7:$C$100</definedName>
    <definedName name="DadosExternos_49" localSheetId="2">Cotacao!$C$7:$C$79</definedName>
    <definedName name="DadosExternos_49" localSheetId="3">'Cotacao 2'!$C$7:$C$80</definedName>
    <definedName name="DadosExternos_49" localSheetId="4">'Cotacao 3'!$C$7:$C$80</definedName>
    <definedName name="DadosExternos_49" localSheetId="5">'Cotacao 4'!$C$7:$C$80</definedName>
    <definedName name="DadosExternos_49" localSheetId="6">'Cotacao 5'!$C$7:$C$80</definedName>
    <definedName name="DadosExternos_490" localSheetId="4">'Cotacao 3'!$C$7:$C$113</definedName>
    <definedName name="DadosExternos_490" localSheetId="5">'Cotacao 4'!$C$7:$C$112</definedName>
    <definedName name="DadosExternos_490" localSheetId="6">'Cotacao 5'!$C$7:$C$100</definedName>
    <definedName name="DadosExternos_491" localSheetId="4">'Cotacao 3'!$C$7:$C$113</definedName>
    <definedName name="DadosExternos_491" localSheetId="5">'Cotacao 4'!$C$7:$C$112</definedName>
    <definedName name="DadosExternos_491" localSheetId="6">'Cotacao 5'!$C$7:$C$100</definedName>
    <definedName name="DadosExternos_492" localSheetId="4">'Cotacao 3'!$C$7:$C$113</definedName>
    <definedName name="DadosExternos_492" localSheetId="5">'Cotacao 4'!$C$7:$C$112</definedName>
    <definedName name="DadosExternos_492" localSheetId="6">'Cotacao 5'!$C$7:$C$101</definedName>
    <definedName name="DadosExternos_493" localSheetId="4">'Cotacao 3'!$C$7:$C$113</definedName>
    <definedName name="DadosExternos_493" localSheetId="5">'Cotacao 4'!$C$7:$C$112</definedName>
    <definedName name="DadosExternos_493" localSheetId="6">'Cotacao 5'!$C$7:$C$103</definedName>
    <definedName name="DadosExternos_494" localSheetId="4">'Cotacao 3'!$C$7:$C$113</definedName>
    <definedName name="DadosExternos_494" localSheetId="5">'Cotacao 4'!$C$7:$C$112</definedName>
    <definedName name="DadosExternos_494" localSheetId="6">'Cotacao 5'!$C$7:$C$103</definedName>
    <definedName name="DadosExternos_495" localSheetId="4">'Cotacao 3'!$C$7:$C$113</definedName>
    <definedName name="DadosExternos_495" localSheetId="5">'Cotacao 4'!$C$7:$C$112</definedName>
    <definedName name="DadosExternos_495" localSheetId="6">'Cotacao 5'!$C$7:$C$103</definedName>
    <definedName name="DadosExternos_496" localSheetId="4">'Cotacao 3'!$C$7:$C$113</definedName>
    <definedName name="DadosExternos_496" localSheetId="5">'Cotacao 4'!$C$7:$C$112</definedName>
    <definedName name="DadosExternos_496" localSheetId="6">'Cotacao 5'!$C$7:$C$104</definedName>
    <definedName name="DadosExternos_497" localSheetId="4">'Cotacao 3'!$C$7:$C$113</definedName>
    <definedName name="DadosExternos_497" localSheetId="5">'Cotacao 4'!$C$7:$C$112</definedName>
    <definedName name="DadosExternos_497" localSheetId="6">'Cotacao 5'!$C$7:$C$105</definedName>
    <definedName name="DadosExternos_498" localSheetId="4">'Cotacao 3'!$C$7:$C$113</definedName>
    <definedName name="DadosExternos_498" localSheetId="5">'Cotacao 4'!$C$7:$C$112</definedName>
    <definedName name="DadosExternos_498" localSheetId="6">'Cotacao 5'!$C$7:$C$105</definedName>
    <definedName name="DadosExternos_499" localSheetId="4">'Cotacao 3'!$C$7:$C$113</definedName>
    <definedName name="DadosExternos_499" localSheetId="5">'Cotacao 4'!$C$7:$C$112</definedName>
    <definedName name="DadosExternos_499" localSheetId="6">'Cotacao 5'!$C$7:$C$105</definedName>
    <definedName name="DadosExternos_50" localSheetId="2">Cotacao!$C$7:$C$79</definedName>
    <definedName name="DadosExternos_50" localSheetId="3">'Cotacao 2'!$C$7:$C$81</definedName>
    <definedName name="DadosExternos_50" localSheetId="4">'Cotacao 3'!$C$7:$C$81</definedName>
    <definedName name="DadosExternos_50" localSheetId="5">'Cotacao 4'!$C$7:$C$81</definedName>
    <definedName name="DadosExternos_50" localSheetId="6">'Cotacao 5'!$C$7:$C$81</definedName>
    <definedName name="DadosExternos_500" localSheetId="4">'Cotacao 3'!$C$7:$C$113</definedName>
    <definedName name="DadosExternos_500" localSheetId="5">'Cotacao 4'!$C$7:$C$112</definedName>
    <definedName name="DadosExternos_500" localSheetId="6">'Cotacao 5'!$C$7:$C$105</definedName>
    <definedName name="DadosExternos_501" localSheetId="4">'Cotacao 3'!$C$7:$C$113</definedName>
    <definedName name="DadosExternos_501" localSheetId="5">'Cotacao 4'!$C$7:$C$112</definedName>
    <definedName name="DadosExternos_501" localSheetId="6">'Cotacao 5'!$C$7:$C$105</definedName>
    <definedName name="DadosExternos_502" localSheetId="4">'Cotacao 3'!$C$7:$C$113</definedName>
    <definedName name="DadosExternos_502" localSheetId="5">'Cotacao 4'!$C$7:$C$112</definedName>
    <definedName name="DadosExternos_502" localSheetId="6">'Cotacao 5'!$C$7:$C$105</definedName>
    <definedName name="DadosExternos_503" localSheetId="4">'Cotacao 3'!$C$7:$C$113</definedName>
    <definedName name="DadosExternos_503" localSheetId="5">'Cotacao 4'!$C$7:$C$112</definedName>
    <definedName name="DadosExternos_503" localSheetId="6">'Cotacao 5'!$C$7:$C$105</definedName>
    <definedName name="DadosExternos_504" localSheetId="4">'Cotacao 3'!$C$7:$C$113</definedName>
    <definedName name="DadosExternos_504" localSheetId="5">'Cotacao 4'!$C$7:$C$112</definedName>
    <definedName name="DadosExternos_504" localSheetId="6">'Cotacao 5'!$C$7:$C$105</definedName>
    <definedName name="DadosExternos_505" localSheetId="4">'Cotacao 3'!$C$7:$C$113</definedName>
    <definedName name="DadosExternos_505" localSheetId="5">'Cotacao 4'!$C$7:$C$112</definedName>
    <definedName name="DadosExternos_505" localSheetId="6">'Cotacao 5'!$C$7:$C$105</definedName>
    <definedName name="DadosExternos_506" localSheetId="4">'Cotacao 3'!$C$7:$C$113</definedName>
    <definedName name="DadosExternos_506" localSheetId="5">'Cotacao 4'!$C$7:$C$112</definedName>
    <definedName name="DadosExternos_506" localSheetId="6">'Cotacao 5'!$C$7:$C$105</definedName>
    <definedName name="DadosExternos_507" localSheetId="4">'Cotacao 3'!$C$7:$C$113</definedName>
    <definedName name="DadosExternos_507" localSheetId="5">'Cotacao 4'!$C$7:$C$112</definedName>
    <definedName name="DadosExternos_507" localSheetId="6">'Cotacao 5'!$C$7:$C$105</definedName>
    <definedName name="DadosExternos_508" localSheetId="4">'Cotacao 3'!$C$7:$C$113</definedName>
    <definedName name="DadosExternos_508" localSheetId="5">'Cotacao 4'!$C$7:$C$112</definedName>
    <definedName name="DadosExternos_508" localSheetId="6">'Cotacao 5'!$C$7:$C$105</definedName>
    <definedName name="DadosExternos_509" localSheetId="4">'Cotacao 3'!$C$7:$C$113</definedName>
    <definedName name="DadosExternos_509" localSheetId="5">'Cotacao 4'!$C$7:$C$112</definedName>
    <definedName name="DadosExternos_509" localSheetId="6">'Cotacao 5'!$C$7:$C$105</definedName>
    <definedName name="DadosExternos_51" localSheetId="2">Cotacao!$C$7:$C$79</definedName>
    <definedName name="DadosExternos_51" localSheetId="3">'Cotacao 2'!$C$7:$C$82</definedName>
    <definedName name="DadosExternos_51" localSheetId="4">'Cotacao 3'!$C$7:$C$82</definedName>
    <definedName name="DadosExternos_51" localSheetId="5">'Cotacao 4'!$C$7:$C$82</definedName>
    <definedName name="DadosExternos_51" localSheetId="6">'Cotacao 5'!$C$7:$C$82</definedName>
    <definedName name="DadosExternos_510" localSheetId="4">'Cotacao 3'!$C$7:$C$113</definedName>
    <definedName name="DadosExternos_510" localSheetId="5">'Cotacao 4'!$C$7:$C$112</definedName>
    <definedName name="DadosExternos_510" localSheetId="6">'Cotacao 5'!$C$7:$C$105</definedName>
    <definedName name="DadosExternos_511" localSheetId="4">'Cotacao 3'!$C$7:$C$113</definedName>
    <definedName name="DadosExternos_511" localSheetId="5">'Cotacao 4'!$C$7:$C$112</definedName>
    <definedName name="DadosExternos_511" localSheetId="6">'Cotacao 5'!$C$7:$C$105</definedName>
    <definedName name="DadosExternos_512" localSheetId="4">'Cotacao 3'!$C$7:$C$113</definedName>
    <definedName name="DadosExternos_512" localSheetId="5">'Cotacao 4'!$C$7:$C$112</definedName>
    <definedName name="DadosExternos_512" localSheetId="6">'Cotacao 5'!$C$7:$C$105</definedName>
    <definedName name="DadosExternos_513" localSheetId="4">'Cotacao 3'!$C$7:$C$113</definedName>
    <definedName name="DadosExternos_513" localSheetId="5">'Cotacao 4'!$C$7:$C$112</definedName>
    <definedName name="DadosExternos_513" localSheetId="6">'Cotacao 5'!$C$7:$C$105</definedName>
    <definedName name="DadosExternos_514" localSheetId="4">'Cotacao 3'!$C$7:$C$113</definedName>
    <definedName name="DadosExternos_514" localSheetId="5">'Cotacao 4'!$C$7:$C$112</definedName>
    <definedName name="DadosExternos_514" localSheetId="6">'Cotacao 5'!$C$7:$C$105</definedName>
    <definedName name="DadosExternos_515" localSheetId="4">'Cotacao 3'!$C$7:$C$113</definedName>
    <definedName name="DadosExternos_515" localSheetId="5">'Cotacao 4'!$C$7:$C$112</definedName>
    <definedName name="DadosExternos_515" localSheetId="6">'Cotacao 5'!$C$7:$C$105</definedName>
    <definedName name="DadosExternos_516" localSheetId="4">'Cotacao 3'!$C$7:$C$113</definedName>
    <definedName name="DadosExternos_516" localSheetId="5">'Cotacao 4'!$C$7:$C$112</definedName>
    <definedName name="DadosExternos_516" localSheetId="6">'Cotacao 5'!$C$7:$C$105</definedName>
    <definedName name="DadosExternos_517" localSheetId="4">'Cotacao 3'!$C$7:$C$113</definedName>
    <definedName name="DadosExternos_517" localSheetId="5">'Cotacao 4'!$C$7:$C$112</definedName>
    <definedName name="DadosExternos_517" localSheetId="6">'Cotacao 5'!$C$7:$C$105</definedName>
    <definedName name="DadosExternos_518" localSheetId="4">'Cotacao 3'!$C$7:$C$113</definedName>
    <definedName name="DadosExternos_518" localSheetId="5">'Cotacao 4'!$C$7:$C$112</definedName>
    <definedName name="DadosExternos_518" localSheetId="6">'Cotacao 5'!$C$7:$C$105</definedName>
    <definedName name="DadosExternos_519" localSheetId="4">'Cotacao 3'!$C$7:$C$113</definedName>
    <definedName name="DadosExternos_519" localSheetId="5">'Cotacao 4'!$C$7:$C$112</definedName>
    <definedName name="DadosExternos_519" localSheetId="6">'Cotacao 5'!$C$7:$C$105</definedName>
    <definedName name="DadosExternos_52" localSheetId="2">Cotacao!$C$7:$C$80</definedName>
    <definedName name="DadosExternos_52" localSheetId="3">'Cotacao 2'!$C$7:$C$83</definedName>
    <definedName name="DadosExternos_52" localSheetId="4">'Cotacao 3'!$C$7:$C$83</definedName>
    <definedName name="DadosExternos_52" localSheetId="5">'Cotacao 4'!$C$7:$C$83</definedName>
    <definedName name="DadosExternos_52" localSheetId="6">'Cotacao 5'!$C$7:$C$83</definedName>
    <definedName name="DadosExternos_520" localSheetId="4">'Cotacao 3'!$C$7:$C$113</definedName>
    <definedName name="DadosExternos_520" localSheetId="5">'Cotacao 4'!$C$7:$C$112</definedName>
    <definedName name="DadosExternos_520" localSheetId="6">'Cotacao 5'!$C$7:$C$105</definedName>
    <definedName name="DadosExternos_521" localSheetId="4">'Cotacao 3'!$C$7:$C$113</definedName>
    <definedName name="DadosExternos_521" localSheetId="5">'Cotacao 4'!$C$7:$C$112</definedName>
    <definedName name="DadosExternos_521" localSheetId="6">'Cotacao 5'!$C$7:$C$105</definedName>
    <definedName name="DadosExternos_522" localSheetId="4">'Cotacao 3'!$C$7:$C$113</definedName>
    <definedName name="DadosExternos_522" localSheetId="5">'Cotacao 4'!$C$7:$C$112</definedName>
    <definedName name="DadosExternos_522" localSheetId="6">'Cotacao 5'!$C$7:$C$105</definedName>
    <definedName name="DadosExternos_523" localSheetId="4">'Cotacao 3'!$C$7:$C$113</definedName>
    <definedName name="DadosExternos_523" localSheetId="5">'Cotacao 4'!$C$7:$C$112</definedName>
    <definedName name="DadosExternos_523" localSheetId="6">'Cotacao 5'!$C$7:$C$105</definedName>
    <definedName name="DadosExternos_524" localSheetId="4">'Cotacao 3'!$C$7:$C$113</definedName>
    <definedName name="DadosExternos_524" localSheetId="5">'Cotacao 4'!$C$7:$C$112</definedName>
    <definedName name="DadosExternos_524" localSheetId="6">'Cotacao 5'!$C$7:$C$105</definedName>
    <definedName name="DadosExternos_525" localSheetId="4">'Cotacao 3'!$C$7:$C$113</definedName>
    <definedName name="DadosExternos_525" localSheetId="5">'Cotacao 4'!$C$7:$C$112</definedName>
    <definedName name="DadosExternos_525" localSheetId="6">'Cotacao 5'!$C$7:$C$105</definedName>
    <definedName name="DadosExternos_526" localSheetId="4">'Cotacao 3'!$C$7:$C$113</definedName>
    <definedName name="DadosExternos_526" localSheetId="5">'Cotacao 4'!$C$7:$C$112</definedName>
    <definedName name="DadosExternos_526" localSheetId="6">'Cotacao 5'!$C$7:$C$105</definedName>
    <definedName name="DadosExternos_527" localSheetId="4">'Cotacao 3'!$C$7:$C$113</definedName>
    <definedName name="DadosExternos_527" localSheetId="5">'Cotacao 4'!$C$7:$C$112</definedName>
    <definedName name="DadosExternos_527" localSheetId="6">'Cotacao 5'!$C$7:$C$105</definedName>
    <definedName name="DadosExternos_528" localSheetId="4">'Cotacao 3'!$C$7:$C$113</definedName>
    <definedName name="DadosExternos_528" localSheetId="5">'Cotacao 4'!$C$7:$C$112</definedName>
    <definedName name="DadosExternos_528" localSheetId="6">'Cotacao 5'!$C$7:$C$105</definedName>
    <definedName name="DadosExternos_529" localSheetId="4">'Cotacao 3'!$C$7:$C$113</definedName>
    <definedName name="DadosExternos_529" localSheetId="5">'Cotacao 4'!$C$7:$C$112</definedName>
    <definedName name="DadosExternos_529" localSheetId="6">'Cotacao 5'!$C$7:$C$105</definedName>
    <definedName name="DadosExternos_53" localSheetId="2">Cotacao!$C$7:$C$81</definedName>
    <definedName name="DadosExternos_53" localSheetId="3">'Cotacao 2'!$C$7:$C$84</definedName>
    <definedName name="DadosExternos_53" localSheetId="4">'Cotacao 3'!$C$7:$C$84</definedName>
    <definedName name="DadosExternos_53" localSheetId="5">'Cotacao 4'!$C$7:$C$84</definedName>
    <definedName name="DadosExternos_53" localSheetId="6">'Cotacao 5'!$C$7:$C$84</definedName>
    <definedName name="DadosExternos_530" localSheetId="4">'Cotacao 3'!$C$7:$C$113</definedName>
    <definedName name="DadosExternos_530" localSheetId="5">'Cotacao 4'!$C$7:$C$112</definedName>
    <definedName name="DadosExternos_530" localSheetId="6">'Cotacao 5'!$C$7:$C$105</definedName>
    <definedName name="DadosExternos_531" localSheetId="4">'Cotacao 3'!$C$7:$C$113</definedName>
    <definedName name="DadosExternos_531" localSheetId="5">'Cotacao 4'!$C$7:$C$112</definedName>
    <definedName name="DadosExternos_531" localSheetId="6">'Cotacao 5'!$C$7:$C$105</definedName>
    <definedName name="DadosExternos_532" localSheetId="6">'Cotacao 5'!$C$7:$C$105</definedName>
    <definedName name="DadosExternos_533" localSheetId="6">'Cotacao 5'!$C$7:$C$105</definedName>
    <definedName name="DadosExternos_534" localSheetId="6">'Cotacao 5'!$C$7:$C$105</definedName>
    <definedName name="DadosExternos_535" localSheetId="6">'Cotacao 5'!$C$7:$C$105</definedName>
    <definedName name="DadosExternos_536" localSheetId="6">'Cotacao 5'!$C$7:$C$105</definedName>
    <definedName name="DadosExternos_537" localSheetId="6">'Cotacao 5'!$C$7:$C$105</definedName>
    <definedName name="DadosExternos_538" localSheetId="6">'Cotacao 5'!$C$7:$C$105</definedName>
    <definedName name="DadosExternos_54" localSheetId="2">Cotacao!$C$7:$C$93</definedName>
    <definedName name="DadosExternos_54" localSheetId="3">'Cotacao 2'!$C$7:$C$96</definedName>
    <definedName name="DadosExternos_54" localSheetId="4">'Cotacao 3'!$C$7:$C$96</definedName>
    <definedName name="DadosExternos_54" localSheetId="5">'Cotacao 4'!$C$7:$C$96</definedName>
    <definedName name="DadosExternos_54" localSheetId="6">'Cotacao 5'!$C$7:$C$96</definedName>
    <definedName name="DadosExternos_55" localSheetId="2">Cotacao!$C$7:$C$93</definedName>
    <definedName name="DadosExternos_55" localSheetId="3">'Cotacao 2'!$C$7:$C$96</definedName>
    <definedName name="DadosExternos_55" localSheetId="4">'Cotacao 3'!$C$7:$C$96</definedName>
    <definedName name="DadosExternos_55" localSheetId="5">'Cotacao 4'!$C$7:$C$96</definedName>
    <definedName name="DadosExternos_55" localSheetId="6">'Cotacao 5'!$C$7:$C$96</definedName>
    <definedName name="DadosExternos_56" localSheetId="2">Cotacao!$C$7:$C$93</definedName>
    <definedName name="DadosExternos_56" localSheetId="3">'Cotacao 2'!$C$7:$C$96</definedName>
    <definedName name="DadosExternos_56" localSheetId="4">'Cotacao 3'!$C$7:$C$96</definedName>
    <definedName name="DadosExternos_56" localSheetId="5">'Cotacao 4'!$C$7:$C$96</definedName>
    <definedName name="DadosExternos_56" localSheetId="6">'Cotacao 5'!$C$7:$C$96</definedName>
    <definedName name="DadosExternos_57" localSheetId="2">Cotacao!$C$7:$C$93</definedName>
    <definedName name="DadosExternos_57" localSheetId="3">'Cotacao 2'!$C$7:$C$96</definedName>
    <definedName name="DadosExternos_57" localSheetId="4">'Cotacao 3'!$C$7:$C$96</definedName>
    <definedName name="DadosExternos_57" localSheetId="5">'Cotacao 4'!$C$7:$C$96</definedName>
    <definedName name="DadosExternos_57" localSheetId="6">'Cotacao 5'!$C$7:$C$96</definedName>
    <definedName name="DadosExternos_58" localSheetId="2">Cotacao!$C$7:$C$93</definedName>
    <definedName name="DadosExternos_58" localSheetId="3">'Cotacao 2'!$C$7:$C$96</definedName>
    <definedName name="DadosExternos_58" localSheetId="4">'Cotacao 3'!$C$7:$C$96</definedName>
    <definedName name="DadosExternos_58" localSheetId="5">'Cotacao 4'!$C$7:$C$96</definedName>
    <definedName name="DadosExternos_58" localSheetId="6">'Cotacao 5'!$C$7:$C$96</definedName>
    <definedName name="DadosExternos_59" localSheetId="2">Cotacao!$C$7:$C$93</definedName>
    <definedName name="DadosExternos_59" localSheetId="3">'Cotacao 2'!$C$7:$C$96</definedName>
    <definedName name="DadosExternos_59" localSheetId="4">'Cotacao 3'!$C$7:$C$96</definedName>
    <definedName name="DadosExternos_59" localSheetId="5">'Cotacao 4'!$C$7:$C$96</definedName>
    <definedName name="DadosExternos_59" localSheetId="6">'Cotacao 5'!$C$7:$C$96</definedName>
    <definedName name="DadosExternos_6" localSheetId="2">Cotacao!$C$7:$C$62</definedName>
    <definedName name="DadosExternos_6" localSheetId="3">'Cotacao 2'!$C$7:$C$63</definedName>
    <definedName name="DadosExternos_6" localSheetId="4">'Cotacao 3'!$C$7:$C$63</definedName>
    <definedName name="DadosExternos_6" localSheetId="5">'Cotacao 4'!$C$7:$C$63</definedName>
    <definedName name="DadosExternos_6" localSheetId="6">'Cotacao 5'!$C$7:$C$63</definedName>
    <definedName name="DadosExternos_60" localSheetId="2">Cotacao!$C$7:$C$94</definedName>
    <definedName name="DadosExternos_60" localSheetId="3">'Cotacao 2'!$C$7:$C$97</definedName>
    <definedName name="DadosExternos_60" localSheetId="4">'Cotacao 3'!$C$7:$C$97</definedName>
    <definedName name="DadosExternos_60" localSheetId="5">'Cotacao 4'!$C$7:$C$97</definedName>
    <definedName name="DadosExternos_60" localSheetId="6">'Cotacao 5'!$C$7:$C$97</definedName>
    <definedName name="DadosExternos_61" localSheetId="2">Cotacao!$C$7:$C$94</definedName>
    <definedName name="DadosExternos_61" localSheetId="3">'Cotacao 2'!$C$7:$C$97</definedName>
    <definedName name="DadosExternos_61" localSheetId="4">'Cotacao 3'!$C$7:$C$97</definedName>
    <definedName name="DadosExternos_61" localSheetId="5">'Cotacao 4'!$C$7:$C$97</definedName>
    <definedName name="DadosExternos_61" localSheetId="6">'Cotacao 5'!$C$7:$C$97</definedName>
    <definedName name="DadosExternos_62" localSheetId="2">Cotacao!$C$7:$C$100</definedName>
    <definedName name="DadosExternos_62" localSheetId="3">'Cotacao 2'!$C$7:$C$103</definedName>
    <definedName name="DadosExternos_62" localSheetId="4">'Cotacao 3'!$C$7:$C$103</definedName>
    <definedName name="DadosExternos_62" localSheetId="5">'Cotacao 4'!$C$7:$C$103</definedName>
    <definedName name="DadosExternos_62" localSheetId="6">'Cotacao 5'!$C$7:$C$103</definedName>
    <definedName name="DadosExternos_63" localSheetId="2">Cotacao!$C$7:$C$103</definedName>
    <definedName name="DadosExternos_63" localSheetId="3">'Cotacao 2'!$C$7:$C$106</definedName>
    <definedName name="DadosExternos_63" localSheetId="4">'Cotacao 3'!$C$7:$C$106</definedName>
    <definedName name="DadosExternos_63" localSheetId="5">'Cotacao 4'!$C$7:$C$106</definedName>
    <definedName name="DadosExternos_63" localSheetId="6">'Cotacao 5'!$C$7:$C$106</definedName>
    <definedName name="DadosExternos_64" localSheetId="2">Cotacao!$C$7:$C$103</definedName>
    <definedName name="DadosExternos_64" localSheetId="3">'Cotacao 2'!$C$7:$C$106</definedName>
    <definedName name="DadosExternos_64" localSheetId="4">'Cotacao 3'!$C$7:$C$106</definedName>
    <definedName name="DadosExternos_64" localSheetId="5">'Cotacao 4'!$C$7:$C$106</definedName>
    <definedName name="DadosExternos_64" localSheetId="6">'Cotacao 5'!$C$7:$C$106</definedName>
    <definedName name="DadosExternos_65" localSheetId="2">Cotacao!$C$7:$C$106</definedName>
    <definedName name="DadosExternos_65" localSheetId="3">'Cotacao 2'!$C$7:$C$109</definedName>
    <definedName name="DadosExternos_65" localSheetId="4">'Cotacao 3'!$C$7:$C$109</definedName>
    <definedName name="DadosExternos_65" localSheetId="5">'Cotacao 4'!$C$7:$C$109</definedName>
    <definedName name="DadosExternos_65" localSheetId="6">'Cotacao 5'!$C$7:$C$109</definedName>
    <definedName name="DadosExternos_66" localSheetId="2">Cotacao!$C$7:$C$108</definedName>
    <definedName name="DadosExternos_66" localSheetId="3">'Cotacao 2'!$C$7:$C$111</definedName>
    <definedName name="DadosExternos_66" localSheetId="4">'Cotacao 3'!$C$7:$C$111</definedName>
    <definedName name="DadosExternos_66" localSheetId="5">'Cotacao 4'!$C$7:$C$111</definedName>
    <definedName name="DadosExternos_66" localSheetId="6">'Cotacao 5'!$C$7:$C$111</definedName>
    <definedName name="DadosExternos_67" localSheetId="2">Cotacao!$C$7:$C$109</definedName>
    <definedName name="DadosExternos_67" localSheetId="3">'Cotacao 2'!$C$7:$C$112</definedName>
    <definedName name="DadosExternos_67" localSheetId="4">'Cotacao 3'!$C$7:$C$112</definedName>
    <definedName name="DadosExternos_67" localSheetId="5">'Cotacao 4'!$C$7:$C$112</definedName>
    <definedName name="DadosExternos_67" localSheetId="6">'Cotacao 5'!$C$7:$C$112</definedName>
    <definedName name="DadosExternos_68" localSheetId="2">Cotacao!$C$7:$C$107</definedName>
    <definedName name="DadosExternos_68" localSheetId="3">'Cotacao 2'!$C$7:$C$110</definedName>
    <definedName name="DadosExternos_68" localSheetId="4">'Cotacao 3'!$C$7:$C$110</definedName>
    <definedName name="DadosExternos_68" localSheetId="5">'Cotacao 4'!$C$7:$C$110</definedName>
    <definedName name="DadosExternos_68" localSheetId="6">'Cotacao 5'!$C$7:$C$110</definedName>
    <definedName name="DadosExternos_69" localSheetId="2">Cotacao!$C$7:$C$107</definedName>
    <definedName name="DadosExternos_69" localSheetId="3">'Cotacao 2'!$C$7:$C$110</definedName>
    <definedName name="DadosExternos_69" localSheetId="4">'Cotacao 3'!$C$7:$C$110</definedName>
    <definedName name="DadosExternos_69" localSheetId="5">'Cotacao 4'!$C$7:$C$110</definedName>
    <definedName name="DadosExternos_69" localSheetId="6">'Cotacao 5'!$C$7:$C$110</definedName>
    <definedName name="DadosExternos_7" localSheetId="2">Cotacao!$C$7:$C$62</definedName>
    <definedName name="DadosExternos_7" localSheetId="3">'Cotacao 2'!$C$7:$C$63</definedName>
    <definedName name="DadosExternos_7" localSheetId="4">'Cotacao 3'!$C$7:$C$63</definedName>
    <definedName name="DadosExternos_7" localSheetId="5">'Cotacao 4'!$C$7:$C$63</definedName>
    <definedName name="DadosExternos_7" localSheetId="6">'Cotacao 5'!$C$7:$C$63</definedName>
    <definedName name="DadosExternos_70" localSheetId="2">Cotacao!$C$7:$C$107</definedName>
    <definedName name="DadosExternos_70" localSheetId="3">'Cotacao 2'!$C$7:$C$110</definedName>
    <definedName name="DadosExternos_70" localSheetId="4">'Cotacao 3'!$C$7:$C$110</definedName>
    <definedName name="DadosExternos_70" localSheetId="5">'Cotacao 4'!$C$7:$C$110</definedName>
    <definedName name="DadosExternos_70" localSheetId="6">'Cotacao 5'!$C$7:$C$110</definedName>
    <definedName name="DadosExternos_71" localSheetId="2">Cotacao!$C$7:$C$107</definedName>
    <definedName name="DadosExternos_71" localSheetId="3">'Cotacao 2'!$C$7:$C$110</definedName>
    <definedName name="DadosExternos_71" localSheetId="4">'Cotacao 3'!$C$7:$C$110</definedName>
    <definedName name="DadosExternos_71" localSheetId="5">'Cotacao 4'!$C$7:$C$110</definedName>
    <definedName name="DadosExternos_71" localSheetId="6">'Cotacao 5'!$C$7:$C$110</definedName>
    <definedName name="DadosExternos_72" localSheetId="2">Cotacao!$C$7:$C$109</definedName>
    <definedName name="DadosExternos_72" localSheetId="3">'Cotacao 2'!$C$7:$C$112</definedName>
    <definedName name="DadosExternos_72" localSheetId="4">'Cotacao 3'!$C$7:$C$112</definedName>
    <definedName name="DadosExternos_72" localSheetId="5">'Cotacao 4'!$C$7:$C$112</definedName>
    <definedName name="DadosExternos_72" localSheetId="6">'Cotacao 5'!$C$7:$C$112</definedName>
    <definedName name="DadosExternos_73" localSheetId="2">Cotacao!$C$7:$C$111</definedName>
    <definedName name="DadosExternos_73" localSheetId="3">'Cotacao 2'!$C$7:$C$114</definedName>
    <definedName name="DadosExternos_73" localSheetId="4">'Cotacao 3'!$C$7:$C$114</definedName>
    <definedName name="DadosExternos_73" localSheetId="5">'Cotacao 4'!$C$7:$C$114</definedName>
    <definedName name="DadosExternos_73" localSheetId="6">'Cotacao 5'!$C$7:$C$114</definedName>
    <definedName name="DadosExternos_8" localSheetId="2">Cotacao!$C$7:$C$62</definedName>
    <definedName name="DadosExternos_8" localSheetId="3">'Cotacao 2'!$C$7:$C$63</definedName>
    <definedName name="DadosExternos_8" localSheetId="4">'Cotacao 3'!$C$7:$C$63</definedName>
    <definedName name="DadosExternos_8" localSheetId="5">'Cotacao 4'!$C$7:$C$63</definedName>
    <definedName name="DadosExternos_8" localSheetId="6">'Cotacao 5'!$C$7:$C$63</definedName>
    <definedName name="DadosExternos_9" localSheetId="2">Cotacao!$C$7:$C$62</definedName>
    <definedName name="DadosExternos_9" localSheetId="3">'Cotacao 2'!$C$7:$C$63</definedName>
    <definedName name="DadosExternos_9" localSheetId="4">'Cotacao 3'!$C$7:$C$63</definedName>
    <definedName name="DadosExternos_9" localSheetId="5">'Cotacao 4'!$C$7:$C$63</definedName>
    <definedName name="DadosExternos_9" localSheetId="6">'Cotacao 5'!$C$7:$C$63</definedName>
    <definedName name="DadosExternos_90" localSheetId="2">Cotacao!$C$7:$C$111</definedName>
    <definedName name="DadosExternos_90" localSheetId="3">'Cotacao 2'!$C$7:$C$114</definedName>
    <definedName name="DadosExternos_90" localSheetId="4">'Cotacao 3'!$C$7:$C$114</definedName>
    <definedName name="DadosExternos_90" localSheetId="5">'Cotacao 4'!$C$7:$C$114</definedName>
    <definedName name="DadosExternos_90" localSheetId="6">'Cotacao 5'!$C$7:$C$114</definedName>
    <definedName name="DadosExternos_96" localSheetId="2">Cotacao!$C$7:$C$111</definedName>
    <definedName name="DadosExternos_96" localSheetId="3">'Cotacao 2'!$C$7:$C$114</definedName>
    <definedName name="DadosExternos_96" localSheetId="4">'Cotacao 3'!$C$7:$C$114</definedName>
    <definedName name="DadosExternos_96" localSheetId="5">'Cotacao 4'!$C$7:$C$114</definedName>
    <definedName name="DadosExternos_96" localSheetId="6">'Cotacao 5'!$C$7:$C$114</definedName>
    <definedName name="DadosExternos_97" localSheetId="2">Cotacao!$C$7:$C$111</definedName>
    <definedName name="DadosExternos_97" localSheetId="3">'Cotacao 2'!$C$7:$C$114</definedName>
    <definedName name="DadosExternos_97" localSheetId="4">'Cotacao 3'!$C$7:$C$114</definedName>
    <definedName name="DadosExternos_97" localSheetId="5">'Cotacao 4'!$C$7:$C$114</definedName>
    <definedName name="DadosExternos_97" localSheetId="6">'Cotacao 5'!$C$7:$C$114</definedName>
    <definedName name="DadosExternos_98" localSheetId="2">Cotacao!$C$7:$C$111</definedName>
    <definedName name="DadosExternos_98" localSheetId="3">'Cotacao 2'!$C$7:$C$114</definedName>
    <definedName name="DadosExternos_98" localSheetId="4">'Cotacao 3'!$C$7:$C$114</definedName>
    <definedName name="DadosExternos_98" localSheetId="5">'Cotacao 4'!$C$7:$C$114</definedName>
    <definedName name="DadosExternos_98" localSheetId="6">'Cotacao 5'!$C$7:$C$114</definedName>
    <definedName name="ExternalData_1" localSheetId="2">Cotacao!$C$7:$C$63</definedName>
    <definedName name="ExternalData_1" localSheetId="3">'Cotacao 2'!$C$7:$C$64</definedName>
    <definedName name="ExternalData_1" localSheetId="4">'Cotacao 3'!$C$7:$C$64</definedName>
    <definedName name="ExternalData_1" localSheetId="5">'Cotacao 4'!$C$7:$C$64</definedName>
    <definedName name="ExternalData_1" localSheetId="6">'Cotacao 5'!$C$7:$C$64</definedName>
    <definedName name="ExternalData_10" localSheetId="2">Cotacao!$C$7:$C$90</definedName>
    <definedName name="ExternalData_10" localSheetId="3">'Cotacao 2'!$C$7:$C$93</definedName>
    <definedName name="ExternalData_10" localSheetId="4">'Cotacao 3'!$C$7:$C$93</definedName>
    <definedName name="ExternalData_10" localSheetId="5">'Cotacao 4'!$C$7:$C$93</definedName>
    <definedName name="ExternalData_10" localSheetId="6">'Cotacao 5'!$C$7:$C$93</definedName>
    <definedName name="ExternalData_100" localSheetId="5">'Cotacao 4'!$C$7:$C$46</definedName>
    <definedName name="ExternalData_100" localSheetId="6">'Cotacao 5'!$C$7:$C$46</definedName>
    <definedName name="ExternalData_101" localSheetId="5">'Cotacao 4'!$C$7:$C$48</definedName>
    <definedName name="ExternalData_101" localSheetId="6">'Cotacao 5'!$C$7:$C$48</definedName>
    <definedName name="ExternalData_102" localSheetId="5">'Cotacao 4'!$C$7:$C$49</definedName>
    <definedName name="ExternalData_102" localSheetId="6">'Cotacao 5'!$C$7:$C$49</definedName>
    <definedName name="ExternalData_103" localSheetId="5">'Cotacao 4'!$C$7:$C$51</definedName>
    <definedName name="ExternalData_103" localSheetId="6">'Cotacao 5'!$C$7:$C$51</definedName>
    <definedName name="ExternalData_104" localSheetId="5">'Cotacao 4'!$C$7:$C$53</definedName>
    <definedName name="ExternalData_104" localSheetId="6">'Cotacao 5'!$C$7:$C$53</definedName>
    <definedName name="ExternalData_105" localSheetId="5">'Cotacao 4'!$C$7:$C$55</definedName>
    <definedName name="ExternalData_105" localSheetId="6">'Cotacao 5'!$C$7:$C$55</definedName>
    <definedName name="ExternalData_106" localSheetId="5">'Cotacao 4'!$C$7:$C$55</definedName>
    <definedName name="ExternalData_106" localSheetId="6">'Cotacao 5'!$C$7:$C$55</definedName>
    <definedName name="ExternalData_107" localSheetId="5">'Cotacao 4'!$C$7:$C$57</definedName>
    <definedName name="ExternalData_107" localSheetId="6">'Cotacao 5'!$C$7:$C$57</definedName>
    <definedName name="ExternalData_108" localSheetId="5">'Cotacao 4'!$C$7:$C$58</definedName>
    <definedName name="ExternalData_108" localSheetId="6">'Cotacao 5'!$C$7:$C$58</definedName>
    <definedName name="ExternalData_109" localSheetId="5">'Cotacao 4'!$C$7:$C$59</definedName>
    <definedName name="ExternalData_109" localSheetId="6">'Cotacao 5'!$C$7:$C$59</definedName>
    <definedName name="ExternalData_11" localSheetId="2">Cotacao!$C$7:$C$91</definedName>
    <definedName name="ExternalData_11" localSheetId="3">'Cotacao 2'!$C$7:$C$94</definedName>
    <definedName name="ExternalData_11" localSheetId="4">'Cotacao 3'!$C$7:$C$94</definedName>
    <definedName name="ExternalData_11" localSheetId="5">'Cotacao 4'!$C$7:$C$94</definedName>
    <definedName name="ExternalData_11" localSheetId="6">'Cotacao 5'!$C$7:$C$94</definedName>
    <definedName name="ExternalData_110" localSheetId="5">'Cotacao 4'!$C$7:$C$63</definedName>
    <definedName name="ExternalData_110" localSheetId="6">'Cotacao 5'!$C$7:$C$63</definedName>
    <definedName name="ExternalData_111" localSheetId="5">'Cotacao 4'!$C$7:$C$65</definedName>
    <definedName name="ExternalData_111" localSheetId="6">'Cotacao 5'!$C$7:$C$65</definedName>
    <definedName name="ExternalData_112" localSheetId="5">'Cotacao 4'!$C$7:$C$65</definedName>
    <definedName name="ExternalData_112" localSheetId="6">'Cotacao 5'!$C$7:$C$65</definedName>
    <definedName name="ExternalData_113" localSheetId="5">'Cotacao 4'!$C$7:$C$67</definedName>
    <definedName name="ExternalData_113" localSheetId="6">'Cotacao 5'!$C$7:$C$67</definedName>
    <definedName name="ExternalData_114" localSheetId="5">'Cotacao 4'!$C$7:$C$69</definedName>
    <definedName name="ExternalData_114" localSheetId="6">'Cotacao 5'!$C$7:$C$69</definedName>
    <definedName name="ExternalData_115" localSheetId="5">'Cotacao 4'!$C$7:$C$71</definedName>
    <definedName name="ExternalData_115" localSheetId="6">'Cotacao 5'!$C$7:$C$71</definedName>
    <definedName name="ExternalData_116" localSheetId="5">'Cotacao 4'!$C$7:$C$74</definedName>
    <definedName name="ExternalData_116" localSheetId="6">'Cotacao 5'!$C$7:$C$74</definedName>
    <definedName name="ExternalData_117" localSheetId="5">'Cotacao 4'!$C$7:$C$76</definedName>
    <definedName name="ExternalData_117" localSheetId="6">'Cotacao 5'!$C$7:$C$76</definedName>
    <definedName name="ExternalData_118" localSheetId="5">'Cotacao 4'!$C$7:$C$78</definedName>
    <definedName name="ExternalData_118" localSheetId="6">'Cotacao 5'!$C$7:$C$78</definedName>
    <definedName name="ExternalData_119" localSheetId="5">'Cotacao 4'!$C$7:$C$78</definedName>
    <definedName name="ExternalData_119" localSheetId="6">'Cotacao 5'!$C$7:$C$78</definedName>
    <definedName name="ExternalData_12" localSheetId="2">Cotacao!$C$7:$C$92</definedName>
    <definedName name="ExternalData_12" localSheetId="3">'Cotacao 2'!$C$7:$C$95</definedName>
    <definedName name="ExternalData_12" localSheetId="4">'Cotacao 3'!$C$7:$C$95</definedName>
    <definedName name="ExternalData_12" localSheetId="5">'Cotacao 4'!$C$7:$C$95</definedName>
    <definedName name="ExternalData_12" localSheetId="6">'Cotacao 5'!$C$7:$C$95</definedName>
    <definedName name="ExternalData_120" localSheetId="5">'Cotacao 4'!$C$7:$C$79</definedName>
    <definedName name="ExternalData_120" localSheetId="6">'Cotacao 5'!$C$7:$C$79</definedName>
    <definedName name="ExternalData_121" localSheetId="5">'Cotacao 4'!$C$7:$C$77</definedName>
    <definedName name="ExternalData_121" localSheetId="6">'Cotacao 5'!$C$7:$C$77</definedName>
    <definedName name="ExternalData_122" localSheetId="5">'Cotacao 4'!$C$7:$C$77</definedName>
    <definedName name="ExternalData_122" localSheetId="6">'Cotacao 5'!$C$7:$C$77</definedName>
    <definedName name="ExternalData_123" localSheetId="5">'Cotacao 4'!$C$7:$C$78</definedName>
    <definedName name="ExternalData_123" localSheetId="6">'Cotacao 5'!$C$7:$C$78</definedName>
    <definedName name="ExternalData_124" localSheetId="5">'Cotacao 4'!$C$7:$C$79</definedName>
    <definedName name="ExternalData_124" localSheetId="6">'Cotacao 5'!$C$7:$C$79</definedName>
    <definedName name="ExternalData_125" localSheetId="5">'Cotacao 4'!$C$7:$C$80</definedName>
    <definedName name="ExternalData_125" localSheetId="6">'Cotacao 5'!$C$7:$C$80</definedName>
    <definedName name="ExternalData_126" localSheetId="5">'Cotacao 4'!$C$7:$C$82</definedName>
    <definedName name="ExternalData_126" localSheetId="6">'Cotacao 5'!$C$7:$C$82</definedName>
    <definedName name="ExternalData_127" localSheetId="5">'Cotacao 4'!$C$7:$C$84</definedName>
    <definedName name="ExternalData_127" localSheetId="6">'Cotacao 5'!$C$7:$C$84</definedName>
    <definedName name="ExternalData_128" localSheetId="5">'Cotacao 4'!$C$7:$C$86</definedName>
    <definedName name="ExternalData_128" localSheetId="6">'Cotacao 5'!$C$7:$C$86</definedName>
    <definedName name="ExternalData_129" localSheetId="5">'Cotacao 4'!$C$7:$C$87</definedName>
    <definedName name="ExternalData_129" localSheetId="6">'Cotacao 5'!$C$7:$C$87</definedName>
    <definedName name="ExternalData_13" localSheetId="2">Cotacao!$C$7:$C$93</definedName>
    <definedName name="ExternalData_13" localSheetId="3">'Cotacao 2'!$C$7:$C$96</definedName>
    <definedName name="ExternalData_13" localSheetId="4">'Cotacao 3'!$C$7:$C$96</definedName>
    <definedName name="ExternalData_13" localSheetId="5">'Cotacao 4'!$C$7:$C$96</definedName>
    <definedName name="ExternalData_13" localSheetId="6">'Cotacao 5'!$C$7:$C$96</definedName>
    <definedName name="ExternalData_130" localSheetId="5">'Cotacao 4'!$C$7:$C$88</definedName>
    <definedName name="ExternalData_130" localSheetId="6">'Cotacao 5'!$C$7:$C$88</definedName>
    <definedName name="ExternalData_131" localSheetId="5">'Cotacao 4'!$C$7:$C$91</definedName>
    <definedName name="ExternalData_131" localSheetId="6">'Cotacao 5'!$C$7:$C$91</definedName>
    <definedName name="ExternalData_132" localSheetId="5">'Cotacao 4'!$C$7:$C$92</definedName>
    <definedName name="ExternalData_132" localSheetId="6">'Cotacao 5'!$C$7:$C$92</definedName>
    <definedName name="ExternalData_133" localSheetId="5">'Cotacao 4'!$C$7:$C$94</definedName>
    <definedName name="ExternalData_133" localSheetId="6">'Cotacao 5'!$C$7:$C$94</definedName>
    <definedName name="ExternalData_134" localSheetId="5">'Cotacao 4'!$C$7:$C$102</definedName>
    <definedName name="ExternalData_134" localSheetId="6">'Cotacao 5'!$C$7:$C$102</definedName>
    <definedName name="ExternalData_135" localSheetId="5">'Cotacao 4'!$C$7:$C$112</definedName>
    <definedName name="ExternalData_135" localSheetId="6">'Cotacao 5'!$C$7:$C$112</definedName>
    <definedName name="ExternalData_136" localSheetId="5">'Cotacao 4'!$C$7:$C$112</definedName>
    <definedName name="ExternalData_136" localSheetId="6">'Cotacao 5'!$C$7:$C$19</definedName>
    <definedName name="ExternalData_137" localSheetId="5">'Cotacao 4'!$C$7:$C$112</definedName>
    <definedName name="ExternalData_137" localSheetId="6">'Cotacao 5'!$C$7:$C$16</definedName>
    <definedName name="ExternalData_138" localSheetId="5">'Cotacao 4'!$C$7:$C$112</definedName>
    <definedName name="ExternalData_138" localSheetId="6">'Cotacao 5'!$C$7:$C$16</definedName>
    <definedName name="ExternalData_139" localSheetId="5">'Cotacao 4'!$C$7:$C$112</definedName>
    <definedName name="ExternalData_139" localSheetId="6">'Cotacao 5'!$C$7:$C$21</definedName>
    <definedName name="ExternalData_14" localSheetId="2">Cotacao!$C$7:$C$95</definedName>
    <definedName name="ExternalData_14" localSheetId="3">'Cotacao 2'!$C$7:$C$98</definedName>
    <definedName name="ExternalData_14" localSheetId="4">'Cotacao 3'!$C$7:$C$98</definedName>
    <definedName name="ExternalData_14" localSheetId="5">'Cotacao 4'!$C$7:$C$98</definedName>
    <definedName name="ExternalData_14" localSheetId="6">'Cotacao 5'!$C$7:$C$98</definedName>
    <definedName name="ExternalData_140" localSheetId="5">'Cotacao 4'!$C$7:$C$112</definedName>
    <definedName name="ExternalData_140" localSheetId="6">'Cotacao 5'!$C$7:$C$23</definedName>
    <definedName name="ExternalData_141" localSheetId="5">'Cotacao 4'!$C$7:$C$112</definedName>
    <definedName name="ExternalData_141" localSheetId="6">'Cotacao 5'!$C$7:$C$28</definedName>
    <definedName name="ExternalData_142" localSheetId="6">'Cotacao 5'!$C$7:$C$37</definedName>
    <definedName name="ExternalData_143" localSheetId="6">'Cotacao 5'!$C$7:$C$37</definedName>
    <definedName name="ExternalData_144" localSheetId="6">'Cotacao 5'!$C$7:$C$36</definedName>
    <definedName name="ExternalData_145" localSheetId="6">'Cotacao 5'!$C$7:$C$40</definedName>
    <definedName name="ExternalData_146" localSheetId="6">'Cotacao 5'!$C$7:$C$46</definedName>
    <definedName name="ExternalData_147" localSheetId="6">'Cotacao 5'!$C$7:$C$48</definedName>
    <definedName name="ExternalData_148" localSheetId="6">'Cotacao 5'!$C$7:$C$51</definedName>
    <definedName name="ExternalData_149" localSheetId="6">'Cotacao 5'!$C$7:$C$54</definedName>
    <definedName name="ExternalData_15" localSheetId="2">Cotacao!$C$7:$C$97</definedName>
    <definedName name="ExternalData_15" localSheetId="3">'Cotacao 2'!$C$7:$C$100</definedName>
    <definedName name="ExternalData_15" localSheetId="4">'Cotacao 3'!$C$7:$C$100</definedName>
    <definedName name="ExternalData_15" localSheetId="5">'Cotacao 4'!$C$7:$C$100</definedName>
    <definedName name="ExternalData_15" localSheetId="6">'Cotacao 5'!$C$7:$C$100</definedName>
    <definedName name="ExternalData_150" localSheetId="6">'Cotacao 5'!$C$7:$C$56</definedName>
    <definedName name="ExternalData_151" localSheetId="6">'Cotacao 5'!$C$7:$C$60</definedName>
    <definedName name="ExternalData_152" localSheetId="6">'Cotacao 5'!$C$7:$C$58</definedName>
    <definedName name="ExternalData_153" localSheetId="6">'Cotacao 5'!$C$7:$C$59</definedName>
    <definedName name="ExternalData_154" localSheetId="6">'Cotacao 5'!$C$7:$C$61</definedName>
    <definedName name="ExternalData_155" localSheetId="6">'Cotacao 5'!$C$7:$C$65</definedName>
    <definedName name="ExternalData_156" localSheetId="6">'Cotacao 5'!$C$7:$C$67</definedName>
    <definedName name="ExternalData_157" localSheetId="6">'Cotacao 5'!$C$7:$C$67</definedName>
    <definedName name="ExternalData_158" localSheetId="6">'Cotacao 5'!$C$7:$C$74</definedName>
    <definedName name="ExternalData_159" localSheetId="6">'Cotacao 5'!$C$7:$C$77</definedName>
    <definedName name="ExternalData_16" localSheetId="2">Cotacao!$C$7:$C$98</definedName>
    <definedName name="ExternalData_16" localSheetId="3">'Cotacao 2'!$C$7:$C$101</definedName>
    <definedName name="ExternalData_16" localSheetId="4">'Cotacao 3'!$C$7:$C$101</definedName>
    <definedName name="ExternalData_16" localSheetId="5">'Cotacao 4'!$C$7:$C$101</definedName>
    <definedName name="ExternalData_16" localSheetId="6">'Cotacao 5'!$C$7:$C$101</definedName>
    <definedName name="ExternalData_160" localSheetId="6">'Cotacao 5'!$C$7:$C$78</definedName>
    <definedName name="ExternalData_161" localSheetId="6">'Cotacao 5'!$C$7:$C$80</definedName>
    <definedName name="ExternalData_162" localSheetId="6">'Cotacao 5'!$C$7:$C$95</definedName>
    <definedName name="ExternalData_163" localSheetId="6">'Cotacao 5'!$C$7:$C$95</definedName>
    <definedName name="ExternalData_164" localSheetId="6">'Cotacao 5'!$C$7:$C$96</definedName>
    <definedName name="ExternalData_165" localSheetId="6">'Cotacao 5'!$C$7:$C$97</definedName>
    <definedName name="ExternalData_166" localSheetId="6">'Cotacao 5'!$C$7:$C$98</definedName>
    <definedName name="ExternalData_167" localSheetId="6">'Cotacao 5'!$C$7:$C$98</definedName>
    <definedName name="ExternalData_168" localSheetId="6">'Cotacao 5'!$C$7:$C$98</definedName>
    <definedName name="ExternalData_169" localSheetId="6">'Cotacao 5'!$C$7:$C$105</definedName>
    <definedName name="ExternalData_17" localSheetId="2">Cotacao!$C$7:$C$107</definedName>
    <definedName name="ExternalData_17" localSheetId="3">'Cotacao 2'!$C$7:$C$110</definedName>
    <definedName name="ExternalData_17" localSheetId="4">'Cotacao 3'!$C$7:$C$110</definedName>
    <definedName name="ExternalData_17" localSheetId="5">'Cotacao 4'!$C$7:$C$110</definedName>
    <definedName name="ExternalData_17" localSheetId="6">'Cotacao 5'!$C$7:$C$110</definedName>
    <definedName name="ExternalData_170" localSheetId="6">'Cotacao 5'!$C$7:$C$106</definedName>
    <definedName name="ExternalData_18" localSheetId="2">Cotacao!$C$7:$C$108</definedName>
    <definedName name="ExternalData_18" localSheetId="3">'Cotacao 2'!$C$7:$C$111</definedName>
    <definedName name="ExternalData_18" localSheetId="4">'Cotacao 3'!$C$7:$C$111</definedName>
    <definedName name="ExternalData_18" localSheetId="5">'Cotacao 4'!$C$7:$C$111</definedName>
    <definedName name="ExternalData_18" localSheetId="6">'Cotacao 5'!$C$7:$C$111</definedName>
    <definedName name="ExternalData_19" localSheetId="2">Cotacao!$C$7:$C$110</definedName>
    <definedName name="ExternalData_19" localSheetId="3">'Cotacao 2'!$C$7:$C$113</definedName>
    <definedName name="ExternalData_19" localSheetId="4">'Cotacao 3'!$C$7:$C$113</definedName>
    <definedName name="ExternalData_19" localSheetId="5">'Cotacao 4'!$C$7:$C$113</definedName>
    <definedName name="ExternalData_19" localSheetId="6">'Cotacao 5'!$C$7:$C$113</definedName>
    <definedName name="ExternalData_2" localSheetId="2">Cotacao!$C$7:$C$82</definedName>
    <definedName name="ExternalData_2" localSheetId="3">'Cotacao 2'!$C$7:$C$85</definedName>
    <definedName name="ExternalData_2" localSheetId="4">'Cotacao 3'!$C$7:$C$85</definedName>
    <definedName name="ExternalData_2" localSheetId="5">'Cotacao 4'!$C$7:$C$85</definedName>
    <definedName name="ExternalData_2" localSheetId="6">'Cotacao 5'!$C$7:$C$85</definedName>
    <definedName name="ExternalData_20" localSheetId="2">Cotacao!$C$7:$C$108</definedName>
    <definedName name="ExternalData_20" localSheetId="3">'Cotacao 2'!$C$7:$C$111</definedName>
    <definedName name="ExternalData_20" localSheetId="4">'Cotacao 3'!$C$7:$C$111</definedName>
    <definedName name="ExternalData_20" localSheetId="5">'Cotacao 4'!$C$7:$C$111</definedName>
    <definedName name="ExternalData_20" localSheetId="6">'Cotacao 5'!$C$7:$C$111</definedName>
    <definedName name="ExternalData_21" localSheetId="2">Cotacao!$C$7:$C$109</definedName>
    <definedName name="ExternalData_21" localSheetId="3">'Cotacao 2'!$C$7:$C$112</definedName>
    <definedName name="ExternalData_21" localSheetId="4">'Cotacao 3'!$C$7:$C$112</definedName>
    <definedName name="ExternalData_21" localSheetId="5">'Cotacao 4'!$C$7:$C$112</definedName>
    <definedName name="ExternalData_21" localSheetId="6">'Cotacao 5'!$C$7:$C$112</definedName>
    <definedName name="ExternalData_22" localSheetId="2">Cotacao!$C$7:$C$110</definedName>
    <definedName name="ExternalData_22" localSheetId="3">'Cotacao 2'!$C$7:$C$23</definedName>
    <definedName name="ExternalData_22" localSheetId="4">'Cotacao 3'!$C$7:$C$23</definedName>
    <definedName name="ExternalData_22" localSheetId="5">'Cotacao 4'!$C$7:$C$23</definedName>
    <definedName name="ExternalData_22" localSheetId="6">'Cotacao 5'!$C$7:$C$23</definedName>
    <definedName name="ExternalData_23" localSheetId="2">Cotacao!$C$7:$C$110</definedName>
    <definedName name="ExternalData_23" localSheetId="3">'Cotacao 2'!$C$7:$C$23</definedName>
    <definedName name="ExternalData_23" localSheetId="4">'Cotacao 3'!$C$7:$C$23</definedName>
    <definedName name="ExternalData_23" localSheetId="5">'Cotacao 4'!$C$7:$C$23</definedName>
    <definedName name="ExternalData_23" localSheetId="6">'Cotacao 5'!$C$7:$C$23</definedName>
    <definedName name="ExternalData_24" localSheetId="2">Cotacao!$C$7:$C$110</definedName>
    <definedName name="ExternalData_24" localSheetId="3">'Cotacao 2'!$C$7:$C$24</definedName>
    <definedName name="ExternalData_24" localSheetId="4">'Cotacao 3'!$C$7:$C$24</definedName>
    <definedName name="ExternalData_24" localSheetId="5">'Cotacao 4'!$C$7:$C$24</definedName>
    <definedName name="ExternalData_24" localSheetId="6">'Cotacao 5'!$C$7:$C$24</definedName>
    <definedName name="ExternalData_25" localSheetId="3">'Cotacao 2'!$C$7:$C$26</definedName>
    <definedName name="ExternalData_25" localSheetId="4">'Cotacao 3'!$C$7:$C$26</definedName>
    <definedName name="ExternalData_25" localSheetId="5">'Cotacao 4'!$C$7:$C$26</definedName>
    <definedName name="ExternalData_25" localSheetId="6">'Cotacao 5'!$C$7:$C$26</definedName>
    <definedName name="ExternalData_26" localSheetId="2">Cotacao!$C$7:$C$110</definedName>
    <definedName name="ExternalData_26" localSheetId="3">'Cotacao 2'!$C$7:$C$27</definedName>
    <definedName name="ExternalData_26" localSheetId="4">'Cotacao 3'!$C$7:$C$27</definedName>
    <definedName name="ExternalData_26" localSheetId="5">'Cotacao 4'!$C$7:$C$27</definedName>
    <definedName name="ExternalData_26" localSheetId="6">'Cotacao 5'!$C$7:$C$27</definedName>
    <definedName name="ExternalData_27" localSheetId="2">Cotacao!$C$7:$C$110</definedName>
    <definedName name="ExternalData_27" localSheetId="3">'Cotacao 2'!$C$7:$C$29</definedName>
    <definedName name="ExternalData_27" localSheetId="4">'Cotacao 3'!$C$7:$C$29</definedName>
    <definedName name="ExternalData_27" localSheetId="5">'Cotacao 4'!$C$7:$C$29</definedName>
    <definedName name="ExternalData_27" localSheetId="6">'Cotacao 5'!$C$7:$C$29</definedName>
    <definedName name="ExternalData_28" localSheetId="2">Cotacao!$C$7:$C$110</definedName>
    <definedName name="ExternalData_28" localSheetId="3">'Cotacao 2'!$C$7:$C$28</definedName>
    <definedName name="ExternalData_28" localSheetId="4">'Cotacao 3'!$C$7:$C$28</definedName>
    <definedName name="ExternalData_28" localSheetId="5">'Cotacao 4'!$C$7:$C$28</definedName>
    <definedName name="ExternalData_28" localSheetId="6">'Cotacao 5'!$C$7:$C$28</definedName>
    <definedName name="ExternalData_29" localSheetId="2">Cotacao!$C$7:$C$110</definedName>
    <definedName name="ExternalData_29" localSheetId="3">'Cotacao 2'!$C$7:$C$28</definedName>
    <definedName name="ExternalData_29" localSheetId="4">'Cotacao 3'!$C$7:$C$28</definedName>
    <definedName name="ExternalData_29" localSheetId="5">'Cotacao 4'!$C$7:$C$28</definedName>
    <definedName name="ExternalData_29" localSheetId="6">'Cotacao 5'!$C$7:$C$28</definedName>
    <definedName name="ExternalData_3" localSheetId="2">Cotacao!$C$7:$C$83</definedName>
    <definedName name="ExternalData_3" localSheetId="3">'Cotacao 2'!$C$7:$C$86</definedName>
    <definedName name="ExternalData_3" localSheetId="4">'Cotacao 3'!$C$7:$C$86</definedName>
    <definedName name="ExternalData_3" localSheetId="5">'Cotacao 4'!$C$7:$C$86</definedName>
    <definedName name="ExternalData_3" localSheetId="6">'Cotacao 5'!$C$7:$C$86</definedName>
    <definedName name="ExternalData_30" localSheetId="2">Cotacao!$C$7:$C$110</definedName>
    <definedName name="ExternalData_30" localSheetId="3">'Cotacao 2'!$C$7:$C$29</definedName>
    <definedName name="ExternalData_30" localSheetId="4">'Cotacao 3'!$C$7:$C$29</definedName>
    <definedName name="ExternalData_30" localSheetId="5">'Cotacao 4'!$C$7:$C$29</definedName>
    <definedName name="ExternalData_30" localSheetId="6">'Cotacao 5'!$C$7:$C$29</definedName>
    <definedName name="ExternalData_31" localSheetId="2">Cotacao!$C$7:$C$110</definedName>
    <definedName name="ExternalData_31" localSheetId="3">'Cotacao 2'!$C$7:$C$30</definedName>
    <definedName name="ExternalData_31" localSheetId="4">'Cotacao 3'!$C$7:$C$30</definedName>
    <definedName name="ExternalData_31" localSheetId="5">'Cotacao 4'!$C$7:$C$30</definedName>
    <definedName name="ExternalData_31" localSheetId="6">'Cotacao 5'!$C$7:$C$30</definedName>
    <definedName name="ExternalData_32" localSheetId="2">Cotacao!$C$7:$C$110</definedName>
    <definedName name="ExternalData_32" localSheetId="3">'Cotacao 2'!$C$7:$C$32</definedName>
    <definedName name="ExternalData_32" localSheetId="4">'Cotacao 3'!$C$7:$C$32</definedName>
    <definedName name="ExternalData_32" localSheetId="5">'Cotacao 4'!$C$7:$C$32</definedName>
    <definedName name="ExternalData_32" localSheetId="6">'Cotacao 5'!$C$7:$C$32</definedName>
    <definedName name="ExternalData_33" localSheetId="2">Cotacao!$C$7:$C$110</definedName>
    <definedName name="ExternalData_33" localSheetId="3">'Cotacao 2'!$C$7:$C$32</definedName>
    <definedName name="ExternalData_33" localSheetId="4">'Cotacao 3'!$C$7:$C$32</definedName>
    <definedName name="ExternalData_33" localSheetId="5">'Cotacao 4'!$C$7:$C$32</definedName>
    <definedName name="ExternalData_33" localSheetId="6">'Cotacao 5'!$C$7:$C$32</definedName>
    <definedName name="ExternalData_34" localSheetId="2">Cotacao!$C$7:$C$110</definedName>
    <definedName name="ExternalData_34" localSheetId="3">'Cotacao 2'!$C$7:$C$34</definedName>
    <definedName name="ExternalData_34" localSheetId="4">'Cotacao 3'!$C$7:$C$34</definedName>
    <definedName name="ExternalData_34" localSheetId="5">'Cotacao 4'!$C$7:$C$34</definedName>
    <definedName name="ExternalData_34" localSheetId="6">'Cotacao 5'!$C$7:$C$34</definedName>
    <definedName name="ExternalData_35" localSheetId="2">Cotacao!$C$7:$C$110</definedName>
    <definedName name="ExternalData_35" localSheetId="3">'Cotacao 2'!$C$7:$C$36</definedName>
    <definedName name="ExternalData_35" localSheetId="4">'Cotacao 3'!$C$7:$C$36</definedName>
    <definedName name="ExternalData_35" localSheetId="5">'Cotacao 4'!$C$7:$C$36</definedName>
    <definedName name="ExternalData_35" localSheetId="6">'Cotacao 5'!$C$7:$C$36</definedName>
    <definedName name="ExternalData_36" localSheetId="2">Cotacao!$C$7:$C$21</definedName>
    <definedName name="ExternalData_36" localSheetId="3">'Cotacao 2'!$C$7:$C$39</definedName>
    <definedName name="ExternalData_36" localSheetId="4">'Cotacao 3'!$C$7:$C$39</definedName>
    <definedName name="ExternalData_36" localSheetId="5">'Cotacao 4'!$C$7:$C$39</definedName>
    <definedName name="ExternalData_36" localSheetId="6">'Cotacao 5'!$C$7:$C$39</definedName>
    <definedName name="ExternalData_37" localSheetId="2">Cotacao!$C$7:$C$79</definedName>
    <definedName name="ExternalData_37" localSheetId="3">'Cotacao 2'!$C$7:$C$38</definedName>
    <definedName name="ExternalData_37" localSheetId="4">'Cotacao 3'!$C$7:$C$38</definedName>
    <definedName name="ExternalData_37" localSheetId="5">'Cotacao 4'!$C$7:$C$38</definedName>
    <definedName name="ExternalData_37" localSheetId="6">'Cotacao 5'!$C$7:$C$38</definedName>
    <definedName name="ExternalData_38" localSheetId="2">Cotacao!$C$7:$C$110</definedName>
    <definedName name="ExternalData_38" localSheetId="3">'Cotacao 2'!$C$7:$C$39</definedName>
    <definedName name="ExternalData_38" localSheetId="4">'Cotacao 3'!$C$7:$C$39</definedName>
    <definedName name="ExternalData_38" localSheetId="5">'Cotacao 4'!$C$7:$C$39</definedName>
    <definedName name="ExternalData_38" localSheetId="6">'Cotacao 5'!$C$7:$C$39</definedName>
    <definedName name="ExternalData_39" localSheetId="3">'Cotacao 2'!$C$7:$C$40</definedName>
    <definedName name="ExternalData_39" localSheetId="4">'Cotacao 3'!$C$7:$C$40</definedName>
    <definedName name="ExternalData_39" localSheetId="5">'Cotacao 4'!$C$7:$C$40</definedName>
    <definedName name="ExternalData_39" localSheetId="6">'Cotacao 5'!$C$7:$C$40</definedName>
    <definedName name="ExternalData_4" localSheetId="2">Cotacao!$C$7:$C$84</definedName>
    <definedName name="ExternalData_4" localSheetId="3">'Cotacao 2'!$C$7:$C$87</definedName>
    <definedName name="ExternalData_4" localSheetId="4">'Cotacao 3'!$C$7:$C$87</definedName>
    <definedName name="ExternalData_4" localSheetId="5">'Cotacao 4'!$C$7:$C$87</definedName>
    <definedName name="ExternalData_4" localSheetId="6">'Cotacao 5'!$C$7:$C$87</definedName>
    <definedName name="ExternalData_40" localSheetId="3">'Cotacao 2'!$C$7:$C$41</definedName>
    <definedName name="ExternalData_40" localSheetId="4">'Cotacao 3'!$C$7:$C$41</definedName>
    <definedName name="ExternalData_40" localSheetId="5">'Cotacao 4'!$C$7:$C$41</definedName>
    <definedName name="ExternalData_40" localSheetId="6">'Cotacao 5'!$C$7:$C$41</definedName>
    <definedName name="ExternalData_41" localSheetId="3">'Cotacao 2'!$C$7:$C$113</definedName>
    <definedName name="ExternalData_41" localSheetId="4">'Cotacao 3'!$C$7:$C$88</definedName>
    <definedName name="ExternalData_41" localSheetId="5">'Cotacao 4'!$C$7:$C$88</definedName>
    <definedName name="ExternalData_41" localSheetId="6">'Cotacao 5'!$C$7:$C$88</definedName>
    <definedName name="ExternalData_42" localSheetId="3">'Cotacao 2'!$C$7:$C$113</definedName>
    <definedName name="ExternalData_42" localSheetId="4">'Cotacao 3'!$C$7:$C$88</definedName>
    <definedName name="ExternalData_42" localSheetId="5">'Cotacao 4'!$C$7:$C$88</definedName>
    <definedName name="ExternalData_42" localSheetId="6">'Cotacao 5'!$C$7:$C$88</definedName>
    <definedName name="ExternalData_43" localSheetId="3">'Cotacao 2'!$C$7:$C$113</definedName>
    <definedName name="ExternalData_43" localSheetId="4">'Cotacao 3'!$C$7:$C$89</definedName>
    <definedName name="ExternalData_43" localSheetId="5">'Cotacao 4'!$C$7:$C$89</definedName>
    <definedName name="ExternalData_43" localSheetId="6">'Cotacao 5'!$C$7:$C$89</definedName>
    <definedName name="ExternalData_44" localSheetId="3">'Cotacao 2'!$C$7:$C$113</definedName>
    <definedName name="ExternalData_44" localSheetId="4">'Cotacao 3'!$C$7:$C$91</definedName>
    <definedName name="ExternalData_44" localSheetId="5">'Cotacao 4'!$C$7:$C$91</definedName>
    <definedName name="ExternalData_44" localSheetId="6">'Cotacao 5'!$C$7:$C$91</definedName>
    <definedName name="ExternalData_45" localSheetId="3">'Cotacao 2'!$C$7:$C$113</definedName>
    <definedName name="ExternalData_45" localSheetId="4">'Cotacao 3'!$C$7:$C$92</definedName>
    <definedName name="ExternalData_45" localSheetId="5">'Cotacao 4'!$C$7:$C$92</definedName>
    <definedName name="ExternalData_45" localSheetId="6">'Cotacao 5'!$C$7:$C$92</definedName>
    <definedName name="ExternalData_46" localSheetId="3">'Cotacao 2'!$C$7:$C$113</definedName>
    <definedName name="ExternalData_46" localSheetId="4">'Cotacao 3'!$C$7:$C$94</definedName>
    <definedName name="ExternalData_46" localSheetId="5">'Cotacao 4'!$C$7:$C$94</definedName>
    <definedName name="ExternalData_46" localSheetId="6">'Cotacao 5'!$C$7:$C$94</definedName>
    <definedName name="ExternalData_47" localSheetId="3">'Cotacao 2'!$C$7:$C$113</definedName>
    <definedName name="ExternalData_47" localSheetId="4">'Cotacao 3'!$C$7:$C$95</definedName>
    <definedName name="ExternalData_47" localSheetId="5">'Cotacao 4'!$C$7:$C$95</definedName>
    <definedName name="ExternalData_47" localSheetId="6">'Cotacao 5'!$C$7:$C$95</definedName>
    <definedName name="ExternalData_48" localSheetId="3">'Cotacao 2'!$C$7:$C$113</definedName>
    <definedName name="ExternalData_48" localSheetId="4">'Cotacao 3'!$C$7:$C$96</definedName>
    <definedName name="ExternalData_48" localSheetId="5">'Cotacao 4'!$C$7:$C$96</definedName>
    <definedName name="ExternalData_48" localSheetId="6">'Cotacao 5'!$C$7:$C$96</definedName>
    <definedName name="ExternalData_49" localSheetId="3">'Cotacao 2'!$C$7:$C$113</definedName>
    <definedName name="ExternalData_49" localSheetId="4">'Cotacao 3'!$C$7:$C$97</definedName>
    <definedName name="ExternalData_49" localSheetId="5">'Cotacao 4'!$C$7:$C$97</definedName>
    <definedName name="ExternalData_49" localSheetId="6">'Cotacao 5'!$C$7:$C$97</definedName>
    <definedName name="ExternalData_5" localSheetId="2">Cotacao!$C$7:$C$85</definedName>
    <definedName name="ExternalData_5" localSheetId="3">'Cotacao 2'!$C$7:$C$88</definedName>
    <definedName name="ExternalData_5" localSheetId="4">'Cotacao 3'!$C$7:$C$88</definedName>
    <definedName name="ExternalData_5" localSheetId="5">'Cotacao 4'!$C$7:$C$88</definedName>
    <definedName name="ExternalData_5" localSheetId="6">'Cotacao 5'!$C$7:$C$88</definedName>
    <definedName name="ExternalData_50" localSheetId="3">'Cotacao 2'!$C$7:$C$113</definedName>
    <definedName name="ExternalData_50" localSheetId="4">'Cotacao 3'!$C$7:$C$98</definedName>
    <definedName name="ExternalData_50" localSheetId="5">'Cotacao 4'!$C$7:$C$98</definedName>
    <definedName name="ExternalData_50" localSheetId="6">'Cotacao 5'!$C$7:$C$98</definedName>
    <definedName name="ExternalData_51" localSheetId="3">'Cotacao 2'!$C$7:$C$113</definedName>
    <definedName name="ExternalData_51" localSheetId="4">'Cotacao 3'!$C$7:$C$100</definedName>
    <definedName name="ExternalData_51" localSheetId="5">'Cotacao 4'!$C$7:$C$100</definedName>
    <definedName name="ExternalData_51" localSheetId="6">'Cotacao 5'!$C$7:$C$100</definedName>
    <definedName name="ExternalData_52" localSheetId="4">'Cotacao 3'!$C$7:$C$101</definedName>
    <definedName name="ExternalData_52" localSheetId="5">'Cotacao 4'!$C$7:$C$101</definedName>
    <definedName name="ExternalData_52" localSheetId="6">'Cotacao 5'!$C$7:$C$101</definedName>
    <definedName name="ExternalData_53" localSheetId="4">'Cotacao 3'!$C$7:$C$101</definedName>
    <definedName name="ExternalData_53" localSheetId="5">'Cotacao 4'!$C$7:$C$101</definedName>
    <definedName name="ExternalData_53" localSheetId="6">'Cotacao 5'!$C$7:$C$101</definedName>
    <definedName name="ExternalData_54" localSheetId="4">'Cotacao 3'!$C$7:$C$103</definedName>
    <definedName name="ExternalData_54" localSheetId="5">'Cotacao 4'!$C$7:$C$103</definedName>
    <definedName name="ExternalData_54" localSheetId="6">'Cotacao 5'!$C$7:$C$103</definedName>
    <definedName name="ExternalData_55" localSheetId="4">'Cotacao 3'!$C$7:$C$104</definedName>
    <definedName name="ExternalData_55" localSheetId="5">'Cotacao 4'!$C$7:$C$104</definedName>
    <definedName name="ExternalData_55" localSheetId="6">'Cotacao 5'!$C$7:$C$104</definedName>
    <definedName name="ExternalData_56" localSheetId="4">'Cotacao 3'!$C$7:$C$105</definedName>
    <definedName name="ExternalData_56" localSheetId="5">'Cotacao 4'!$C$7:$C$105</definedName>
    <definedName name="ExternalData_56" localSheetId="6">'Cotacao 5'!$C$7:$C$105</definedName>
    <definedName name="ExternalData_57" localSheetId="4">'Cotacao 3'!$C$7:$C$105</definedName>
    <definedName name="ExternalData_57" localSheetId="5">'Cotacao 4'!$C$7:$C$105</definedName>
    <definedName name="ExternalData_57" localSheetId="6">'Cotacao 5'!$C$7:$C$105</definedName>
    <definedName name="ExternalData_58" localSheetId="4">'Cotacao 3'!$C$7:$C$107</definedName>
    <definedName name="ExternalData_58" localSheetId="5">'Cotacao 4'!$C$7:$C$107</definedName>
    <definedName name="ExternalData_58" localSheetId="6">'Cotacao 5'!$C$7:$C$107</definedName>
    <definedName name="ExternalData_59" localSheetId="4">'Cotacao 3'!$C$7:$C$108</definedName>
    <definedName name="ExternalData_59" localSheetId="5">'Cotacao 4'!$C$7:$C$108</definedName>
    <definedName name="ExternalData_59" localSheetId="6">'Cotacao 5'!$C$7:$C$108</definedName>
    <definedName name="ExternalData_6" localSheetId="2">Cotacao!$C$7:$C$86</definedName>
    <definedName name="ExternalData_6" localSheetId="3">'Cotacao 2'!$C$7:$C$89</definedName>
    <definedName name="ExternalData_6" localSheetId="4">'Cotacao 3'!$C$7:$C$89</definedName>
    <definedName name="ExternalData_6" localSheetId="5">'Cotacao 4'!$C$7:$C$89</definedName>
    <definedName name="ExternalData_6" localSheetId="6">'Cotacao 5'!$C$7:$C$89</definedName>
    <definedName name="ExternalData_60" localSheetId="4">'Cotacao 3'!$C$7:$C$110</definedName>
    <definedName name="ExternalData_60" localSheetId="5">'Cotacao 4'!$C$7:$C$110</definedName>
    <definedName name="ExternalData_60" localSheetId="6">'Cotacao 5'!$C$7:$C$110</definedName>
    <definedName name="ExternalData_61" localSheetId="4">'Cotacao 3'!$C$7:$C$112</definedName>
    <definedName name="ExternalData_61" localSheetId="5">'Cotacao 4'!$C$7:$C$112</definedName>
    <definedName name="ExternalData_61" localSheetId="6">'Cotacao 5'!$C$7:$C$112</definedName>
    <definedName name="ExternalData_62" localSheetId="4">'Cotacao 3'!$C$7:$C$113</definedName>
    <definedName name="ExternalData_62" localSheetId="5">'Cotacao 4'!$C$7:$C$113</definedName>
    <definedName name="ExternalData_62" localSheetId="6">'Cotacao 5'!$C$7:$C$113</definedName>
    <definedName name="ExternalData_63" localSheetId="4">'Cotacao 3'!$C$7:$C$113</definedName>
    <definedName name="ExternalData_63" localSheetId="5">'Cotacao 4'!$C$7:$C$113</definedName>
    <definedName name="ExternalData_63" localSheetId="6">'Cotacao 5'!$C$7:$C$113</definedName>
    <definedName name="ExternalData_64" localSheetId="4">'Cotacao 3'!$C$7:$C$113</definedName>
    <definedName name="ExternalData_64" localSheetId="5">'Cotacao 4'!$C$7:$C$10</definedName>
    <definedName name="ExternalData_64" localSheetId="6">'Cotacao 5'!$C$7:$C$10</definedName>
    <definedName name="ExternalData_65" localSheetId="4">'Cotacao 3'!$C$7:$C$113</definedName>
    <definedName name="ExternalData_65" localSheetId="5">'Cotacao 4'!$C$7:$C$12</definedName>
    <definedName name="ExternalData_65" localSheetId="6">'Cotacao 5'!$C$7:$C$12</definedName>
    <definedName name="ExternalData_66" localSheetId="4">'Cotacao 3'!$C$7:$C$113</definedName>
    <definedName name="ExternalData_66" localSheetId="5">'Cotacao 4'!$C$7:$C$12</definedName>
    <definedName name="ExternalData_66" localSheetId="6">'Cotacao 5'!$C$7:$C$12</definedName>
    <definedName name="ExternalData_67" localSheetId="4">'Cotacao 3'!$C$7:$C$113</definedName>
    <definedName name="ExternalData_67" localSheetId="5">'Cotacao 4'!$C$7:$C$13</definedName>
    <definedName name="ExternalData_67" localSheetId="6">'Cotacao 5'!$C$7:$C$13</definedName>
    <definedName name="ExternalData_68" localSheetId="4">'Cotacao 3'!$C$7:$C$113</definedName>
    <definedName name="ExternalData_68" localSheetId="5">'Cotacao 4'!$C$7:$C$14</definedName>
    <definedName name="ExternalData_68" localSheetId="6">'Cotacao 5'!$C$7:$C$14</definedName>
    <definedName name="ExternalData_69" localSheetId="4">'Cotacao 3'!$C$7:$C$113</definedName>
    <definedName name="ExternalData_69" localSheetId="5">'Cotacao 4'!$C$7:$C$15</definedName>
    <definedName name="ExternalData_69" localSheetId="6">'Cotacao 5'!$C$7:$C$15</definedName>
    <definedName name="ExternalData_7" localSheetId="2">Cotacao!$C$7:$C$87</definedName>
    <definedName name="ExternalData_7" localSheetId="3">'Cotacao 2'!$C$7:$C$90</definedName>
    <definedName name="ExternalData_7" localSheetId="4">'Cotacao 3'!$C$7:$C$90</definedName>
    <definedName name="ExternalData_7" localSheetId="5">'Cotacao 4'!$C$7:$C$90</definedName>
    <definedName name="ExternalData_7" localSheetId="6">'Cotacao 5'!$C$7:$C$90</definedName>
    <definedName name="ExternalData_70" localSheetId="4">'Cotacao 3'!$C$7:$C$113</definedName>
    <definedName name="ExternalData_70" localSheetId="5">'Cotacao 4'!$C$7:$C$16</definedName>
    <definedName name="ExternalData_70" localSheetId="6">'Cotacao 5'!$C$7:$C$16</definedName>
    <definedName name="ExternalData_71" localSheetId="4">'Cotacao 3'!$C$7:$C$113</definedName>
    <definedName name="ExternalData_71" localSheetId="5">'Cotacao 4'!$C$7:$C$17</definedName>
    <definedName name="ExternalData_71" localSheetId="6">'Cotacao 5'!$C$7:$C$17</definedName>
    <definedName name="ExternalData_72" localSheetId="4">'Cotacao 3'!$C$7:$C$113</definedName>
    <definedName name="ExternalData_72" localSheetId="5">'Cotacao 4'!$C$7:$C$18</definedName>
    <definedName name="ExternalData_72" localSheetId="6">'Cotacao 5'!$C$7:$C$18</definedName>
    <definedName name="ExternalData_73" localSheetId="4">'Cotacao 3'!$C$7:$C$113</definedName>
    <definedName name="ExternalData_73" localSheetId="5">'Cotacao 4'!$C$7:$C$20</definedName>
    <definedName name="ExternalData_73" localSheetId="6">'Cotacao 5'!$C$7:$C$20</definedName>
    <definedName name="ExternalData_74" localSheetId="5">'Cotacao 4'!$C$7:$C$20</definedName>
    <definedName name="ExternalData_74" localSheetId="6">'Cotacao 5'!$C$7:$C$20</definedName>
    <definedName name="ExternalData_75" localSheetId="5">'Cotacao 4'!$C$7:$C$21</definedName>
    <definedName name="ExternalData_75" localSheetId="6">'Cotacao 5'!$C$7:$C$21</definedName>
    <definedName name="ExternalData_76" localSheetId="5">'Cotacao 4'!$C$7:$C$22</definedName>
    <definedName name="ExternalData_76" localSheetId="6">'Cotacao 5'!$C$7:$C$22</definedName>
    <definedName name="ExternalData_77" localSheetId="5">'Cotacao 4'!$C$7:$C$24</definedName>
    <definedName name="ExternalData_77" localSheetId="6">'Cotacao 5'!$C$7:$C$24</definedName>
    <definedName name="ExternalData_78" localSheetId="5">'Cotacao 4'!$C$7:$C$23</definedName>
    <definedName name="ExternalData_78" localSheetId="6">'Cotacao 5'!$C$7:$C$23</definedName>
    <definedName name="ExternalData_79" localSheetId="5">'Cotacao 4'!$C$7:$C$24</definedName>
    <definedName name="ExternalData_79" localSheetId="6">'Cotacao 5'!$C$7:$C$24</definedName>
    <definedName name="ExternalData_8" localSheetId="2">Cotacao!$C$7:$C$88</definedName>
    <definedName name="ExternalData_8" localSheetId="3">'Cotacao 2'!$C$7:$C$91</definedName>
    <definedName name="ExternalData_8" localSheetId="4">'Cotacao 3'!$C$7:$C$91</definedName>
    <definedName name="ExternalData_8" localSheetId="5">'Cotacao 4'!$C$7:$C$91</definedName>
    <definedName name="ExternalData_8" localSheetId="6">'Cotacao 5'!$C$7:$C$91</definedName>
    <definedName name="ExternalData_80" localSheetId="5">'Cotacao 4'!$C$7:$C$26</definedName>
    <definedName name="ExternalData_80" localSheetId="6">'Cotacao 5'!$C$7:$C$26</definedName>
    <definedName name="ExternalData_81" localSheetId="5">'Cotacao 4'!$C$7:$C$28</definedName>
    <definedName name="ExternalData_81" localSheetId="6">'Cotacao 5'!$C$7:$C$28</definedName>
    <definedName name="ExternalData_82" localSheetId="5">'Cotacao 4'!$C$7:$C$29</definedName>
    <definedName name="ExternalData_82" localSheetId="6">'Cotacao 5'!$C$7:$C$29</definedName>
    <definedName name="ExternalData_83" localSheetId="5">'Cotacao 4'!$C$7:$C$32</definedName>
    <definedName name="ExternalData_83" localSheetId="6">'Cotacao 5'!$C$7:$C$32</definedName>
    <definedName name="ExternalData_84" localSheetId="5">'Cotacao 4'!$C$7:$C$33</definedName>
    <definedName name="ExternalData_84" localSheetId="6">'Cotacao 5'!$C$7:$C$33</definedName>
    <definedName name="ExternalData_85" localSheetId="5">'Cotacao 4'!$C$7:$C$36</definedName>
    <definedName name="ExternalData_85" localSheetId="6">'Cotacao 5'!$C$7:$C$36</definedName>
    <definedName name="ExternalData_86" localSheetId="5">'Cotacao 4'!$C$7:$C$34</definedName>
    <definedName name="ExternalData_86" localSheetId="6">'Cotacao 5'!$C$7:$C$34</definedName>
    <definedName name="ExternalData_87" localSheetId="5">'Cotacao 4'!$C$7:$C$36</definedName>
    <definedName name="ExternalData_87" localSheetId="6">'Cotacao 5'!$C$7:$C$36</definedName>
    <definedName name="ExternalData_88" localSheetId="5">'Cotacao 4'!$C$7:$C$36</definedName>
    <definedName name="ExternalData_88" localSheetId="6">'Cotacao 5'!$C$7:$C$36</definedName>
    <definedName name="ExternalData_89" localSheetId="5">'Cotacao 4'!$C$7:$C$36</definedName>
    <definedName name="ExternalData_89" localSheetId="6">'Cotacao 5'!$C$7:$C$36</definedName>
    <definedName name="ExternalData_9" localSheetId="2">Cotacao!$C$7:$C$89</definedName>
    <definedName name="ExternalData_9" localSheetId="3">'Cotacao 2'!$C$7:$C$92</definedName>
    <definedName name="ExternalData_9" localSheetId="4">'Cotacao 3'!$C$7:$C$92</definedName>
    <definedName name="ExternalData_9" localSheetId="5">'Cotacao 4'!$C$7:$C$92</definedName>
    <definedName name="ExternalData_9" localSheetId="6">'Cotacao 5'!$C$7:$C$92</definedName>
    <definedName name="ExternalData_90" localSheetId="5">'Cotacao 4'!$C$7:$C$36</definedName>
    <definedName name="ExternalData_90" localSheetId="6">'Cotacao 5'!$C$7:$C$36</definedName>
    <definedName name="ExternalData_91" localSheetId="5">'Cotacao 4'!$C$7:$C$36</definedName>
    <definedName name="ExternalData_91" localSheetId="6">'Cotacao 5'!$C$7:$C$36</definedName>
    <definedName name="ExternalData_92" localSheetId="5">'Cotacao 4'!$C$7:$C$38</definedName>
    <definedName name="ExternalData_92" localSheetId="6">'Cotacao 5'!$C$7:$C$38</definedName>
    <definedName name="ExternalData_93" localSheetId="5">'Cotacao 4'!$C$7:$C$40</definedName>
    <definedName name="ExternalData_93" localSheetId="6">'Cotacao 5'!$C$7:$C$40</definedName>
    <definedName name="ExternalData_94" localSheetId="5">'Cotacao 4'!$C$7:$C$42</definedName>
    <definedName name="ExternalData_94" localSheetId="6">'Cotacao 5'!$C$7:$C$42</definedName>
    <definedName name="ExternalData_95" localSheetId="5">'Cotacao 4'!$C$7:$C$44</definedName>
    <definedName name="ExternalData_95" localSheetId="6">'Cotacao 5'!$C$7:$C$44</definedName>
    <definedName name="ExternalData_96" localSheetId="5">'Cotacao 4'!$C$7:$C$46</definedName>
    <definedName name="ExternalData_96" localSheetId="6">'Cotacao 5'!$C$7:$C$46</definedName>
    <definedName name="ExternalData_97" localSheetId="5">'Cotacao 4'!$C$7:$C$48</definedName>
    <definedName name="ExternalData_97" localSheetId="6">'Cotacao 5'!$C$7:$C$48</definedName>
    <definedName name="ExternalData_98" localSheetId="5">'Cotacao 4'!$C$7:$C$48</definedName>
    <definedName name="ExternalData_98" localSheetId="6">'Cotacao 5'!$C$7:$C$48</definedName>
    <definedName name="ExternalData_99" localSheetId="5">'Cotacao 4'!$C$7:$C$46</definedName>
    <definedName name="ExternalData_99" localSheetId="6">'Cotacao 5'!$C$7:$C$46</definedName>
  </definedNames>
  <calcPr calcId="124519"/>
</workbook>
</file>

<file path=xl/calcChain.xml><?xml version="1.0" encoding="utf-8"?>
<calcChain xmlns="http://schemas.openxmlformats.org/spreadsheetml/2006/main">
  <c r="AD243" i="28"/>
  <c r="AD3"/>
  <c r="AD4"/>
  <c r="AD5"/>
  <c r="AD6"/>
  <c r="AD7"/>
  <c r="AD8"/>
  <c r="AD9"/>
  <c r="AD10"/>
  <c r="AD11"/>
  <c r="AD12"/>
  <c r="AD13"/>
  <c r="AD14"/>
  <c r="AD15"/>
  <c r="AD16"/>
  <c r="AD17"/>
  <c r="AD18"/>
  <c r="AD19"/>
  <c r="AD20"/>
  <c r="AD21"/>
  <c r="AD22"/>
  <c r="AD23"/>
  <c r="AD252"/>
  <c r="AD219"/>
  <c r="AD218"/>
  <c r="AD27"/>
  <c r="AD28"/>
  <c r="AD29"/>
  <c r="AD347"/>
  <c r="AD31"/>
  <c r="AD211"/>
  <c r="AD33"/>
  <c r="AD34"/>
  <c r="AD35"/>
  <c r="AD36"/>
  <c r="AD37"/>
  <c r="AD212"/>
  <c r="AD223"/>
  <c r="AD2"/>
  <c r="AD41"/>
  <c r="AD42"/>
  <c r="AD43"/>
  <c r="AD367"/>
  <c r="AD298"/>
  <c r="AD46"/>
  <c r="AD47"/>
  <c r="AD49"/>
  <c r="AD38"/>
  <c r="AD242"/>
  <c r="AD129"/>
  <c r="AD336"/>
  <c r="AD348"/>
  <c r="AD175"/>
  <c r="AD191"/>
  <c r="AD45"/>
  <c r="AD236"/>
  <c r="AD255"/>
  <c r="AD311"/>
  <c r="AD317"/>
  <c r="AD50"/>
  <c r="AD52"/>
  <c r="AD63"/>
  <c r="AD64"/>
  <c r="AD400"/>
  <c r="AD66"/>
  <c r="AD67"/>
  <c r="AD68"/>
  <c r="AD69"/>
  <c r="AD70"/>
  <c r="AD71"/>
  <c r="AD285"/>
  <c r="AD74"/>
  <c r="AD75"/>
  <c r="AD73"/>
  <c r="AD122"/>
  <c r="AD189"/>
  <c r="AD78"/>
  <c r="AD241"/>
  <c r="AD338"/>
  <c r="AD81"/>
  <c r="AD82"/>
  <c r="AD83"/>
  <c r="AD84"/>
  <c r="AD85"/>
  <c r="AD86"/>
  <c r="AD87"/>
  <c r="AD88"/>
  <c r="AD89"/>
  <c r="AD162"/>
  <c r="AD165"/>
  <c r="AD92"/>
  <c r="AD207"/>
  <c r="AD238"/>
  <c r="AD392"/>
  <c r="AD254"/>
  <c r="AD383"/>
  <c r="AD98"/>
  <c r="AD99"/>
  <c r="AD100"/>
  <c r="AD101"/>
  <c r="AD102"/>
  <c r="AD103"/>
  <c r="AD104"/>
  <c r="AD105"/>
  <c r="AD106"/>
  <c r="AD107"/>
  <c r="AD232"/>
  <c r="AD358"/>
  <c r="AD339"/>
  <c r="AD386"/>
  <c r="AD56"/>
  <c r="AD113"/>
  <c r="AD114"/>
  <c r="AD384"/>
  <c r="AD116"/>
  <c r="AD117"/>
  <c r="AD118"/>
  <c r="AD119"/>
  <c r="AD120"/>
  <c r="AD316"/>
  <c r="AD44"/>
  <c r="AD123"/>
  <c r="AD145"/>
  <c r="AD215"/>
  <c r="AD231"/>
  <c r="AD127"/>
  <c r="AD128"/>
  <c r="AD202"/>
  <c r="AD130"/>
  <c r="AD131"/>
  <c r="AD158"/>
  <c r="AD133"/>
  <c r="AD134"/>
  <c r="AD135"/>
  <c r="AD136"/>
  <c r="AD137"/>
  <c r="AD138"/>
  <c r="AD183"/>
  <c r="AD195"/>
  <c r="AD142"/>
  <c r="AD141"/>
  <c r="AD143"/>
  <c r="AD144"/>
  <c r="AD209"/>
  <c r="AD268"/>
  <c r="AD310"/>
  <c r="AD148"/>
  <c r="AD181"/>
  <c r="AD385"/>
  <c r="AD151"/>
  <c r="AD152"/>
  <c r="AD315"/>
  <c r="AD154"/>
  <c r="AD155"/>
  <c r="AD156"/>
  <c r="AD157"/>
  <c r="AD250"/>
  <c r="AD159"/>
  <c r="AD160"/>
  <c r="AD161"/>
  <c r="AD237"/>
  <c r="AD398"/>
  <c r="AD65"/>
  <c r="AD79"/>
  <c r="AD126"/>
  <c r="AD132"/>
  <c r="AD168"/>
  <c r="AD169"/>
  <c r="AD170"/>
  <c r="AD171"/>
  <c r="AD289"/>
  <c r="AD173"/>
  <c r="AD267"/>
  <c r="AD187"/>
  <c r="AD176"/>
  <c r="AD177"/>
  <c r="AD370"/>
  <c r="AD365"/>
  <c r="AD26"/>
  <c r="AD40"/>
  <c r="AD110"/>
  <c r="AD59"/>
  <c r="AD184"/>
  <c r="AD185"/>
  <c r="AD140"/>
  <c r="AD166"/>
  <c r="AD58"/>
  <c r="AD60"/>
  <c r="AD190"/>
  <c r="AD76"/>
  <c r="AD192"/>
  <c r="AD193"/>
  <c r="AD194"/>
  <c r="AD287"/>
  <c r="AD197"/>
  <c r="AD196"/>
  <c r="AD198"/>
  <c r="AD199"/>
  <c r="AD200"/>
  <c r="AD80"/>
  <c r="AD371"/>
  <c r="AD203"/>
  <c r="AD204"/>
  <c r="AD205"/>
  <c r="AD206"/>
  <c r="AD369"/>
  <c r="AD208"/>
  <c r="AD53"/>
  <c r="AD39"/>
  <c r="AD30"/>
  <c r="AD96"/>
  <c r="AD125"/>
  <c r="AD282"/>
  <c r="AD180"/>
  <c r="AD182"/>
  <c r="AD217"/>
  <c r="AD361"/>
  <c r="AD372"/>
  <c r="AD227"/>
  <c r="AD221"/>
  <c r="AD222"/>
  <c r="AD61"/>
  <c r="AD224"/>
  <c r="AD225"/>
  <c r="AD226"/>
  <c r="AD216"/>
  <c r="AD229"/>
  <c r="AD228"/>
  <c r="AD230"/>
  <c r="AD77"/>
  <c r="AD174"/>
  <c r="AD290"/>
  <c r="AD234"/>
  <c r="AD235"/>
  <c r="AD112"/>
  <c r="AD213"/>
  <c r="AD397"/>
  <c r="AD239"/>
  <c r="AD240"/>
  <c r="AD382"/>
  <c r="AD149"/>
  <c r="AD139"/>
  <c r="AD244"/>
  <c r="AD245"/>
  <c r="AD186"/>
  <c r="AD323"/>
  <c r="AD95"/>
  <c r="AD249"/>
  <c r="AD409"/>
  <c r="AD391"/>
  <c r="AD274"/>
  <c r="AD51"/>
  <c r="AD72"/>
  <c r="AD163"/>
  <c r="AD256"/>
  <c r="AD257"/>
  <c r="AD258"/>
  <c r="AD259"/>
  <c r="AD260"/>
  <c r="AD261"/>
  <c r="AD262"/>
  <c r="AD263"/>
  <c r="AD264"/>
  <c r="AD265"/>
  <c r="AD266"/>
  <c r="AD337"/>
  <c r="AD57"/>
  <c r="AD269"/>
  <c r="AD270"/>
  <c r="AD271"/>
  <c r="AD272"/>
  <c r="AD273"/>
  <c r="AD146"/>
  <c r="AD210"/>
  <c r="AD276"/>
  <c r="AD220"/>
  <c r="AD278"/>
  <c r="AD403"/>
  <c r="AD389"/>
  <c r="AD281"/>
  <c r="AD324"/>
  <c r="AD283"/>
  <c r="AD284"/>
  <c r="AD233"/>
  <c r="AD286"/>
  <c r="AD24"/>
  <c r="AD25"/>
  <c r="AD393"/>
  <c r="AD399"/>
  <c r="AD291"/>
  <c r="AD292"/>
  <c r="AD293"/>
  <c r="AD294"/>
  <c r="AD295"/>
  <c r="AD296"/>
  <c r="AD297"/>
  <c r="AD214"/>
  <c r="AD48"/>
  <c r="AD90"/>
  <c r="AD301"/>
  <c r="AD302"/>
  <c r="AD303"/>
  <c r="AD304"/>
  <c r="AD305"/>
  <c r="AD306"/>
  <c r="AD307"/>
  <c r="AD124"/>
  <c r="AD309"/>
  <c r="AD350"/>
  <c r="AD62"/>
  <c r="AD32"/>
  <c r="AD201"/>
  <c r="AD314"/>
  <c r="AD111"/>
  <c r="AD406"/>
  <c r="AD395"/>
  <c r="AD94"/>
  <c r="AD319"/>
  <c r="AD320"/>
  <c r="AD321"/>
  <c r="AD172"/>
  <c r="AD97"/>
  <c r="AD368"/>
  <c r="AD325"/>
  <c r="AD326"/>
  <c r="AD327"/>
  <c r="AD328"/>
  <c r="AD329"/>
  <c r="AD330"/>
  <c r="AD331"/>
  <c r="AD332"/>
  <c r="AD333"/>
  <c r="AD334"/>
  <c r="AD246"/>
  <c r="AD335"/>
  <c r="AD401"/>
  <c r="AD108"/>
  <c r="AD164"/>
  <c r="AD340"/>
  <c r="AD341"/>
  <c r="AD342"/>
  <c r="AD343"/>
  <c r="AD344"/>
  <c r="AD345"/>
  <c r="AD346"/>
  <c r="AD300"/>
  <c r="AD279"/>
  <c r="AD349"/>
  <c r="AD121"/>
  <c r="AD351"/>
  <c r="AD352"/>
  <c r="AD353"/>
  <c r="AD354"/>
  <c r="AD355"/>
  <c r="AD356"/>
  <c r="AD357"/>
  <c r="AD109"/>
  <c r="AD359"/>
  <c r="AD360"/>
  <c r="AD280"/>
  <c r="AD362"/>
  <c r="AD363"/>
  <c r="AD364"/>
  <c r="AD247"/>
  <c r="AD312"/>
  <c r="AD253"/>
  <c r="AD313"/>
  <c r="AD381"/>
  <c r="AD179"/>
  <c r="AD147"/>
  <c r="AD396"/>
  <c r="AD150"/>
  <c r="AD374"/>
  <c r="AD375"/>
  <c r="AD376"/>
  <c r="AD377"/>
  <c r="AD378"/>
  <c r="AD379"/>
  <c r="AD380"/>
  <c r="AD405"/>
  <c r="AD178"/>
  <c r="AD373"/>
  <c r="AD390"/>
  <c r="AD402"/>
  <c r="AD404"/>
  <c r="AD387"/>
  <c r="AD388"/>
  <c r="AD91"/>
  <c r="AD115"/>
  <c r="AD248"/>
  <c r="AD408"/>
  <c r="AD93"/>
  <c r="AD394"/>
  <c r="AD188"/>
  <c r="AD308"/>
  <c r="AD54"/>
  <c r="AD55"/>
  <c r="AD153"/>
  <c r="AD251"/>
  <c r="AD299"/>
  <c r="AD366"/>
  <c r="AD288"/>
  <c r="AD318"/>
  <c r="AD167"/>
  <c r="AD322"/>
  <c r="AD407"/>
  <c r="AD275"/>
  <c r="AD277"/>
  <c r="AD410"/>
  <c r="AD411"/>
  <c r="AD412"/>
  <c r="AD413"/>
  <c r="AD414"/>
  <c r="AI46"/>
  <c r="AI47"/>
  <c r="AI63"/>
  <c r="AI64"/>
  <c r="AI66"/>
  <c r="AI67"/>
  <c r="AI68"/>
  <c r="AI69"/>
  <c r="AI70"/>
  <c r="AI71"/>
  <c r="AI285"/>
  <c r="AI74"/>
  <c r="AI75"/>
  <c r="AI78"/>
  <c r="AI241"/>
  <c r="AI338"/>
  <c r="AI113"/>
  <c r="AI114"/>
  <c r="AI316"/>
  <c r="AI123"/>
  <c r="AI130"/>
  <c r="AI131"/>
  <c r="AI133"/>
  <c r="AI134"/>
  <c r="AI135"/>
  <c r="AI136"/>
  <c r="AI142"/>
  <c r="AI141"/>
  <c r="AI143"/>
  <c r="AI144"/>
  <c r="AI148"/>
  <c r="AI151"/>
  <c r="AI152"/>
  <c r="AI315"/>
  <c r="AI154"/>
  <c r="AI155"/>
  <c r="AI156"/>
  <c r="AI157"/>
  <c r="AI250"/>
  <c r="AI237"/>
  <c r="AI168"/>
  <c r="AI169"/>
  <c r="AI170"/>
  <c r="AI171"/>
  <c r="AI289"/>
  <c r="AI173"/>
  <c r="AI267"/>
  <c r="AI176"/>
  <c r="AI177"/>
  <c r="AI370"/>
  <c r="AI365"/>
  <c r="AI26"/>
  <c r="AI40"/>
  <c r="AI110"/>
  <c r="AI184"/>
  <c r="AI185"/>
  <c r="AI190"/>
  <c r="AI76"/>
  <c r="AI192"/>
  <c r="AI193"/>
  <c r="AI194"/>
  <c r="AI197"/>
  <c r="AI196"/>
  <c r="AI198"/>
  <c r="AI199"/>
  <c r="AI200"/>
  <c r="AI371"/>
  <c r="AI203"/>
  <c r="AI204"/>
  <c r="AI205"/>
  <c r="AI206"/>
  <c r="AI369"/>
  <c r="AI208"/>
  <c r="AI96"/>
  <c r="AI125"/>
  <c r="AI282"/>
  <c r="AI217"/>
  <c r="AI361"/>
  <c r="AI372"/>
  <c r="AI227"/>
  <c r="AI221"/>
  <c r="AI222"/>
  <c r="AI225"/>
  <c r="AI226"/>
  <c r="AI229"/>
  <c r="AI228"/>
  <c r="AI397"/>
  <c r="AI382"/>
  <c r="AI244"/>
  <c r="AI245"/>
  <c r="AI323"/>
  <c r="AI249"/>
  <c r="AI391"/>
  <c r="AI274"/>
  <c r="AI256"/>
  <c r="AI257"/>
  <c r="AI258"/>
  <c r="AI259"/>
  <c r="AI260"/>
  <c r="AI261"/>
  <c r="AI262"/>
  <c r="AI265"/>
  <c r="AI266"/>
  <c r="AI337"/>
  <c r="AI269"/>
  <c r="AI270"/>
  <c r="AI271"/>
  <c r="AI272"/>
  <c r="AI273"/>
  <c r="AI210"/>
  <c r="AI276"/>
  <c r="AI220"/>
  <c r="AI278"/>
  <c r="AI403"/>
  <c r="AI281"/>
  <c r="AI283"/>
  <c r="AI284"/>
  <c r="AI233"/>
  <c r="AI286"/>
  <c r="AI393"/>
  <c r="AI399"/>
  <c r="AI291"/>
  <c r="AI292"/>
  <c r="AI293"/>
  <c r="AI294"/>
  <c r="AI295"/>
  <c r="AI296"/>
  <c r="AI301"/>
  <c r="AI302"/>
  <c r="AI307"/>
  <c r="AI124"/>
  <c r="AI309"/>
  <c r="AI314"/>
  <c r="AI319"/>
  <c r="AI320"/>
  <c r="AI321"/>
  <c r="AI368"/>
  <c r="AI333"/>
  <c r="AI334"/>
  <c r="AI246"/>
  <c r="AI335"/>
  <c r="AI108"/>
  <c r="AI164"/>
  <c r="AI340"/>
  <c r="AI341"/>
  <c r="AI342"/>
  <c r="AI343"/>
  <c r="AI344"/>
  <c r="AI345"/>
  <c r="AI300"/>
  <c r="AI279"/>
  <c r="AI349"/>
  <c r="AI121"/>
  <c r="AI351"/>
  <c r="AI352"/>
  <c r="AI353"/>
  <c r="AI354"/>
  <c r="AI359"/>
  <c r="AI360"/>
  <c r="AI280"/>
  <c r="AI374"/>
  <c r="AI375"/>
  <c r="AI376"/>
  <c r="AI377"/>
  <c r="AI380"/>
  <c r="AI248"/>
  <c r="AI366"/>
  <c r="AI322"/>
  <c r="AI275"/>
  <c r="AI277"/>
  <c r="AI410"/>
  <c r="AC243"/>
  <c r="AC3"/>
  <c r="AC4"/>
  <c r="AC5"/>
  <c r="AC6"/>
  <c r="AC7"/>
  <c r="AC8"/>
  <c r="AC9"/>
  <c r="AC10"/>
  <c r="AC11"/>
  <c r="AC12"/>
  <c r="AC13"/>
  <c r="AC14"/>
  <c r="AC15"/>
  <c r="AC16"/>
  <c r="AC17"/>
  <c r="AC18"/>
  <c r="AC19"/>
  <c r="AC20"/>
  <c r="AC21"/>
  <c r="AC22"/>
  <c r="AC23"/>
  <c r="AC252"/>
  <c r="AC219"/>
  <c r="AC218"/>
  <c r="AC27"/>
  <c r="AC28"/>
  <c r="AC29"/>
  <c r="AC347"/>
  <c r="AC31"/>
  <c r="AC211"/>
  <c r="AC33"/>
  <c r="AC34"/>
  <c r="AC35"/>
  <c r="AC36"/>
  <c r="AC37"/>
  <c r="AC212"/>
  <c r="AC223"/>
  <c r="AC2"/>
  <c r="AC41"/>
  <c r="AC42"/>
  <c r="AC43"/>
  <c r="AC367"/>
  <c r="AC298"/>
  <c r="AC46"/>
  <c r="AM46" s="1"/>
  <c r="AC47"/>
  <c r="AM47" s="1"/>
  <c r="AC49"/>
  <c r="AC38"/>
  <c r="AC242"/>
  <c r="AC129"/>
  <c r="AC336"/>
  <c r="AC348"/>
  <c r="AC175"/>
  <c r="AC191"/>
  <c r="AC45"/>
  <c r="AC236"/>
  <c r="AC255"/>
  <c r="AC311"/>
  <c r="AC317"/>
  <c r="AC50"/>
  <c r="AC52"/>
  <c r="AC63"/>
  <c r="AM63" s="1"/>
  <c r="AC64"/>
  <c r="AM64" s="1"/>
  <c r="AC400"/>
  <c r="AC66"/>
  <c r="AM66" s="1"/>
  <c r="AC67"/>
  <c r="AM67" s="1"/>
  <c r="AC68"/>
  <c r="AM68" s="1"/>
  <c r="AC69"/>
  <c r="AM69" s="1"/>
  <c r="AC70"/>
  <c r="AM70" s="1"/>
  <c r="AC71"/>
  <c r="AM71" s="1"/>
  <c r="AC285"/>
  <c r="AM285" s="1"/>
  <c r="AC74"/>
  <c r="AM74" s="1"/>
  <c r="AC75"/>
  <c r="AM75" s="1"/>
  <c r="AC73"/>
  <c r="AC122"/>
  <c r="AC189"/>
  <c r="AC78"/>
  <c r="AM78" s="1"/>
  <c r="AC241"/>
  <c r="AM241" s="1"/>
  <c r="AC338"/>
  <c r="AM338" s="1"/>
  <c r="AC81"/>
  <c r="AC82"/>
  <c r="AC83"/>
  <c r="AC84"/>
  <c r="AC85"/>
  <c r="AC86"/>
  <c r="AC87"/>
  <c r="AC88"/>
  <c r="AC89"/>
  <c r="AC162"/>
  <c r="AC165"/>
  <c r="AC92"/>
  <c r="AC207"/>
  <c r="AC238"/>
  <c r="AC392"/>
  <c r="AC254"/>
  <c r="AC383"/>
  <c r="AC98"/>
  <c r="AC99"/>
  <c r="AC100"/>
  <c r="AC101"/>
  <c r="AC102"/>
  <c r="AC103"/>
  <c r="AC104"/>
  <c r="AC105"/>
  <c r="AC106"/>
  <c r="AC107"/>
  <c r="AC232"/>
  <c r="AC358"/>
  <c r="AC339"/>
  <c r="AC386"/>
  <c r="AC56"/>
  <c r="AC113"/>
  <c r="AM113" s="1"/>
  <c r="AC114"/>
  <c r="AM114" s="1"/>
  <c r="AC384"/>
  <c r="AC116"/>
  <c r="AC117"/>
  <c r="AC118"/>
  <c r="AC119"/>
  <c r="AC120"/>
  <c r="AC316"/>
  <c r="AM316" s="1"/>
  <c r="AC44"/>
  <c r="AC123"/>
  <c r="AM123" s="1"/>
  <c r="AC145"/>
  <c r="AC215"/>
  <c r="AM215" s="1"/>
  <c r="AC231"/>
  <c r="AC127"/>
  <c r="AC128"/>
  <c r="AC202"/>
  <c r="AC130"/>
  <c r="AM130" s="1"/>
  <c r="AC131"/>
  <c r="AM131" s="1"/>
  <c r="AC158"/>
  <c r="AM158" s="1"/>
  <c r="AC133"/>
  <c r="AM133" s="1"/>
  <c r="AC134"/>
  <c r="AM134" s="1"/>
  <c r="AC135"/>
  <c r="AM135" s="1"/>
  <c r="AC136"/>
  <c r="AM136" s="1"/>
  <c r="AC137"/>
  <c r="AC138"/>
  <c r="AC183"/>
  <c r="AM183" s="1"/>
  <c r="AC195"/>
  <c r="AC142"/>
  <c r="AM142" s="1"/>
  <c r="AC141"/>
  <c r="AM141" s="1"/>
  <c r="AC143"/>
  <c r="AM143" s="1"/>
  <c r="AC144"/>
  <c r="AM144" s="1"/>
  <c r="AC209"/>
  <c r="AC268"/>
  <c r="AC310"/>
  <c r="AC148"/>
  <c r="AM148" s="1"/>
  <c r="AC181"/>
  <c r="AC385"/>
  <c r="AC151"/>
  <c r="AM151" s="1"/>
  <c r="AC152"/>
  <c r="AM152" s="1"/>
  <c r="AC315"/>
  <c r="AM315" s="1"/>
  <c r="AC154"/>
  <c r="AM154" s="1"/>
  <c r="AC155"/>
  <c r="AM155" s="1"/>
  <c r="AC156"/>
  <c r="AM156" s="1"/>
  <c r="AC157"/>
  <c r="AM157" s="1"/>
  <c r="AC250"/>
  <c r="AM250" s="1"/>
  <c r="AC159"/>
  <c r="AC160"/>
  <c r="AC161"/>
  <c r="AC237"/>
  <c r="AM237" s="1"/>
  <c r="AC398"/>
  <c r="AM398" s="1"/>
  <c r="AC65"/>
  <c r="AC79"/>
  <c r="AC126"/>
  <c r="AC132"/>
  <c r="AM132" s="1"/>
  <c r="AC168"/>
  <c r="AM168" s="1"/>
  <c r="AC169"/>
  <c r="AM169" s="1"/>
  <c r="AC170"/>
  <c r="AM170" s="1"/>
  <c r="AC171"/>
  <c r="AM171" s="1"/>
  <c r="AC289"/>
  <c r="AM289" s="1"/>
  <c r="AC173"/>
  <c r="AM173" s="1"/>
  <c r="AC267"/>
  <c r="AM267" s="1"/>
  <c r="AC187"/>
  <c r="AC176"/>
  <c r="AM176" s="1"/>
  <c r="AC177"/>
  <c r="AM177" s="1"/>
  <c r="AC370"/>
  <c r="AM370" s="1"/>
  <c r="AC365"/>
  <c r="AM365" s="1"/>
  <c r="AC26"/>
  <c r="AM26" s="1"/>
  <c r="AC40"/>
  <c r="AM40" s="1"/>
  <c r="AC110"/>
  <c r="AM110" s="1"/>
  <c r="AC59"/>
  <c r="AC184"/>
  <c r="AM184" s="1"/>
  <c r="AC185"/>
  <c r="AM185" s="1"/>
  <c r="AC140"/>
  <c r="AC166"/>
  <c r="AC58"/>
  <c r="AC60"/>
  <c r="AC190"/>
  <c r="AM190" s="1"/>
  <c r="AC76"/>
  <c r="AM76" s="1"/>
  <c r="AC192"/>
  <c r="AM192" s="1"/>
  <c r="AC193"/>
  <c r="AM193" s="1"/>
  <c r="AC194"/>
  <c r="AM194" s="1"/>
  <c r="AC287"/>
  <c r="AC197"/>
  <c r="AM197" s="1"/>
  <c r="AC196"/>
  <c r="AM196" s="1"/>
  <c r="AC198"/>
  <c r="AM198" s="1"/>
  <c r="AC199"/>
  <c r="AM199" s="1"/>
  <c r="AC200"/>
  <c r="AM200" s="1"/>
  <c r="AC80"/>
  <c r="AC371"/>
  <c r="AM371" s="1"/>
  <c r="AC203"/>
  <c r="AM203" s="1"/>
  <c r="AC204"/>
  <c r="AM204" s="1"/>
  <c r="AC205"/>
  <c r="AM205" s="1"/>
  <c r="AC206"/>
  <c r="AM206" s="1"/>
  <c r="AC369"/>
  <c r="AM369" s="1"/>
  <c r="AC208"/>
  <c r="AM208" s="1"/>
  <c r="AC53"/>
  <c r="AC39"/>
  <c r="AC30"/>
  <c r="AC96"/>
  <c r="AM96" s="1"/>
  <c r="AC125"/>
  <c r="AM125" s="1"/>
  <c r="AC282"/>
  <c r="AM282" s="1"/>
  <c r="AC180"/>
  <c r="AC182"/>
  <c r="AC217"/>
  <c r="AM217" s="1"/>
  <c r="AC361"/>
  <c r="AM361" s="1"/>
  <c r="AC372"/>
  <c r="AM372" s="1"/>
  <c r="AC227"/>
  <c r="AM227" s="1"/>
  <c r="AC221"/>
  <c r="AM221" s="1"/>
  <c r="AC222"/>
  <c r="AM222" s="1"/>
  <c r="AC61"/>
  <c r="AC224"/>
  <c r="AC225"/>
  <c r="AM225" s="1"/>
  <c r="AC226"/>
  <c r="AM226" s="1"/>
  <c r="AC216"/>
  <c r="AC229"/>
  <c r="AM229" s="1"/>
  <c r="AC228"/>
  <c r="AM228" s="1"/>
  <c r="AC230"/>
  <c r="AC77"/>
  <c r="AC174"/>
  <c r="AC290"/>
  <c r="AC234"/>
  <c r="AC235"/>
  <c r="AC112"/>
  <c r="AM112" s="1"/>
  <c r="AC213"/>
  <c r="AC397"/>
  <c r="AM397" s="1"/>
  <c r="AC239"/>
  <c r="AC240"/>
  <c r="AC382"/>
  <c r="AM382" s="1"/>
  <c r="AC149"/>
  <c r="AM149" s="1"/>
  <c r="AC139"/>
  <c r="AM139" s="1"/>
  <c r="AC244"/>
  <c r="AM244" s="1"/>
  <c r="AC245"/>
  <c r="AM245" s="1"/>
  <c r="AC186"/>
  <c r="AC323"/>
  <c r="AM323" s="1"/>
  <c r="AC95"/>
  <c r="AM95" s="1"/>
  <c r="AC249"/>
  <c r="AM249" s="1"/>
  <c r="AC409"/>
  <c r="AM409" s="1"/>
  <c r="AC391"/>
  <c r="AM391" s="1"/>
  <c r="AC274"/>
  <c r="AM274" s="1"/>
  <c r="AC51"/>
  <c r="AC72"/>
  <c r="AC163"/>
  <c r="AM163" s="1"/>
  <c r="AC256"/>
  <c r="AM256" s="1"/>
  <c r="AC257"/>
  <c r="AM257" s="1"/>
  <c r="AC258"/>
  <c r="AM258" s="1"/>
  <c r="AC259"/>
  <c r="AM259" s="1"/>
  <c r="AC260"/>
  <c r="AM260" s="1"/>
  <c r="AC261"/>
  <c r="AM261" s="1"/>
  <c r="AC262"/>
  <c r="AM262" s="1"/>
  <c r="AC263"/>
  <c r="AI263" s="1"/>
  <c r="AC264"/>
  <c r="AI264" s="1"/>
  <c r="AC265"/>
  <c r="AM265" s="1"/>
  <c r="AC266"/>
  <c r="AM266" s="1"/>
  <c r="AC337"/>
  <c r="AM337" s="1"/>
  <c r="AC57"/>
  <c r="AI57" s="1"/>
  <c r="AC269"/>
  <c r="AM269" s="1"/>
  <c r="AC270"/>
  <c r="AM270" s="1"/>
  <c r="AC271"/>
  <c r="AM271" s="1"/>
  <c r="AC272"/>
  <c r="AM272" s="1"/>
  <c r="AC273"/>
  <c r="AM273" s="1"/>
  <c r="AC146"/>
  <c r="AM146" s="1"/>
  <c r="AC210"/>
  <c r="AM210" s="1"/>
  <c r="AC276"/>
  <c r="AM276" s="1"/>
  <c r="AC220"/>
  <c r="AM220" s="1"/>
  <c r="AC278"/>
  <c r="AM278" s="1"/>
  <c r="AC403"/>
  <c r="AM403" s="1"/>
  <c r="AC389"/>
  <c r="AI389" s="1"/>
  <c r="AC281"/>
  <c r="AM281" s="1"/>
  <c r="AC324"/>
  <c r="AI324" s="1"/>
  <c r="AC283"/>
  <c r="AM283" s="1"/>
  <c r="AC284"/>
  <c r="AM284" s="1"/>
  <c r="AC233"/>
  <c r="AM233" s="1"/>
  <c r="AC286"/>
  <c r="AM286" s="1"/>
  <c r="AC24"/>
  <c r="AI24" s="1"/>
  <c r="AC25"/>
  <c r="AI25" s="1"/>
  <c r="AC393"/>
  <c r="AM393" s="1"/>
  <c r="AC399"/>
  <c r="AM399" s="1"/>
  <c r="AC291"/>
  <c r="AM291" s="1"/>
  <c r="AC292"/>
  <c r="AM292" s="1"/>
  <c r="AC293"/>
  <c r="AM293" s="1"/>
  <c r="AC294"/>
  <c r="AM294" s="1"/>
  <c r="AC295"/>
  <c r="AM295" s="1"/>
  <c r="AC296"/>
  <c r="AM296" s="1"/>
  <c r="AC297"/>
  <c r="AI297" s="1"/>
  <c r="AC214"/>
  <c r="AI214" s="1"/>
  <c r="AC48"/>
  <c r="AI48" s="1"/>
  <c r="AC90"/>
  <c r="AI90" s="1"/>
  <c r="AC301"/>
  <c r="AM301" s="1"/>
  <c r="AC302"/>
  <c r="AM302" s="1"/>
  <c r="AC303"/>
  <c r="AI303" s="1"/>
  <c r="AC304"/>
  <c r="AI304" s="1"/>
  <c r="AC305"/>
  <c r="AI305" s="1"/>
  <c r="AC306"/>
  <c r="AI306" s="1"/>
  <c r="AC307"/>
  <c r="AM307" s="1"/>
  <c r="AC124"/>
  <c r="AM124" s="1"/>
  <c r="AC309"/>
  <c r="AM309" s="1"/>
  <c r="AC350"/>
  <c r="AI350" s="1"/>
  <c r="AC62"/>
  <c r="AI62" s="1"/>
  <c r="AC32"/>
  <c r="AI32" s="1"/>
  <c r="AC201"/>
  <c r="AI201" s="1"/>
  <c r="AC314"/>
  <c r="AM314" s="1"/>
  <c r="AC111"/>
  <c r="AM111" s="1"/>
  <c r="AC406"/>
  <c r="AM406" s="1"/>
  <c r="AC395"/>
  <c r="AI395" s="1"/>
  <c r="AC94"/>
  <c r="AI94" s="1"/>
  <c r="AC319"/>
  <c r="AM319" s="1"/>
  <c r="AC320"/>
  <c r="AM320" s="1"/>
  <c r="AC321"/>
  <c r="AM321" s="1"/>
  <c r="AC172"/>
  <c r="AM172" s="1"/>
  <c r="AC97"/>
  <c r="AI97" s="1"/>
  <c r="AC368"/>
  <c r="AM368" s="1"/>
  <c r="AC325"/>
  <c r="AI325" s="1"/>
  <c r="AC326"/>
  <c r="AI326" s="1"/>
  <c r="AC327"/>
  <c r="AI327" s="1"/>
  <c r="AC328"/>
  <c r="AI328" s="1"/>
  <c r="AC329"/>
  <c r="AI329" s="1"/>
  <c r="AC330"/>
  <c r="AI330" s="1"/>
  <c r="AC331"/>
  <c r="AI331" s="1"/>
  <c r="AC332"/>
  <c r="AI332" s="1"/>
  <c r="AC333"/>
  <c r="AM333" s="1"/>
  <c r="AC334"/>
  <c r="AM334" s="1"/>
  <c r="AC246"/>
  <c r="AM246" s="1"/>
  <c r="AC335"/>
  <c r="AM335" s="1"/>
  <c r="AC401"/>
  <c r="AM401" s="1"/>
  <c r="AC108"/>
  <c r="AM108" s="1"/>
  <c r="AC164"/>
  <c r="AM164" s="1"/>
  <c r="AC340"/>
  <c r="AM340" s="1"/>
  <c r="AC341"/>
  <c r="AM341" s="1"/>
  <c r="AC342"/>
  <c r="AM342" s="1"/>
  <c r="AC343"/>
  <c r="AM343" s="1"/>
  <c r="AC344"/>
  <c r="AM344" s="1"/>
  <c r="AC345"/>
  <c r="AM345" s="1"/>
  <c r="AC346"/>
  <c r="AI346" s="1"/>
  <c r="AC300"/>
  <c r="AM300" s="1"/>
  <c r="AC279"/>
  <c r="AM279" s="1"/>
  <c r="AC349"/>
  <c r="AM349" s="1"/>
  <c r="AC121"/>
  <c r="AM121" s="1"/>
  <c r="AC351"/>
  <c r="AM351" s="1"/>
  <c r="AC352"/>
  <c r="AM352" s="1"/>
  <c r="AC353"/>
  <c r="AM353" s="1"/>
  <c r="AC354"/>
  <c r="AM354" s="1"/>
  <c r="AC355"/>
  <c r="AI355" s="1"/>
  <c r="AC356"/>
  <c r="AI356" s="1"/>
  <c r="AC357"/>
  <c r="AI357" s="1"/>
  <c r="AC109"/>
  <c r="AM109" s="1"/>
  <c r="AC359"/>
  <c r="AM359" s="1"/>
  <c r="AC360"/>
  <c r="AM360" s="1"/>
  <c r="AC280"/>
  <c r="AM280" s="1"/>
  <c r="AC362"/>
  <c r="AI362" s="1"/>
  <c r="AC363"/>
  <c r="AI363" s="1"/>
  <c r="AC364"/>
  <c r="AI364" s="1"/>
  <c r="AC247"/>
  <c r="AI247" s="1"/>
  <c r="AC312"/>
  <c r="AI312" s="1"/>
  <c r="AC253"/>
  <c r="AI253" s="1"/>
  <c r="AC313"/>
  <c r="AI313" s="1"/>
  <c r="AC381"/>
  <c r="AI381" s="1"/>
  <c r="AC179"/>
  <c r="AM179" s="1"/>
  <c r="AC147"/>
  <c r="AM147" s="1"/>
  <c r="AC396"/>
  <c r="AI396" s="1"/>
  <c r="AC150"/>
  <c r="AM150" s="1"/>
  <c r="AC374"/>
  <c r="AM374" s="1"/>
  <c r="AC375"/>
  <c r="AM375" s="1"/>
  <c r="AC376"/>
  <c r="AM376" s="1"/>
  <c r="AC377"/>
  <c r="AM377" s="1"/>
  <c r="AC378"/>
  <c r="AI378" s="1"/>
  <c r="AC379"/>
  <c r="AI379" s="1"/>
  <c r="AC380"/>
  <c r="AM380" s="1"/>
  <c r="AC405"/>
  <c r="AM405" s="1"/>
  <c r="AC178"/>
  <c r="AI178" s="1"/>
  <c r="AC373"/>
  <c r="AM373" s="1"/>
  <c r="AC390"/>
  <c r="AI390" s="1"/>
  <c r="AC402"/>
  <c r="AI402" s="1"/>
  <c r="AC404"/>
  <c r="AI404" s="1"/>
  <c r="AC387"/>
  <c r="AI387" s="1"/>
  <c r="AC388"/>
  <c r="AI388" s="1"/>
  <c r="AC91"/>
  <c r="AI91" s="1"/>
  <c r="AC115"/>
  <c r="AM115" s="1"/>
  <c r="AC248"/>
  <c r="AM248" s="1"/>
  <c r="AC408"/>
  <c r="AM408" s="1"/>
  <c r="AC93"/>
  <c r="AI93" s="1"/>
  <c r="AC394"/>
  <c r="AI394" s="1"/>
  <c r="AC188"/>
  <c r="AI188" s="1"/>
  <c r="AC308"/>
  <c r="AI308" s="1"/>
  <c r="AC54"/>
  <c r="AI54" s="1"/>
  <c r="AC55"/>
  <c r="AI55" s="1"/>
  <c r="AC153"/>
  <c r="AI153" s="1"/>
  <c r="AC251"/>
  <c r="AI251" s="1"/>
  <c r="AC299"/>
  <c r="AI299" s="1"/>
  <c r="AC366"/>
  <c r="AM366" s="1"/>
  <c r="AC288"/>
  <c r="AI288" s="1"/>
  <c r="AC318"/>
  <c r="AI318" s="1"/>
  <c r="AC167"/>
  <c r="AI167" s="1"/>
  <c r="AC322"/>
  <c r="AM322" s="1"/>
  <c r="AC407"/>
  <c r="AI407" s="1"/>
  <c r="AC275"/>
  <c r="AM275" s="1"/>
  <c r="AC277"/>
  <c r="AM277" s="1"/>
  <c r="AC410"/>
  <c r="AM410" s="1"/>
  <c r="AC411"/>
  <c r="AI411" s="1"/>
  <c r="AC412"/>
  <c r="AI412" s="1"/>
  <c r="AC413"/>
  <c r="AI413" s="1"/>
  <c r="AC414"/>
  <c r="AI414" s="1"/>
  <c r="G243"/>
  <c r="G3"/>
  <c r="G4"/>
  <c r="G5"/>
  <c r="G6"/>
  <c r="G7"/>
  <c r="G8"/>
  <c r="G9"/>
  <c r="G10"/>
  <c r="G11"/>
  <c r="G12"/>
  <c r="G13"/>
  <c r="G14"/>
  <c r="G16"/>
  <c r="G15"/>
  <c r="G17"/>
  <c r="G18"/>
  <c r="G19"/>
  <c r="G20"/>
  <c r="G21"/>
  <c r="G22"/>
  <c r="G23"/>
  <c r="G252"/>
  <c r="G219"/>
  <c r="G218"/>
  <c r="G27"/>
  <c r="G28"/>
  <c r="G29"/>
  <c r="G347"/>
  <c r="G31"/>
  <c r="G211"/>
  <c r="G33"/>
  <c r="G34"/>
  <c r="G35"/>
  <c r="G36"/>
  <c r="G37"/>
  <c r="G38"/>
  <c r="G212"/>
  <c r="G223"/>
  <c r="G41"/>
  <c r="G42"/>
  <c r="G43"/>
  <c r="G367"/>
  <c r="G298"/>
  <c r="G46"/>
  <c r="G47"/>
  <c r="G49"/>
  <c r="G318"/>
  <c r="G242"/>
  <c r="G129"/>
  <c r="G336"/>
  <c r="G348"/>
  <c r="G175"/>
  <c r="G191"/>
  <c r="G45"/>
  <c r="G236"/>
  <c r="G255"/>
  <c r="G311"/>
  <c r="G317"/>
  <c r="G56"/>
  <c r="G65"/>
  <c r="G63"/>
  <c r="G64"/>
  <c r="G400"/>
  <c r="G66"/>
  <c r="G67"/>
  <c r="G68"/>
  <c r="G69"/>
  <c r="G70"/>
  <c r="G71"/>
  <c r="G285"/>
  <c r="G73"/>
  <c r="G74"/>
  <c r="G75"/>
  <c r="G122"/>
  <c r="G189"/>
  <c r="G78"/>
  <c r="G241"/>
  <c r="G338"/>
  <c r="G81"/>
  <c r="G82"/>
  <c r="G83"/>
  <c r="G84"/>
  <c r="G85"/>
  <c r="G86"/>
  <c r="G87"/>
  <c r="G88"/>
  <c r="G89"/>
  <c r="G162"/>
  <c r="G165"/>
  <c r="G92"/>
  <c r="G207"/>
  <c r="G238"/>
  <c r="G392"/>
  <c r="G254"/>
  <c r="G383"/>
  <c r="G98"/>
  <c r="G99"/>
  <c r="G100"/>
  <c r="G101"/>
  <c r="G102"/>
  <c r="G103"/>
  <c r="G104"/>
  <c r="G105"/>
  <c r="G106"/>
  <c r="G107"/>
  <c r="G232"/>
  <c r="G358"/>
  <c r="G61"/>
  <c r="G339"/>
  <c r="G386"/>
  <c r="G113"/>
  <c r="G114"/>
  <c r="G384"/>
  <c r="G116"/>
  <c r="G117"/>
  <c r="G118"/>
  <c r="G119"/>
  <c r="G120"/>
  <c r="G316"/>
  <c r="G44"/>
  <c r="G123"/>
  <c r="G145"/>
  <c r="G215"/>
  <c r="G231"/>
  <c r="G127"/>
  <c r="G128"/>
  <c r="G202"/>
  <c r="G130"/>
  <c r="G131"/>
  <c r="G158"/>
  <c r="G133"/>
  <c r="G134"/>
  <c r="G135"/>
  <c r="G136"/>
  <c r="G137"/>
  <c r="G138"/>
  <c r="G183"/>
  <c r="G195"/>
  <c r="G142"/>
  <c r="G141"/>
  <c r="G143"/>
  <c r="G144"/>
  <c r="G209"/>
  <c r="G268"/>
  <c r="G310"/>
  <c r="G148"/>
  <c r="G181"/>
  <c r="G385"/>
  <c r="G151"/>
  <c r="G152"/>
  <c r="G315"/>
  <c r="G154"/>
  <c r="G155"/>
  <c r="G156"/>
  <c r="G157"/>
  <c r="G250"/>
  <c r="G159"/>
  <c r="G160"/>
  <c r="G161"/>
  <c r="G237"/>
  <c r="G398"/>
  <c r="G62"/>
  <c r="G79"/>
  <c r="G126"/>
  <c r="G132"/>
  <c r="G168"/>
  <c r="G169"/>
  <c r="G170"/>
  <c r="G171"/>
  <c r="G289"/>
  <c r="G173"/>
  <c r="G187"/>
  <c r="G267"/>
  <c r="G176"/>
  <c r="G177"/>
  <c r="G370"/>
  <c r="G365"/>
  <c r="G26"/>
  <c r="G40"/>
  <c r="G110"/>
  <c r="G50"/>
  <c r="G184"/>
  <c r="G185"/>
  <c r="G140"/>
  <c r="G166"/>
  <c r="G58"/>
  <c r="G60"/>
  <c r="G190"/>
  <c r="G76"/>
  <c r="G192"/>
  <c r="G193"/>
  <c r="G194"/>
  <c r="G287"/>
  <c r="G197"/>
  <c r="G196"/>
  <c r="G198"/>
  <c r="G199"/>
  <c r="G200"/>
  <c r="G188"/>
  <c r="G371"/>
  <c r="G203"/>
  <c r="G204"/>
  <c r="G205"/>
  <c r="G206"/>
  <c r="G369"/>
  <c r="G208"/>
  <c r="G53"/>
  <c r="G39"/>
  <c r="G30"/>
  <c r="G96"/>
  <c r="G125"/>
  <c r="G282"/>
  <c r="G180"/>
  <c r="G182"/>
  <c r="G217"/>
  <c r="G361"/>
  <c r="G372"/>
  <c r="G227"/>
  <c r="G221"/>
  <c r="G222"/>
  <c r="G2"/>
  <c r="G224"/>
  <c r="G225"/>
  <c r="G226"/>
  <c r="G216"/>
  <c r="G229"/>
  <c r="G228"/>
  <c r="G230"/>
  <c r="G77"/>
  <c r="G174"/>
  <c r="G290"/>
  <c r="G234"/>
  <c r="G235"/>
  <c r="G112"/>
  <c r="G213"/>
  <c r="G397"/>
  <c r="G239"/>
  <c r="G240"/>
  <c r="G382"/>
  <c r="G149"/>
  <c r="G139"/>
  <c r="G244"/>
  <c r="G245"/>
  <c r="G186"/>
  <c r="G323"/>
  <c r="G95"/>
  <c r="G249"/>
  <c r="G409"/>
  <c r="G391"/>
  <c r="G274"/>
  <c r="G51"/>
  <c r="G72"/>
  <c r="G163"/>
  <c r="G256"/>
  <c r="G257"/>
  <c r="G258"/>
  <c r="G259"/>
  <c r="G260"/>
  <c r="G261"/>
  <c r="G262"/>
  <c r="G263"/>
  <c r="G264"/>
  <c r="G265"/>
  <c r="G266"/>
  <c r="G337"/>
  <c r="G57"/>
  <c r="G269"/>
  <c r="G270"/>
  <c r="G271"/>
  <c r="G272"/>
  <c r="G273"/>
  <c r="G146"/>
  <c r="G210"/>
  <c r="G276"/>
  <c r="G220"/>
  <c r="G278"/>
  <c r="G403"/>
  <c r="G389"/>
  <c r="G281"/>
  <c r="G324"/>
  <c r="G283"/>
  <c r="G284"/>
  <c r="G233"/>
  <c r="G286"/>
  <c r="G24"/>
  <c r="G25"/>
  <c r="G393"/>
  <c r="G399"/>
  <c r="G291"/>
  <c r="G292"/>
  <c r="G293"/>
  <c r="G294"/>
  <c r="G295"/>
  <c r="G296"/>
  <c r="G297"/>
  <c r="G214"/>
  <c r="G48"/>
  <c r="G90"/>
  <c r="G301"/>
  <c r="G302"/>
  <c r="G303"/>
  <c r="G304"/>
  <c r="G305"/>
  <c r="G306"/>
  <c r="G307"/>
  <c r="G124"/>
  <c r="G309"/>
  <c r="G350"/>
  <c r="G288"/>
  <c r="G32"/>
  <c r="G201"/>
  <c r="G314"/>
  <c r="G111"/>
  <c r="G406"/>
  <c r="G59"/>
  <c r="G94"/>
  <c r="G319"/>
  <c r="G320"/>
  <c r="G321"/>
  <c r="G172"/>
  <c r="G97"/>
  <c r="G368"/>
  <c r="G325"/>
  <c r="G326"/>
  <c r="G327"/>
  <c r="G328"/>
  <c r="G329"/>
  <c r="G330"/>
  <c r="G331"/>
  <c r="G332"/>
  <c r="G333"/>
  <c r="G334"/>
  <c r="G246"/>
  <c r="G335"/>
  <c r="G401"/>
  <c r="G108"/>
  <c r="G164"/>
  <c r="G340"/>
  <c r="G341"/>
  <c r="G342"/>
  <c r="G343"/>
  <c r="G344"/>
  <c r="G345"/>
  <c r="G346"/>
  <c r="G300"/>
  <c r="G279"/>
  <c r="G349"/>
  <c r="G121"/>
  <c r="G351"/>
  <c r="G352"/>
  <c r="G353"/>
  <c r="G354"/>
  <c r="G355"/>
  <c r="G356"/>
  <c r="G357"/>
  <c r="G109"/>
  <c r="G359"/>
  <c r="G360"/>
  <c r="G280"/>
  <c r="G362"/>
  <c r="G363"/>
  <c r="G364"/>
  <c r="G247"/>
  <c r="G312"/>
  <c r="G253"/>
  <c r="G313"/>
  <c r="G381"/>
  <c r="G179"/>
  <c r="G147"/>
  <c r="G308"/>
  <c r="G150"/>
  <c r="G374"/>
  <c r="G375"/>
  <c r="G376"/>
  <c r="G377"/>
  <c r="G378"/>
  <c r="G379"/>
  <c r="G380"/>
  <c r="G405"/>
  <c r="G178"/>
  <c r="G373"/>
  <c r="G390"/>
  <c r="G402"/>
  <c r="G404"/>
  <c r="G387"/>
  <c r="G388"/>
  <c r="G91"/>
  <c r="G115"/>
  <c r="G248"/>
  <c r="G408"/>
  <c r="G93"/>
  <c r="G394"/>
  <c r="G395"/>
  <c r="G396"/>
  <c r="G54"/>
  <c r="G55"/>
  <c r="G153"/>
  <c r="G251"/>
  <c r="G299"/>
  <c r="G366"/>
  <c r="G52"/>
  <c r="G80"/>
  <c r="G167"/>
  <c r="G322"/>
  <c r="G407"/>
  <c r="G275"/>
  <c r="G277"/>
  <c r="G410"/>
  <c r="G411"/>
  <c r="G412"/>
  <c r="G413"/>
  <c r="G414"/>
  <c r="F389"/>
  <c r="AL389"/>
  <c r="AI215" l="1"/>
  <c r="AI183"/>
  <c r="AI179"/>
  <c r="AI172"/>
  <c r="AI163"/>
  <c r="AI158"/>
  <c r="AI150"/>
  <c r="AI149"/>
  <c r="AI147"/>
  <c r="AI146"/>
  <c r="AI139"/>
  <c r="AI132"/>
  <c r="AI115"/>
  <c r="AI112"/>
  <c r="AI111"/>
  <c r="AI109"/>
  <c r="AI398"/>
  <c r="AI373"/>
  <c r="AI401"/>
  <c r="AI406"/>
  <c r="AI405"/>
  <c r="AI408"/>
  <c r="AI409"/>
  <c r="AI95"/>
  <c r="AE163"/>
  <c r="AE72"/>
  <c r="AE51"/>
  <c r="AE274"/>
  <c r="AE391"/>
  <c r="AE409"/>
  <c r="AE249"/>
  <c r="AE95"/>
  <c r="AE323"/>
  <c r="AE186"/>
  <c r="AE245"/>
  <c r="AE244"/>
  <c r="AE139"/>
  <c r="AE149"/>
  <c r="AE382"/>
  <c r="AE240"/>
  <c r="AE239"/>
  <c r="AE397"/>
  <c r="AE213"/>
  <c r="AE112"/>
  <c r="AE235"/>
  <c r="AE234"/>
  <c r="AE290"/>
  <c r="AE174"/>
  <c r="AE77"/>
  <c r="AE230"/>
  <c r="AE228"/>
  <c r="AE229"/>
  <c r="AE216"/>
  <c r="AE226"/>
  <c r="AE225"/>
  <c r="AE224"/>
  <c r="AE61"/>
  <c r="AE222"/>
  <c r="AE221"/>
  <c r="AE227"/>
  <c r="AE372"/>
  <c r="AE361"/>
  <c r="AE217"/>
  <c r="AE182"/>
  <c r="AE180"/>
  <c r="AE282"/>
  <c r="AE125"/>
  <c r="AE96"/>
  <c r="AE30"/>
  <c r="AE39"/>
  <c r="AE53"/>
  <c r="AE208"/>
  <c r="AE369"/>
  <c r="AE206"/>
  <c r="AE205"/>
  <c r="AE204"/>
  <c r="AE203"/>
  <c r="AE371"/>
  <c r="AE80"/>
  <c r="AE200"/>
  <c r="AE199"/>
  <c r="AE198"/>
  <c r="AE196"/>
  <c r="AE197"/>
  <c r="AE287"/>
  <c r="AE194"/>
  <c r="AE193"/>
  <c r="AE192"/>
  <c r="AE76"/>
  <c r="AE190"/>
  <c r="AE60"/>
  <c r="AE58"/>
  <c r="AE166"/>
  <c r="AE140"/>
  <c r="AE185"/>
  <c r="AE184"/>
  <c r="AE59"/>
  <c r="AE110"/>
  <c r="AE40"/>
  <c r="AE26"/>
  <c r="AE365"/>
  <c r="AE370"/>
  <c r="AE177"/>
  <c r="AE176"/>
  <c r="AE187"/>
  <c r="AE267"/>
  <c r="AE173"/>
  <c r="AE289"/>
  <c r="AE171"/>
  <c r="AE170"/>
  <c r="AE169"/>
  <c r="AE168"/>
  <c r="AE132"/>
  <c r="AE126"/>
  <c r="AE79"/>
  <c r="AE65"/>
  <c r="AE398"/>
  <c r="AE237"/>
  <c r="AE161"/>
  <c r="AE160"/>
  <c r="AE159"/>
  <c r="AE250"/>
  <c r="AE157"/>
  <c r="AE156"/>
  <c r="AE155"/>
  <c r="AE154"/>
  <c r="AE315"/>
  <c r="AE152"/>
  <c r="AE151"/>
  <c r="AE385"/>
  <c r="AE181"/>
  <c r="AE148"/>
  <c r="AE310"/>
  <c r="AE268"/>
  <c r="AE209"/>
  <c r="AE144"/>
  <c r="AE143"/>
  <c r="AE141"/>
  <c r="AE142"/>
  <c r="AE195"/>
  <c r="AE183"/>
  <c r="AE138"/>
  <c r="AE137"/>
  <c r="AE136"/>
  <c r="AE135"/>
  <c r="AE134"/>
  <c r="AE133"/>
  <c r="AE158"/>
  <c r="AE131"/>
  <c r="AE130"/>
  <c r="AE202"/>
  <c r="AE128"/>
  <c r="AE127"/>
  <c r="AE231"/>
  <c r="AE215"/>
  <c r="AE145"/>
  <c r="AE123"/>
  <c r="AE44"/>
  <c r="AE316"/>
  <c r="AE120"/>
  <c r="AE119"/>
  <c r="AE118"/>
  <c r="AE117"/>
  <c r="AE116"/>
  <c r="AE384"/>
  <c r="AE114"/>
  <c r="AE113"/>
  <c r="AE56"/>
  <c r="AE386"/>
  <c r="AE339"/>
  <c r="AE358"/>
  <c r="AE232"/>
  <c r="AE107"/>
  <c r="AE106"/>
  <c r="AE105"/>
  <c r="AE104"/>
  <c r="AE103"/>
  <c r="AE102"/>
  <c r="AE101"/>
  <c r="AE100"/>
  <c r="AE99"/>
  <c r="AE98"/>
  <c r="AE383"/>
  <c r="AE254"/>
  <c r="AE392"/>
  <c r="AE238"/>
  <c r="AE207"/>
  <c r="AE92"/>
  <c r="AE165"/>
  <c r="AE162"/>
  <c r="AE89"/>
  <c r="AE88"/>
  <c r="AE87"/>
  <c r="AE86"/>
  <c r="AE85"/>
  <c r="AE84"/>
  <c r="AE83"/>
  <c r="AE82"/>
  <c r="AE81"/>
  <c r="AE338"/>
  <c r="AE241"/>
  <c r="AE78"/>
  <c r="AE189"/>
  <c r="AE122"/>
  <c r="AE73"/>
  <c r="AE75"/>
  <c r="AE74"/>
  <c r="AE285"/>
  <c r="AE71"/>
  <c r="AE70"/>
  <c r="AE69"/>
  <c r="AE68"/>
  <c r="AE67"/>
  <c r="AE66"/>
  <c r="AE400"/>
  <c r="AE64"/>
  <c r="AE63"/>
  <c r="AE52"/>
  <c r="AE50"/>
  <c r="AE317"/>
  <c r="AE311"/>
  <c r="AE255"/>
  <c r="AE236"/>
  <c r="AE45"/>
  <c r="AE191"/>
  <c r="AE175"/>
  <c r="AE348"/>
  <c r="AE336"/>
  <c r="AE129"/>
  <c r="AE242"/>
  <c r="AE38"/>
  <c r="AE49"/>
  <c r="AE47"/>
  <c r="AE46"/>
  <c r="AE298"/>
  <c r="AE367"/>
  <c r="AE43"/>
  <c r="AE42"/>
  <c r="AE41"/>
  <c r="AE2"/>
  <c r="AE223"/>
  <c r="AE212"/>
  <c r="AE37"/>
  <c r="AE36"/>
  <c r="AE35"/>
  <c r="AE34"/>
  <c r="AE33"/>
  <c r="AE211"/>
  <c r="AE31"/>
  <c r="AE347"/>
  <c r="AE29"/>
  <c r="AE28"/>
  <c r="AE27"/>
  <c r="AE218"/>
  <c r="AE219"/>
  <c r="AE252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AE3"/>
  <c r="AE243"/>
  <c r="AF414"/>
  <c r="AF413"/>
  <c r="AF412"/>
  <c r="AF411"/>
  <c r="AF410"/>
  <c r="AF277"/>
  <c r="AF275"/>
  <c r="AF407"/>
  <c r="AF322"/>
  <c r="AF167"/>
  <c r="AF318"/>
  <c r="AF288"/>
  <c r="AF366"/>
  <c r="AF299"/>
  <c r="AF251"/>
  <c r="AF153"/>
  <c r="AF55"/>
  <c r="AF54"/>
  <c r="AF308"/>
  <c r="AF188"/>
  <c r="AF394"/>
  <c r="AF93"/>
  <c r="AF408"/>
  <c r="AF248"/>
  <c r="AF115"/>
  <c r="AF91"/>
  <c r="AF388"/>
  <c r="AF387"/>
  <c r="AF404"/>
  <c r="AF402"/>
  <c r="AF390"/>
  <c r="AF373"/>
  <c r="AF178"/>
  <c r="AF405"/>
  <c r="AF380"/>
  <c r="AF379"/>
  <c r="AF378"/>
  <c r="AF377"/>
  <c r="AF376"/>
  <c r="AF375"/>
  <c r="AF374"/>
  <c r="AF150"/>
  <c r="AF396"/>
  <c r="AF147"/>
  <c r="AF179"/>
  <c r="AF381"/>
  <c r="AF313"/>
  <c r="AF253"/>
  <c r="AF312"/>
  <c r="AF247"/>
  <c r="AF364"/>
  <c r="AF363"/>
  <c r="AF362"/>
  <c r="AF280"/>
  <c r="AF360"/>
  <c r="AF359"/>
  <c r="AF109"/>
  <c r="AF357"/>
  <c r="AF356"/>
  <c r="AF355"/>
  <c r="AF354"/>
  <c r="AF353"/>
  <c r="AF352"/>
  <c r="AF351"/>
  <c r="AF121"/>
  <c r="AF349"/>
  <c r="AF279"/>
  <c r="AF300"/>
  <c r="AF346"/>
  <c r="AF345"/>
  <c r="AF344"/>
  <c r="AF343"/>
  <c r="AF342"/>
  <c r="AF341"/>
  <c r="AF340"/>
  <c r="AF164"/>
  <c r="AF108"/>
  <c r="AF401"/>
  <c r="AF335"/>
  <c r="AF246"/>
  <c r="AF334"/>
  <c r="AF333"/>
  <c r="AF332"/>
  <c r="AF331"/>
  <c r="AF330"/>
  <c r="AF329"/>
  <c r="AF328"/>
  <c r="AF327"/>
  <c r="AF326"/>
  <c r="AF325"/>
  <c r="AF368"/>
  <c r="AF97"/>
  <c r="AF172"/>
  <c r="AF321"/>
  <c r="AF320"/>
  <c r="AF319"/>
  <c r="AF94"/>
  <c r="AF395"/>
  <c r="AF406"/>
  <c r="AF111"/>
  <c r="AF314"/>
  <c r="AF201"/>
  <c r="AF32"/>
  <c r="AF62"/>
  <c r="AF350"/>
  <c r="AF309"/>
  <c r="AF124"/>
  <c r="AF307"/>
  <c r="AF306"/>
  <c r="AF305"/>
  <c r="AF304"/>
  <c r="AF303"/>
  <c r="AF302"/>
  <c r="AF301"/>
  <c r="AF90"/>
  <c r="AF48"/>
  <c r="AF214"/>
  <c r="AF297"/>
  <c r="AF296"/>
  <c r="AF295"/>
  <c r="AF294"/>
  <c r="AF293"/>
  <c r="AF292"/>
  <c r="AF291"/>
  <c r="AF399"/>
  <c r="AF393"/>
  <c r="AF25"/>
  <c r="AF24"/>
  <c r="AF286"/>
  <c r="AF233"/>
  <c r="AF284"/>
  <c r="AF283"/>
  <c r="AF324"/>
  <c r="AF281"/>
  <c r="AF389"/>
  <c r="AF403"/>
  <c r="AF278"/>
  <c r="AF220"/>
  <c r="AF276"/>
  <c r="AF210"/>
  <c r="AF146"/>
  <c r="AF273"/>
  <c r="AF272"/>
  <c r="AF271"/>
  <c r="AF270"/>
  <c r="AF269"/>
  <c r="AF57"/>
  <c r="AF337"/>
  <c r="AF266"/>
  <c r="AF265"/>
  <c r="AF264"/>
  <c r="AF263"/>
  <c r="AF262"/>
  <c r="AF261"/>
  <c r="AF260"/>
  <c r="AF259"/>
  <c r="AF258"/>
  <c r="AF257"/>
  <c r="AF256"/>
  <c r="AE414"/>
  <c r="AE413"/>
  <c r="AE412"/>
  <c r="AE411"/>
  <c r="AE410"/>
  <c r="AE277"/>
  <c r="AE275"/>
  <c r="AE407"/>
  <c r="AE322"/>
  <c r="AE167"/>
  <c r="AE318"/>
  <c r="AE288"/>
  <c r="AE366"/>
  <c r="AE299"/>
  <c r="AE251"/>
  <c r="AE153"/>
  <c r="AE55"/>
  <c r="AE54"/>
  <c r="AE308"/>
  <c r="AE188"/>
  <c r="AE394"/>
  <c r="AE93"/>
  <c r="AE408"/>
  <c r="AE248"/>
  <c r="AE115"/>
  <c r="AE91"/>
  <c r="AE388"/>
  <c r="AE387"/>
  <c r="AE404"/>
  <c r="AE402"/>
  <c r="AE390"/>
  <c r="AE373"/>
  <c r="AE178"/>
  <c r="AE405"/>
  <c r="AE380"/>
  <c r="AE379"/>
  <c r="AE378"/>
  <c r="AE377"/>
  <c r="AE376"/>
  <c r="AE375"/>
  <c r="AE374"/>
  <c r="AE150"/>
  <c r="AE396"/>
  <c r="AE147"/>
  <c r="AE179"/>
  <c r="AE381"/>
  <c r="AE313"/>
  <c r="AE253"/>
  <c r="AE312"/>
  <c r="AE247"/>
  <c r="AE364"/>
  <c r="AE363"/>
  <c r="AE362"/>
  <c r="AE280"/>
  <c r="AE360"/>
  <c r="AE359"/>
  <c r="AE109"/>
  <c r="AE357"/>
  <c r="AE356"/>
  <c r="AE355"/>
  <c r="AE354"/>
  <c r="AE353"/>
  <c r="AE352"/>
  <c r="AE351"/>
  <c r="AE121"/>
  <c r="AE349"/>
  <c r="AE279"/>
  <c r="AE300"/>
  <c r="AE346"/>
  <c r="AE345"/>
  <c r="AE344"/>
  <c r="AE343"/>
  <c r="AE342"/>
  <c r="AE341"/>
  <c r="AE340"/>
  <c r="AE164"/>
  <c r="AE108"/>
  <c r="AE401"/>
  <c r="AE335"/>
  <c r="AE246"/>
  <c r="AE334"/>
  <c r="AE333"/>
  <c r="AE332"/>
  <c r="AE331"/>
  <c r="AE330"/>
  <c r="AE329"/>
  <c r="AE328"/>
  <c r="AE327"/>
  <c r="AE326"/>
  <c r="AE325"/>
  <c r="AE368"/>
  <c r="AE97"/>
  <c r="AE172"/>
  <c r="AE321"/>
  <c r="AE320"/>
  <c r="AE319"/>
  <c r="AE94"/>
  <c r="AE395"/>
  <c r="AE406"/>
  <c r="AE111"/>
  <c r="AE314"/>
  <c r="AE201"/>
  <c r="AE32"/>
  <c r="AE62"/>
  <c r="AE350"/>
  <c r="AE309"/>
  <c r="AE124"/>
  <c r="AE307"/>
  <c r="AE306"/>
  <c r="AE305"/>
  <c r="AE304"/>
  <c r="AE303"/>
  <c r="AE302"/>
  <c r="AE301"/>
  <c r="AE90"/>
  <c r="AE48"/>
  <c r="AE214"/>
  <c r="AE297"/>
  <c r="AE296"/>
  <c r="AE295"/>
  <c r="AE294"/>
  <c r="AE293"/>
  <c r="AE292"/>
  <c r="AE291"/>
  <c r="AE399"/>
  <c r="AE393"/>
  <c r="AE25"/>
  <c r="AE24"/>
  <c r="AE286"/>
  <c r="AE233"/>
  <c r="AE284"/>
  <c r="AE283"/>
  <c r="AE324"/>
  <c r="AE281"/>
  <c r="AE389"/>
  <c r="AE403"/>
  <c r="AE278"/>
  <c r="AE220"/>
  <c r="AE276"/>
  <c r="AE210"/>
  <c r="AE146"/>
  <c r="AE273"/>
  <c r="AE272"/>
  <c r="AE271"/>
  <c r="AE270"/>
  <c r="AE269"/>
  <c r="AE57"/>
  <c r="AE337"/>
  <c r="AE266"/>
  <c r="AE265"/>
  <c r="AE264"/>
  <c r="AE263"/>
  <c r="AE262"/>
  <c r="AE261"/>
  <c r="AE260"/>
  <c r="AE259"/>
  <c r="AE258"/>
  <c r="AE257"/>
  <c r="AE256"/>
  <c r="AF163"/>
  <c r="AF72"/>
  <c r="AF51"/>
  <c r="AF274"/>
  <c r="AF391"/>
  <c r="AF409"/>
  <c r="AF249"/>
  <c r="AF95"/>
  <c r="AF323"/>
  <c r="AF186"/>
  <c r="AF245"/>
  <c r="AF244"/>
  <c r="AF139"/>
  <c r="AF149"/>
  <c r="AF382"/>
  <c r="AF240"/>
  <c r="AF239"/>
  <c r="AF397"/>
  <c r="AF213"/>
  <c r="AF112"/>
  <c r="AF235"/>
  <c r="AF234"/>
  <c r="AF290"/>
  <c r="AF174"/>
  <c r="AF77"/>
  <c r="AF230"/>
  <c r="AF228"/>
  <c r="AF229"/>
  <c r="AF216"/>
  <c r="AF226"/>
  <c r="AF225"/>
  <c r="AF224"/>
  <c r="AF61"/>
  <c r="AF222"/>
  <c r="AF221"/>
  <c r="AF227"/>
  <c r="AF372"/>
  <c r="AF361"/>
  <c r="AF217"/>
  <c r="AF182"/>
  <c r="AF180"/>
  <c r="AF282"/>
  <c r="AF125"/>
  <c r="AF96"/>
  <c r="AF30"/>
  <c r="AF39"/>
  <c r="AF53"/>
  <c r="AF208"/>
  <c r="AF369"/>
  <c r="AF206"/>
  <c r="AF205"/>
  <c r="AF204"/>
  <c r="AF203"/>
  <c r="AF371"/>
  <c r="AF80"/>
  <c r="AF200"/>
  <c r="AF199"/>
  <c r="AF198"/>
  <c r="AF196"/>
  <c r="AF197"/>
  <c r="AF287"/>
  <c r="AF194"/>
  <c r="AF193"/>
  <c r="AF192"/>
  <c r="AF76"/>
  <c r="AF190"/>
  <c r="AF60"/>
  <c r="AF58"/>
  <c r="AF166"/>
  <c r="AF140"/>
  <c r="AF185"/>
  <c r="AF184"/>
  <c r="AF59"/>
  <c r="AF110"/>
  <c r="AF40"/>
  <c r="AF26"/>
  <c r="AF365"/>
  <c r="AF370"/>
  <c r="AF177"/>
  <c r="AF176"/>
  <c r="AF187"/>
  <c r="AF267"/>
  <c r="AF173"/>
  <c r="AF289"/>
  <c r="AF171"/>
  <c r="AF170"/>
  <c r="AF169"/>
  <c r="AF168"/>
  <c r="AF132"/>
  <c r="AF126"/>
  <c r="AF79"/>
  <c r="AF65"/>
  <c r="AF398"/>
  <c r="AF237"/>
  <c r="AF161"/>
  <c r="AF160"/>
  <c r="AF159"/>
  <c r="AF250"/>
  <c r="AF157"/>
  <c r="AF156"/>
  <c r="AF155"/>
  <c r="AF154"/>
  <c r="AF315"/>
  <c r="AF152"/>
  <c r="AF151"/>
  <c r="AF385"/>
  <c r="AF181"/>
  <c r="AF148"/>
  <c r="AF310"/>
  <c r="AF268"/>
  <c r="AF209"/>
  <c r="AF144"/>
  <c r="AF143"/>
  <c r="AF141"/>
  <c r="AF142"/>
  <c r="AF195"/>
  <c r="AF183"/>
  <c r="AF138"/>
  <c r="AF137"/>
  <c r="AF136"/>
  <c r="AF135"/>
  <c r="AF134"/>
  <c r="AF133"/>
  <c r="AF158"/>
  <c r="AF131"/>
  <c r="AF130"/>
  <c r="AF202"/>
  <c r="AF128"/>
  <c r="AF127"/>
  <c r="AF231"/>
  <c r="AF215"/>
  <c r="AF145"/>
  <c r="AF123"/>
  <c r="AF44"/>
  <c r="AF316"/>
  <c r="AF120"/>
  <c r="AF119"/>
  <c r="AF118"/>
  <c r="AF117"/>
  <c r="AF116"/>
  <c r="AF384"/>
  <c r="AF114"/>
  <c r="AF113"/>
  <c r="AF56"/>
  <c r="AF386"/>
  <c r="AF339"/>
  <c r="AF358"/>
  <c r="AF232"/>
  <c r="AF107"/>
  <c r="AF106"/>
  <c r="AF105"/>
  <c r="AF104"/>
  <c r="AF103"/>
  <c r="AF102"/>
  <c r="AF101"/>
  <c r="AF100"/>
  <c r="AF99"/>
  <c r="AF98"/>
  <c r="AF383"/>
  <c r="AF254"/>
  <c r="AF392"/>
  <c r="AF238"/>
  <c r="AF207"/>
  <c r="AF92"/>
  <c r="AF165"/>
  <c r="AF162"/>
  <c r="AF89"/>
  <c r="AF88"/>
  <c r="AF87"/>
  <c r="AF86"/>
  <c r="AF85"/>
  <c r="AF84"/>
  <c r="AF83"/>
  <c r="AF82"/>
  <c r="AF81"/>
  <c r="AF338"/>
  <c r="AF241"/>
  <c r="AF78"/>
  <c r="AF189"/>
  <c r="AF122"/>
  <c r="AF73"/>
  <c r="AF75"/>
  <c r="AF74"/>
  <c r="AF285"/>
  <c r="AF71"/>
  <c r="AF70"/>
  <c r="AF69"/>
  <c r="AF68"/>
  <c r="AF67"/>
  <c r="AF66"/>
  <c r="AF400"/>
  <c r="AF64"/>
  <c r="AF63"/>
  <c r="AF52"/>
  <c r="AF50"/>
  <c r="AF317"/>
  <c r="AF311"/>
  <c r="AF255"/>
  <c r="AF236"/>
  <c r="AF45"/>
  <c r="AF191"/>
  <c r="AF175"/>
  <c r="AF348"/>
  <c r="AF336"/>
  <c r="AF129"/>
  <c r="AF242"/>
  <c r="AF38"/>
  <c r="AF49"/>
  <c r="AF47"/>
  <c r="AF46"/>
  <c r="AF298"/>
  <c r="AF367"/>
  <c r="AF43"/>
  <c r="AF42"/>
  <c r="AF41"/>
  <c r="AF2"/>
  <c r="AF223"/>
  <c r="AF212"/>
  <c r="AF37"/>
  <c r="AF36"/>
  <c r="AF35"/>
  <c r="AF34"/>
  <c r="AF33"/>
  <c r="AF211"/>
  <c r="AF31"/>
  <c r="AF347"/>
  <c r="AF29"/>
  <c r="AF28"/>
  <c r="AF27"/>
  <c r="AF218"/>
  <c r="AF219"/>
  <c r="AF252"/>
  <c r="AF23"/>
  <c r="AF22"/>
  <c r="AF21"/>
  <c r="AF20"/>
  <c r="AF19"/>
  <c r="AF18"/>
  <c r="AF17"/>
  <c r="AF16"/>
  <c r="AF15"/>
  <c r="AF14"/>
  <c r="AF13"/>
  <c r="AF12"/>
  <c r="AF11"/>
  <c r="AF10"/>
  <c r="AF9"/>
  <c r="AF8"/>
  <c r="AF7"/>
  <c r="AF6"/>
  <c r="AF5"/>
  <c r="AF4"/>
  <c r="AF3"/>
  <c r="AF243"/>
  <c r="AI72"/>
  <c r="AM72"/>
  <c r="AI51"/>
  <c r="AM51"/>
  <c r="AI186"/>
  <c r="AM186"/>
  <c r="AI240"/>
  <c r="AM240"/>
  <c r="AI239"/>
  <c r="AM239"/>
  <c r="AI213"/>
  <c r="AM213"/>
  <c r="AI235"/>
  <c r="AM235"/>
  <c r="AI234"/>
  <c r="AM234"/>
  <c r="AI290"/>
  <c r="AM290"/>
  <c r="AI174"/>
  <c r="AM174"/>
  <c r="AI77"/>
  <c r="AM77"/>
  <c r="AI230"/>
  <c r="AM230"/>
  <c r="AI216"/>
  <c r="AM216"/>
  <c r="AI224"/>
  <c r="AM224"/>
  <c r="AI61"/>
  <c r="AM61"/>
  <c r="AI182"/>
  <c r="AM182"/>
  <c r="AI180"/>
  <c r="AM180"/>
  <c r="AI30"/>
  <c r="AM30"/>
  <c r="AI39"/>
  <c r="AM39"/>
  <c r="AI53"/>
  <c r="AM53"/>
  <c r="AI80"/>
  <c r="AM80"/>
  <c r="AI287"/>
  <c r="AM287"/>
  <c r="AI60"/>
  <c r="AM60"/>
  <c r="AI58"/>
  <c r="AM58"/>
  <c r="AI166"/>
  <c r="AM166"/>
  <c r="AI140"/>
  <c r="AM140"/>
  <c r="AI59"/>
  <c r="AM59"/>
  <c r="AI187"/>
  <c r="AM187"/>
  <c r="AI126"/>
  <c r="AM126"/>
  <c r="AI79"/>
  <c r="AM79"/>
  <c r="AI65"/>
  <c r="AM65"/>
  <c r="AI161"/>
  <c r="AM161"/>
  <c r="AI160"/>
  <c r="AM160"/>
  <c r="AI159"/>
  <c r="AM159"/>
  <c r="AI385"/>
  <c r="AM385"/>
  <c r="AI181"/>
  <c r="AM181"/>
  <c r="AI310"/>
  <c r="AM310"/>
  <c r="AI268"/>
  <c r="AM268"/>
  <c r="AI209"/>
  <c r="AM209"/>
  <c r="AI195"/>
  <c r="AM195"/>
  <c r="AI138"/>
  <c r="AM138"/>
  <c r="AI137"/>
  <c r="AM137"/>
  <c r="AI202"/>
  <c r="AM202"/>
  <c r="AI128"/>
  <c r="AM128"/>
  <c r="AI127"/>
  <c r="AM127"/>
  <c r="AI231"/>
  <c r="AM231"/>
  <c r="AI145"/>
  <c r="AM145"/>
  <c r="AI44"/>
  <c r="AM44"/>
  <c r="AI120"/>
  <c r="AM120"/>
  <c r="AI119"/>
  <c r="AM119"/>
  <c r="AI118"/>
  <c r="AM118"/>
  <c r="AI117"/>
  <c r="AM117"/>
  <c r="AI116"/>
  <c r="AM116"/>
  <c r="AI384"/>
  <c r="AM384"/>
  <c r="AI56"/>
  <c r="AM56"/>
  <c r="AI386"/>
  <c r="AM386"/>
  <c r="AI339"/>
  <c r="AM339"/>
  <c r="AI358"/>
  <c r="AM358"/>
  <c r="AI232"/>
  <c r="AM232"/>
  <c r="AI107"/>
  <c r="AM107"/>
  <c r="AI106"/>
  <c r="AM106"/>
  <c r="AI105"/>
  <c r="AM105"/>
  <c r="AI104"/>
  <c r="AM104"/>
  <c r="AI103"/>
  <c r="AM103"/>
  <c r="AI102"/>
  <c r="AM102"/>
  <c r="AI101"/>
  <c r="AM101"/>
  <c r="AI100"/>
  <c r="AM100"/>
  <c r="AI99"/>
  <c r="AM99"/>
  <c r="AI98"/>
  <c r="AM98"/>
  <c r="AI383"/>
  <c r="AM383"/>
  <c r="AI254"/>
  <c r="AM254"/>
  <c r="AI392"/>
  <c r="AM392"/>
  <c r="AI238"/>
  <c r="AM238"/>
  <c r="AI207"/>
  <c r="AM207"/>
  <c r="AI92"/>
  <c r="AM92"/>
  <c r="AI165"/>
  <c r="AM165"/>
  <c r="AI162"/>
  <c r="AM162"/>
  <c r="AI89"/>
  <c r="AM89"/>
  <c r="AI88"/>
  <c r="AM88"/>
  <c r="AI87"/>
  <c r="AM87"/>
  <c r="AI86"/>
  <c r="AM86"/>
  <c r="AI85"/>
  <c r="AM85"/>
  <c r="AI84"/>
  <c r="AM84"/>
  <c r="AI83"/>
  <c r="AM83"/>
  <c r="AI82"/>
  <c r="AM82"/>
  <c r="AI81"/>
  <c r="AM81"/>
  <c r="AI189"/>
  <c r="AM189"/>
  <c r="AI122"/>
  <c r="AM122"/>
  <c r="AI73"/>
  <c r="AM73"/>
  <c r="AI400"/>
  <c r="AM400"/>
  <c r="AI52"/>
  <c r="AM52"/>
  <c r="AI50"/>
  <c r="AM50"/>
  <c r="AI317"/>
  <c r="AM317"/>
  <c r="AI311"/>
  <c r="AM311"/>
  <c r="AI255"/>
  <c r="AM255"/>
  <c r="AI236"/>
  <c r="AM236"/>
  <c r="AI45"/>
  <c r="AM45"/>
  <c r="AI191"/>
  <c r="AM191"/>
  <c r="AI175"/>
  <c r="AM175"/>
  <c r="AI348"/>
  <c r="AM348"/>
  <c r="AI336"/>
  <c r="AM336"/>
  <c r="AI129"/>
  <c r="AM129"/>
  <c r="AI242"/>
  <c r="AM242"/>
  <c r="AI38"/>
  <c r="AM38"/>
  <c r="AI49"/>
  <c r="AM49"/>
  <c r="AI298"/>
  <c r="AM298"/>
  <c r="AI367"/>
  <c r="AM367"/>
  <c r="AI43"/>
  <c r="AM43"/>
  <c r="AI42"/>
  <c r="AM42"/>
  <c r="AI41"/>
  <c r="AM41"/>
  <c r="AI2"/>
  <c r="AM2"/>
  <c r="AI223"/>
  <c r="AM223"/>
  <c r="AI212"/>
  <c r="AM212"/>
  <c r="AI37"/>
  <c r="AM37"/>
  <c r="AI36"/>
  <c r="AM36"/>
  <c r="AI35"/>
  <c r="AM35"/>
  <c r="AI34"/>
  <c r="AM34"/>
  <c r="AI33"/>
  <c r="AM33"/>
  <c r="AI211"/>
  <c r="AM211"/>
  <c r="AI31"/>
  <c r="AM31"/>
  <c r="AI347"/>
  <c r="AM347"/>
  <c r="AI29"/>
  <c r="AM29"/>
  <c r="AI28"/>
  <c r="AM28"/>
  <c r="AI27"/>
  <c r="AM27"/>
  <c r="AI218"/>
  <c r="AM218"/>
  <c r="AI219"/>
  <c r="AM219"/>
  <c r="AI252"/>
  <c r="AM252"/>
  <c r="AI23"/>
  <c r="AM23"/>
  <c r="AI22"/>
  <c r="AM22"/>
  <c r="AI21"/>
  <c r="AM21"/>
  <c r="AI20"/>
  <c r="AM20"/>
  <c r="AI19"/>
  <c r="AM19"/>
  <c r="AI18"/>
  <c r="AM18"/>
  <c r="AI17"/>
  <c r="AM17"/>
  <c r="AI16"/>
  <c r="AM16"/>
  <c r="AI15"/>
  <c r="AM15"/>
  <c r="AI14"/>
  <c r="AM14"/>
  <c r="AI13"/>
  <c r="AM13"/>
  <c r="AI12"/>
  <c r="AM12"/>
  <c r="AI11"/>
  <c r="AM11"/>
  <c r="AI10"/>
  <c r="AM10"/>
  <c r="AI9"/>
  <c r="AM9"/>
  <c r="AI8"/>
  <c r="AM8"/>
  <c r="AI7"/>
  <c r="AM7"/>
  <c r="AI6"/>
  <c r="AM6"/>
  <c r="AI5"/>
  <c r="AM5"/>
  <c r="AI4"/>
  <c r="AM4"/>
  <c r="AI3"/>
  <c r="AM3"/>
  <c r="AI243"/>
  <c r="AM243"/>
  <c r="AM414"/>
  <c r="AM413"/>
  <c r="AM412"/>
  <c r="AM411"/>
  <c r="AM407"/>
  <c r="AM167"/>
  <c r="AM318"/>
  <c r="AM288"/>
  <c r="AM299"/>
  <c r="AM251"/>
  <c r="AM153"/>
  <c r="AM55"/>
  <c r="AM54"/>
  <c r="AM308"/>
  <c r="AM188"/>
  <c r="AM394"/>
  <c r="AM93"/>
  <c r="AM91"/>
  <c r="AM388"/>
  <c r="AM387"/>
  <c r="AM404"/>
  <c r="AM402"/>
  <c r="AM390"/>
  <c r="AM178"/>
  <c r="AM379"/>
  <c r="AM378"/>
  <c r="AM396"/>
  <c r="AM381"/>
  <c r="AM313"/>
  <c r="AM253"/>
  <c r="AM312"/>
  <c r="AM247"/>
  <c r="AM364"/>
  <c r="AM363"/>
  <c r="AM362"/>
  <c r="AM357"/>
  <c r="AM356"/>
  <c r="AM355"/>
  <c r="AM346"/>
  <c r="AM332"/>
  <c r="AM331"/>
  <c r="AM330"/>
  <c r="AM329"/>
  <c r="AM328"/>
  <c r="AM327"/>
  <c r="AM326"/>
  <c r="AM325"/>
  <c r="AM97"/>
  <c r="AM94"/>
  <c r="AM395"/>
  <c r="AM201"/>
  <c r="AM32"/>
  <c r="AM62"/>
  <c r="AM350"/>
  <c r="AM306"/>
  <c r="AM305"/>
  <c r="AM304"/>
  <c r="AM303"/>
  <c r="AM90"/>
  <c r="AM48"/>
  <c r="AM214"/>
  <c r="AM297"/>
  <c r="AM25"/>
  <c r="AM24"/>
  <c r="AM324"/>
  <c r="AM389"/>
  <c r="AM57"/>
  <c r="AM264"/>
  <c r="AM263"/>
  <c r="AL10"/>
  <c r="F10" l="1"/>
  <c r="AJ244"/>
  <c r="AJ382"/>
  <c r="AJ397"/>
  <c r="AJ226"/>
  <c r="AJ225"/>
  <c r="AJ221"/>
  <c r="AJ222"/>
  <c r="AJ227"/>
  <c r="AJ372"/>
  <c r="AJ361"/>
  <c r="AJ217"/>
  <c r="AJ282"/>
  <c r="AJ125"/>
  <c r="AJ208"/>
  <c r="AJ369"/>
  <c r="AJ205"/>
  <c r="AJ204"/>
  <c r="AJ206"/>
  <c r="AJ371"/>
  <c r="AJ200"/>
  <c r="AJ199"/>
  <c r="AJ198"/>
  <c r="AJ196"/>
  <c r="AJ197"/>
  <c r="AJ194"/>
  <c r="AJ193"/>
  <c r="AJ192"/>
  <c r="AJ190"/>
  <c r="AJ185"/>
  <c r="AJ184"/>
  <c r="AJ110"/>
  <c r="AJ365"/>
  <c r="AJ370"/>
  <c r="AJ177"/>
  <c r="AJ176"/>
  <c r="AJ267"/>
  <c r="AJ173"/>
  <c r="AJ289"/>
  <c r="AJ171"/>
  <c r="AJ170"/>
  <c r="AJ169"/>
  <c r="AJ168"/>
  <c r="AJ237"/>
  <c r="AJ250"/>
  <c r="AJ157"/>
  <c r="AJ156"/>
  <c r="AJ154"/>
  <c r="AJ155"/>
  <c r="AJ315"/>
  <c r="AJ152"/>
  <c r="AJ151"/>
  <c r="AJ148"/>
  <c r="AJ310"/>
  <c r="AJ143"/>
  <c r="AJ144"/>
  <c r="AJ142"/>
  <c r="AJ141"/>
  <c r="AJ135"/>
  <c r="AJ136"/>
  <c r="AJ133"/>
  <c r="AJ134"/>
  <c r="AJ131"/>
  <c r="AJ130"/>
  <c r="AJ123"/>
  <c r="AJ316"/>
  <c r="AJ114"/>
  <c r="AJ113"/>
  <c r="AJ338"/>
  <c r="AJ241"/>
  <c r="AJ78"/>
  <c r="AJ75"/>
  <c r="AJ74"/>
  <c r="AJ285"/>
  <c r="AJ71"/>
  <c r="AJ70"/>
  <c r="AJ67"/>
  <c r="AJ66"/>
  <c r="AJ64"/>
  <c r="AJ63"/>
  <c r="AJ46"/>
  <c r="AJ407"/>
  <c r="AJ376"/>
  <c r="AJ247"/>
  <c r="AJ356"/>
  <c r="AJ357"/>
  <c r="AJ234"/>
  <c r="AJ235"/>
  <c r="AJ229"/>
  <c r="AJ228"/>
  <c r="AJ96"/>
  <c r="AJ203"/>
  <c r="AJ268"/>
  <c r="AJ209"/>
  <c r="AJ119"/>
  <c r="AJ120"/>
  <c r="AJ47"/>
  <c r="AJ218"/>
  <c r="AJ219"/>
  <c r="AJ410"/>
  <c r="AJ277"/>
  <c r="AJ275"/>
  <c r="AJ322"/>
  <c r="AJ366"/>
  <c r="AJ248"/>
  <c r="AJ380"/>
  <c r="AJ377"/>
  <c r="AJ375"/>
  <c r="AJ374"/>
  <c r="AJ312"/>
  <c r="AJ364"/>
  <c r="AJ362"/>
  <c r="AJ363"/>
  <c r="AJ280"/>
  <c r="AJ360"/>
  <c r="AJ359"/>
  <c r="AJ355"/>
  <c r="AJ354"/>
  <c r="AJ353"/>
  <c r="AJ352"/>
  <c r="AJ351"/>
  <c r="AJ121"/>
  <c r="AJ349"/>
  <c r="AJ279"/>
  <c r="AJ300"/>
  <c r="AJ345"/>
  <c r="AJ344"/>
  <c r="AJ343"/>
  <c r="AJ342"/>
  <c r="AJ341"/>
  <c r="AJ340"/>
  <c r="AJ108"/>
  <c r="AJ164"/>
  <c r="AJ335"/>
  <c r="AJ246"/>
  <c r="AJ334"/>
  <c r="AJ333"/>
  <c r="AJ368"/>
  <c r="AJ321"/>
  <c r="AJ320"/>
  <c r="AJ319"/>
  <c r="AJ314"/>
  <c r="AJ309"/>
  <c r="AJ124"/>
  <c r="AJ307"/>
  <c r="AJ302"/>
  <c r="AJ301"/>
  <c r="AJ296"/>
  <c r="AJ295"/>
  <c r="AJ294"/>
  <c r="AJ293"/>
  <c r="AJ292"/>
  <c r="AJ291"/>
  <c r="AJ399"/>
  <c r="AJ393"/>
  <c r="AJ286"/>
  <c r="AJ233"/>
  <c r="AJ284"/>
  <c r="AJ283"/>
  <c r="AJ281"/>
  <c r="AJ403"/>
  <c r="AJ278"/>
  <c r="AJ220"/>
  <c r="AJ276"/>
  <c r="AJ271"/>
  <c r="AJ273"/>
  <c r="AJ272"/>
  <c r="AJ270"/>
  <c r="AJ269"/>
  <c r="AJ337"/>
  <c r="AJ266"/>
  <c r="AJ265"/>
  <c r="AJ261"/>
  <c r="AJ262"/>
  <c r="AJ259"/>
  <c r="AJ260"/>
  <c r="AJ258"/>
  <c r="AJ256"/>
  <c r="AJ257"/>
  <c r="AJ274"/>
  <c r="AJ391"/>
  <c r="AJ249"/>
  <c r="AJ323"/>
  <c r="AJ245"/>
  <c r="F121"/>
  <c r="F115"/>
  <c r="F111"/>
  <c r="F70"/>
  <c r="F142"/>
  <c r="F149"/>
  <c r="F262"/>
  <c r="F113"/>
  <c r="F141"/>
  <c r="F136"/>
  <c r="F135"/>
  <c r="F151"/>
  <c r="F168"/>
  <c r="F170"/>
  <c r="F173"/>
  <c r="F260"/>
  <c r="F261"/>
  <c r="F133"/>
  <c r="F198"/>
  <c r="F199"/>
  <c r="F206"/>
  <c r="F204"/>
  <c r="F205"/>
  <c r="F208"/>
  <c r="F158"/>
  <c r="F134"/>
  <c r="F183"/>
  <c r="F200"/>
  <c r="F152"/>
  <c r="F163"/>
  <c r="F155"/>
  <c r="F164"/>
  <c r="F249"/>
  <c r="F259"/>
  <c r="F171"/>
  <c r="F132"/>
  <c r="F110"/>
  <c r="F272"/>
  <c r="F273"/>
  <c r="F271"/>
  <c r="F278"/>
  <c r="F283"/>
  <c r="F286"/>
  <c r="F291"/>
  <c r="F292"/>
  <c r="F172"/>
  <c r="F301"/>
  <c r="F307"/>
  <c r="F320"/>
  <c r="F281"/>
  <c r="F124"/>
  <c r="F333"/>
  <c r="F112"/>
  <c r="F108"/>
  <c r="F334"/>
  <c r="F95"/>
  <c r="F265"/>
  <c r="F146"/>
  <c r="F344"/>
  <c r="F221"/>
  <c r="F302"/>
  <c r="F314"/>
  <c r="F176"/>
  <c r="F319"/>
  <c r="F139"/>
  <c r="F345"/>
  <c r="F222"/>
  <c r="F109"/>
  <c r="F349"/>
  <c r="F340"/>
  <c r="F274"/>
  <c r="F179"/>
  <c r="F147"/>
  <c r="F150"/>
  <c r="F380"/>
  <c r="F269"/>
  <c r="F71"/>
  <c r="F154"/>
  <c r="F220"/>
  <c r="F244"/>
  <c r="F215"/>
  <c r="F293"/>
  <c r="F233"/>
  <c r="F341"/>
  <c r="F241"/>
  <c r="F246"/>
  <c r="F193"/>
  <c r="F250"/>
  <c r="F66"/>
  <c r="F67"/>
  <c r="F359"/>
  <c r="F248"/>
  <c r="F267"/>
  <c r="F194"/>
  <c r="F123"/>
  <c r="F280"/>
  <c r="F275"/>
  <c r="F277"/>
  <c r="F227"/>
  <c r="F279"/>
  <c r="F217"/>
  <c r="F360"/>
  <c r="F282"/>
  <c r="F285"/>
  <c r="F289"/>
  <c r="F245"/>
  <c r="F225"/>
  <c r="F294"/>
  <c r="F309"/>
  <c r="F257"/>
  <c r="F63"/>
  <c r="F374"/>
  <c r="F316"/>
  <c r="F315"/>
  <c r="F300"/>
  <c r="F74"/>
  <c r="F144"/>
  <c r="F270"/>
  <c r="F226"/>
  <c r="F143"/>
  <c r="F322"/>
  <c r="F284"/>
  <c r="F323"/>
  <c r="F321"/>
  <c r="F351"/>
  <c r="F339"/>
  <c r="F337"/>
  <c r="F352"/>
  <c r="F64"/>
  <c r="F358"/>
  <c r="F256"/>
  <c r="F368"/>
  <c r="F365"/>
  <c r="F361"/>
  <c r="F354"/>
  <c r="F266"/>
  <c r="F295"/>
  <c r="F75"/>
  <c r="F369"/>
  <c r="F371"/>
  <c r="F237"/>
  <c r="F384"/>
  <c r="F366"/>
  <c r="F372"/>
  <c r="F296"/>
  <c r="F373"/>
  <c r="F156"/>
  <c r="F342"/>
  <c r="F343"/>
  <c r="F405"/>
  <c r="F335"/>
  <c r="F392"/>
  <c r="F382"/>
  <c r="F370"/>
  <c r="F391"/>
  <c r="F386"/>
  <c r="F353"/>
  <c r="F184"/>
  <c r="F338"/>
  <c r="F393"/>
  <c r="F185"/>
  <c r="F157"/>
  <c r="F398"/>
  <c r="F397"/>
  <c r="F399"/>
  <c r="F197"/>
  <c r="F169"/>
  <c r="F258"/>
  <c r="F196"/>
  <c r="F401"/>
  <c r="F148"/>
  <c r="F403"/>
  <c r="F406"/>
  <c r="F375"/>
  <c r="F408"/>
  <c r="F409"/>
  <c r="F78"/>
  <c r="F114"/>
  <c r="F276"/>
  <c r="F130"/>
  <c r="F410"/>
  <c r="F131"/>
  <c r="F177"/>
  <c r="AL8"/>
  <c r="AL6"/>
  <c r="AL7"/>
  <c r="AL9"/>
  <c r="AL17"/>
  <c r="AL181"/>
  <c r="AL325"/>
  <c r="AL121"/>
  <c r="AL93"/>
  <c r="AL192"/>
  <c r="AL16"/>
  <c r="AL52"/>
  <c r="AL212"/>
  <c r="AL115"/>
  <c r="AL18"/>
  <c r="AL21"/>
  <c r="AL111"/>
  <c r="AL23"/>
  <c r="AL219"/>
  <c r="AL213"/>
  <c r="AL94"/>
  <c r="AL37"/>
  <c r="AL33"/>
  <c r="AL311"/>
  <c r="AL175"/>
  <c r="AL126"/>
  <c r="AL22"/>
  <c r="AL68"/>
  <c r="AL70"/>
  <c r="AL43"/>
  <c r="AL142"/>
  <c r="AL188"/>
  <c r="AL149"/>
  <c r="AL92"/>
  <c r="AL98"/>
  <c r="AL14"/>
  <c r="AL262"/>
  <c r="AL113"/>
  <c r="AL36"/>
  <c r="AL141"/>
  <c r="AL61"/>
  <c r="AL62"/>
  <c r="AL128"/>
  <c r="AL79"/>
  <c r="AL136"/>
  <c r="AL135"/>
  <c r="AL211"/>
  <c r="AL13"/>
  <c r="AL151"/>
  <c r="AL83"/>
  <c r="AL81"/>
  <c r="AL82"/>
  <c r="AL84"/>
  <c r="AL88"/>
  <c r="AL89"/>
  <c r="AL162"/>
  <c r="AL168"/>
  <c r="AL170"/>
  <c r="AL173"/>
  <c r="AL165"/>
  <c r="AL2"/>
  <c r="AL260"/>
  <c r="AL187"/>
  <c r="AL116"/>
  <c r="AL12"/>
  <c r="AL261"/>
  <c r="AL133"/>
  <c r="AL190"/>
  <c r="AL145"/>
  <c r="AL198"/>
  <c r="AL199"/>
  <c r="AL231"/>
  <c r="AL127"/>
  <c r="AL206"/>
  <c r="AL204"/>
  <c r="AL205"/>
  <c r="AL208"/>
  <c r="AL202"/>
  <c r="AL158"/>
  <c r="AL69"/>
  <c r="AL134"/>
  <c r="AL137"/>
  <c r="AL138"/>
  <c r="AL183"/>
  <c r="AL195"/>
  <c r="AL200"/>
  <c r="AL152"/>
  <c r="AL163"/>
  <c r="AL203"/>
  <c r="AL11"/>
  <c r="AL155"/>
  <c r="AL159"/>
  <c r="AL160"/>
  <c r="AL164"/>
  <c r="AL45"/>
  <c r="AL59"/>
  <c r="AL201"/>
  <c r="AL249"/>
  <c r="AL259"/>
  <c r="AL171"/>
  <c r="AL20"/>
  <c r="AL132"/>
  <c r="AL357"/>
  <c r="AL110"/>
  <c r="AL189"/>
  <c r="AL27"/>
  <c r="AL272"/>
  <c r="AL273"/>
  <c r="AL271"/>
  <c r="AL19"/>
  <c r="AL278"/>
  <c r="AL283"/>
  <c r="AL286"/>
  <c r="AL291"/>
  <c r="AL292"/>
  <c r="AL297"/>
  <c r="AL224"/>
  <c r="AL172"/>
  <c r="AL76"/>
  <c r="AL301"/>
  <c r="AL49"/>
  <c r="AL15"/>
  <c r="AL307"/>
  <c r="AL166"/>
  <c r="AL332"/>
  <c r="AL207"/>
  <c r="AL240"/>
  <c r="AL413"/>
  <c r="AL320"/>
  <c r="AL331"/>
  <c r="AL281"/>
  <c r="AL180"/>
  <c r="AL182"/>
  <c r="AL91"/>
  <c r="AL356"/>
  <c r="AL38"/>
  <c r="AL124"/>
  <c r="AL330"/>
  <c r="AL333"/>
  <c r="AL216"/>
  <c r="AL376"/>
  <c r="AL407"/>
  <c r="AL77"/>
  <c r="AL174"/>
  <c r="AL153"/>
  <c r="AL65"/>
  <c r="AL112"/>
  <c r="AL209"/>
  <c r="AL239"/>
  <c r="AL140"/>
  <c r="AL48"/>
  <c r="AL108"/>
  <c r="AL186"/>
  <c r="AL334"/>
  <c r="AL95"/>
  <c r="AL355"/>
  <c r="AL51"/>
  <c r="AL72"/>
  <c r="AL32"/>
  <c r="AL44"/>
  <c r="AL122"/>
  <c r="AL50"/>
  <c r="AL53"/>
  <c r="AL235"/>
  <c r="AL60"/>
  <c r="AL263"/>
  <c r="AL264"/>
  <c r="AL265"/>
  <c r="AL25"/>
  <c r="AL146"/>
  <c r="AL210"/>
  <c r="AL58"/>
  <c r="AL24"/>
  <c r="AL30"/>
  <c r="AL214"/>
  <c r="AL344"/>
  <c r="AL129"/>
  <c r="AL221"/>
  <c r="AL302"/>
  <c r="AL305"/>
  <c r="AL306"/>
  <c r="AL234"/>
  <c r="AL39"/>
  <c r="AL56"/>
  <c r="AL40"/>
  <c r="AL26"/>
  <c r="AL314"/>
  <c r="AL47"/>
  <c r="AL176"/>
  <c r="AL55"/>
  <c r="AL319"/>
  <c r="AL139"/>
  <c r="AL345"/>
  <c r="AL54"/>
  <c r="AL222"/>
  <c r="AL326"/>
  <c r="AL327"/>
  <c r="AL57"/>
  <c r="AL229"/>
  <c r="AL46"/>
  <c r="AL109"/>
  <c r="AL349"/>
  <c r="AL340"/>
  <c r="AL346"/>
  <c r="AL120"/>
  <c r="AL119"/>
  <c r="AL29"/>
  <c r="AL274"/>
  <c r="AL125"/>
  <c r="AL363"/>
  <c r="AL362"/>
  <c r="AL179"/>
  <c r="AL147"/>
  <c r="AL96"/>
  <c r="AL150"/>
  <c r="AL228"/>
  <c r="AL380"/>
  <c r="AL31"/>
  <c r="AL328"/>
  <c r="AL304"/>
  <c r="AL269"/>
  <c r="AL218"/>
  <c r="AL255"/>
  <c r="AL71"/>
  <c r="AL154"/>
  <c r="AL303"/>
  <c r="AL5"/>
  <c r="AL220"/>
  <c r="AL191"/>
  <c r="AL178"/>
  <c r="AL223"/>
  <c r="AL117"/>
  <c r="AL232"/>
  <c r="AL244"/>
  <c r="AL34"/>
  <c r="AL215"/>
  <c r="AL317"/>
  <c r="AL293"/>
  <c r="AL233"/>
  <c r="AL298"/>
  <c r="AL236"/>
  <c r="AL243"/>
  <c r="AL118"/>
  <c r="AL341"/>
  <c r="AL241"/>
  <c r="AL246"/>
  <c r="AL193"/>
  <c r="AL250"/>
  <c r="AL66"/>
  <c r="AL67"/>
  <c r="AL359"/>
  <c r="AL238"/>
  <c r="AL377"/>
  <c r="AL248"/>
  <c r="AL267"/>
  <c r="AL268"/>
  <c r="AL194"/>
  <c r="AL3"/>
  <c r="AL254"/>
  <c r="AL123"/>
  <c r="AL280"/>
  <c r="AL388"/>
  <c r="AL247"/>
  <c r="AL275"/>
  <c r="AL277"/>
  <c r="AL227"/>
  <c r="AL299"/>
  <c r="AL279"/>
  <c r="AL251"/>
  <c r="AL217"/>
  <c r="AL360"/>
  <c r="AL318"/>
  <c r="AL387"/>
  <c r="AL282"/>
  <c r="AL285"/>
  <c r="AL289"/>
  <c r="AL245"/>
  <c r="AL364"/>
  <c r="AL161"/>
  <c r="AL288"/>
  <c r="AL225"/>
  <c r="AL381"/>
  <c r="AL287"/>
  <c r="AL230"/>
  <c r="AL253"/>
  <c r="AL294"/>
  <c r="AL308"/>
  <c r="AL73"/>
  <c r="AL252"/>
  <c r="AL309"/>
  <c r="AL257"/>
  <c r="AL242"/>
  <c r="AL290"/>
  <c r="AL313"/>
  <c r="AL312"/>
  <c r="AL90"/>
  <c r="AL329"/>
  <c r="AL310"/>
  <c r="AL63"/>
  <c r="AL374"/>
  <c r="AL35"/>
  <c r="AL316"/>
  <c r="AL85"/>
  <c r="AL315"/>
  <c r="AL300"/>
  <c r="AL396"/>
  <c r="AL28"/>
  <c r="AL74"/>
  <c r="AL144"/>
  <c r="AL270"/>
  <c r="AL226"/>
  <c r="AL143"/>
  <c r="AL322"/>
  <c r="AL284"/>
  <c r="AL323"/>
  <c r="AL321"/>
  <c r="AL4"/>
  <c r="AL86"/>
  <c r="AL395"/>
  <c r="AL336"/>
  <c r="AL351"/>
  <c r="AL339"/>
  <c r="AL324"/>
  <c r="AL337"/>
  <c r="AL87"/>
  <c r="AL348"/>
  <c r="AL347"/>
  <c r="AL352"/>
  <c r="AL394"/>
  <c r="AL64"/>
  <c r="AL358"/>
  <c r="AL97"/>
  <c r="AL256"/>
  <c r="AL99"/>
  <c r="AL368"/>
  <c r="AL365"/>
  <c r="AL350"/>
  <c r="AL361"/>
  <c r="AL100"/>
  <c r="AL354"/>
  <c r="AL266"/>
  <c r="AL295"/>
  <c r="AL167"/>
  <c r="AL75"/>
  <c r="AL369"/>
  <c r="AL371"/>
  <c r="AL237"/>
  <c r="AL384"/>
  <c r="AL366"/>
  <c r="AL372"/>
  <c r="AL296"/>
  <c r="AL373"/>
  <c r="AL41"/>
  <c r="AL156"/>
  <c r="AL342"/>
  <c r="AL343"/>
  <c r="AL80"/>
  <c r="AL405"/>
  <c r="AL335"/>
  <c r="AL392"/>
  <c r="AL382"/>
  <c r="AL411"/>
  <c r="AL370"/>
  <c r="AL367"/>
  <c r="AL412"/>
  <c r="AL414"/>
  <c r="AL101"/>
  <c r="AL391"/>
  <c r="AL385"/>
  <c r="AL103"/>
  <c r="AL386"/>
  <c r="AL353"/>
  <c r="AL390"/>
  <c r="AL184"/>
  <c r="AL102"/>
  <c r="AL338"/>
  <c r="AL378"/>
  <c r="AL393"/>
  <c r="AL185"/>
  <c r="AL157"/>
  <c r="AL42"/>
  <c r="AL398"/>
  <c r="AL397"/>
  <c r="AL399"/>
  <c r="AL383"/>
  <c r="AL197"/>
  <c r="AL105"/>
  <c r="AL104"/>
  <c r="AL169"/>
  <c r="AL379"/>
  <c r="AL258"/>
  <c r="AL196"/>
  <c r="AL401"/>
  <c r="AL148"/>
  <c r="AL403"/>
  <c r="AL402"/>
  <c r="AL406"/>
  <c r="AL404"/>
  <c r="AL375"/>
  <c r="AL400"/>
  <c r="AL408"/>
  <c r="AL409"/>
  <c r="AL78"/>
  <c r="AL114"/>
  <c r="AL276"/>
  <c r="AL130"/>
  <c r="AL410"/>
  <c r="AL131"/>
  <c r="AL177"/>
  <c r="AL106"/>
  <c r="AL107"/>
  <c r="M113" i="21" l="1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8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7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M113" i="14"/>
  <c r="M114"/>
  <c r="M115"/>
  <c r="M116"/>
  <c r="M117"/>
  <c r="M118"/>
  <c r="M119"/>
  <c r="M120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13"/>
  <c r="L114"/>
  <c r="L115"/>
  <c r="L116"/>
  <c r="L117"/>
  <c r="L118"/>
  <c r="L119"/>
  <c r="L120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13"/>
  <c r="K114"/>
  <c r="K115"/>
  <c r="K116"/>
  <c r="K117"/>
  <c r="K118"/>
  <c r="K119"/>
  <c r="K120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J113"/>
  <c r="J114"/>
  <c r="J115"/>
  <c r="J116"/>
  <c r="J117"/>
  <c r="J118"/>
  <c r="J119"/>
  <c r="J120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F357" i="28" l="1"/>
  <c r="F356"/>
  <c r="F355"/>
  <c r="F203"/>
  <c r="F80" l="1"/>
  <c r="F167"/>
  <c r="F411"/>
  <c r="F412"/>
  <c r="F93"/>
  <c r="F52"/>
  <c r="F61"/>
  <c r="F62"/>
  <c r="F120"/>
  <c r="F119"/>
  <c r="F229"/>
  <c r="F228"/>
  <c r="F254" l="1"/>
  <c r="F330"/>
  <c r="F137"/>
  <c r="F138"/>
  <c r="F306"/>
  <c r="F331"/>
  <c r="F332"/>
  <c r="F305"/>
  <c r="F189"/>
  <c r="F122"/>
  <c r="F407"/>
  <c r="F219"/>
  <c r="F218"/>
  <c r="F211"/>
  <c r="F76"/>
  <c r="F190"/>
  <c r="F362"/>
  <c r="F363"/>
  <c r="F90"/>
  <c r="F44"/>
  <c r="F31" l="1"/>
  <c r="F186"/>
  <c r="F347"/>
  <c r="F195"/>
  <c r="F97"/>
  <c r="F287"/>
  <c r="F106"/>
  <c r="F107"/>
  <c r="F65"/>
  <c r="F232"/>
  <c r="F388"/>
  <c r="F68"/>
  <c r="F216"/>
  <c r="F387"/>
  <c r="F91"/>
  <c r="F72"/>
  <c r="F94"/>
  <c r="F59"/>
  <c r="F56"/>
  <c r="F51"/>
  <c r="F38"/>
  <c r="F224"/>
  <c r="F2"/>
  <c r="F239"/>
  <c r="F240"/>
  <c r="F45"/>
  <c r="F145"/>
  <c r="F231"/>
  <c r="F69"/>
  <c r="F49"/>
  <c r="F96"/>
  <c r="F125"/>
  <c r="F26"/>
  <c r="F40"/>
  <c r="F57"/>
  <c r="F210"/>
  <c r="F129"/>
  <c r="F46"/>
  <c r="F47"/>
  <c r="F377"/>
  <c r="F376"/>
  <c r="F192"/>
  <c r="F30"/>
  <c r="F39"/>
  <c r="F364"/>
  <c r="F209"/>
  <c r="F268"/>
  <c r="F312"/>
  <c r="F247"/>
  <c r="F310"/>
  <c r="F234"/>
  <c r="F235"/>
  <c r="AO1"/>
  <c r="F400" l="1"/>
  <c r="F317"/>
  <c r="F311"/>
  <c r="F255"/>
  <c r="F236"/>
  <c r="F242"/>
  <c r="F367"/>
  <c r="F35"/>
  <c r="F34"/>
  <c r="F42"/>
  <c r="F41"/>
  <c r="F350"/>
  <c r="F346"/>
  <c r="F201"/>
  <c r="F187"/>
  <c r="F104"/>
  <c r="F105"/>
  <c r="F383"/>
  <c r="F101"/>
  <c r="F100"/>
  <c r="F102"/>
  <c r="F103"/>
  <c r="F99"/>
  <c r="F87"/>
  <c r="F86"/>
  <c r="F85"/>
  <c r="F98"/>
  <c r="F252"/>
  <c r="F5"/>
  <c r="F4"/>
  <c r="F3"/>
  <c r="F243"/>
  <c r="F324"/>
  <c r="F402"/>
  <c r="F379"/>
  <c r="F378"/>
  <c r="F404"/>
  <c r="F313"/>
  <c r="F381"/>
  <c r="F230"/>
  <c r="F73"/>
  <c r="F298"/>
  <c r="F390"/>
  <c r="F28"/>
  <c r="F348"/>
  <c r="F336"/>
  <c r="F299"/>
  <c r="F251"/>
  <c r="F17"/>
  <c r="F288"/>
  <c r="F253"/>
  <c r="F178"/>
  <c r="F180"/>
  <c r="F182"/>
  <c r="F166"/>
  <c r="F140"/>
  <c r="F290"/>
  <c r="F297"/>
  <c r="F128"/>
  <c r="F238"/>
  <c r="F329"/>
  <c r="F161"/>
  <c r="F308"/>
  <c r="F117"/>
  <c r="F118"/>
  <c r="F304"/>
  <c r="F327"/>
  <c r="F396"/>
  <c r="F174"/>
  <c r="F385"/>
  <c r="F394"/>
  <c r="F92"/>
  <c r="F223"/>
  <c r="F6"/>
  <c r="F214"/>
  <c r="F202"/>
  <c r="F303"/>
  <c r="F213"/>
  <c r="F127"/>
  <c r="F328"/>
  <c r="F395"/>
  <c r="F160"/>
  <c r="F77"/>
  <c r="F159"/>
  <c r="F126"/>
  <c r="F153"/>
  <c r="F414"/>
  <c r="F413"/>
  <c r="F264"/>
  <c r="F48"/>
  <c r="F50"/>
  <c r="F263"/>
  <c r="F79"/>
  <c r="F58"/>
  <c r="F60"/>
  <c r="F25"/>
  <c r="F24"/>
  <c r="F55"/>
  <c r="F54"/>
  <c r="F32"/>
  <c r="F53"/>
  <c r="F326"/>
  <c r="F81"/>
  <c r="F116"/>
  <c r="F207"/>
  <c r="F165"/>
  <c r="F162"/>
  <c r="F88"/>
  <c r="F89"/>
  <c r="F83"/>
  <c r="F82"/>
  <c r="F84"/>
  <c r="F191"/>
  <c r="F175"/>
  <c r="F8"/>
  <c r="F318"/>
  <c r="F33"/>
  <c r="F29"/>
  <c r="F19"/>
  <c r="F12"/>
  <c r="F188"/>
  <c r="F11"/>
  <c r="F212"/>
  <c r="F20"/>
  <c r="F13"/>
  <c r="F14"/>
  <c r="F21"/>
  <c r="F16"/>
  <c r="F15"/>
  <c r="F23"/>
  <c r="F37"/>
  <c r="F36"/>
  <c r="F27"/>
  <c r="F43"/>
  <c r="F22"/>
  <c r="F18"/>
  <c r="F325"/>
  <c r="F181"/>
  <c r="F9"/>
  <c r="F7"/>
  <c r="V156" i="2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U114"/>
  <c r="T114"/>
  <c r="S114"/>
  <c r="V113"/>
  <c r="U113"/>
  <c r="T113"/>
  <c r="S113"/>
  <c r="R116"/>
  <c r="Q116"/>
  <c r="R115"/>
  <c r="Q115"/>
  <c r="V114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2" l="1"/>
  <c r="V12" s="1"/>
  <c r="K12"/>
  <c r="T12" s="1"/>
  <c r="L12"/>
  <c r="U12" s="1"/>
  <c r="J12"/>
  <c r="S12" s="1"/>
  <c r="M32"/>
  <c r="K32"/>
  <c r="L32"/>
  <c r="J32"/>
  <c r="M48"/>
  <c r="V48" s="1"/>
  <c r="K48"/>
  <c r="L48"/>
  <c r="U48" s="1"/>
  <c r="J48"/>
  <c r="M60"/>
  <c r="K60"/>
  <c r="L60"/>
  <c r="J60"/>
  <c r="Q11"/>
  <c r="M7"/>
  <c r="L7"/>
  <c r="J7"/>
  <c r="K7"/>
  <c r="L11"/>
  <c r="U11" s="1"/>
  <c r="M11"/>
  <c r="V11" s="1"/>
  <c r="K11"/>
  <c r="J11"/>
  <c r="S11" s="1"/>
  <c r="L15"/>
  <c r="M15"/>
  <c r="K15"/>
  <c r="J15"/>
  <c r="L19"/>
  <c r="M19"/>
  <c r="K19"/>
  <c r="J19"/>
  <c r="L23"/>
  <c r="U23" s="1"/>
  <c r="M23"/>
  <c r="V23" s="1"/>
  <c r="K23"/>
  <c r="J23"/>
  <c r="L27"/>
  <c r="U27" s="1"/>
  <c r="M27"/>
  <c r="V27" s="1"/>
  <c r="K27"/>
  <c r="T27" s="1"/>
  <c r="J27"/>
  <c r="S27" s="1"/>
  <c r="L31"/>
  <c r="U31" s="1"/>
  <c r="M31"/>
  <c r="V31" s="1"/>
  <c r="K31"/>
  <c r="T31" s="1"/>
  <c r="J31"/>
  <c r="S31" s="1"/>
  <c r="L35"/>
  <c r="U35" s="1"/>
  <c r="M35"/>
  <c r="V35" s="1"/>
  <c r="K35"/>
  <c r="T35" s="1"/>
  <c r="J35"/>
  <c r="S35" s="1"/>
  <c r="L39"/>
  <c r="U39" s="1"/>
  <c r="M39"/>
  <c r="V39" s="1"/>
  <c r="K39"/>
  <c r="T39" s="1"/>
  <c r="J39"/>
  <c r="R86"/>
  <c r="L43"/>
  <c r="M43"/>
  <c r="K43"/>
  <c r="J43"/>
  <c r="L47"/>
  <c r="U47" s="1"/>
  <c r="M47"/>
  <c r="K47"/>
  <c r="J47"/>
  <c r="L51"/>
  <c r="U51" s="1"/>
  <c r="M51"/>
  <c r="K51"/>
  <c r="J51"/>
  <c r="R93"/>
  <c r="L55"/>
  <c r="M55"/>
  <c r="V55" s="1"/>
  <c r="K55"/>
  <c r="J55"/>
  <c r="L59"/>
  <c r="M59"/>
  <c r="K59"/>
  <c r="J59"/>
  <c r="L63"/>
  <c r="U63" s="1"/>
  <c r="M63"/>
  <c r="V63" s="1"/>
  <c r="K63"/>
  <c r="T63" s="1"/>
  <c r="J63"/>
  <c r="S63" s="1"/>
  <c r="L67"/>
  <c r="M67"/>
  <c r="K67"/>
  <c r="T67" s="1"/>
  <c r="J67"/>
  <c r="S67" s="1"/>
  <c r="L71"/>
  <c r="M71"/>
  <c r="K71"/>
  <c r="J71"/>
  <c r="R82"/>
  <c r="L75"/>
  <c r="M75"/>
  <c r="K75"/>
  <c r="J75"/>
  <c r="S75" s="1"/>
  <c r="L79"/>
  <c r="M79"/>
  <c r="K79"/>
  <c r="J79"/>
  <c r="L83"/>
  <c r="M83"/>
  <c r="K83"/>
  <c r="J83"/>
  <c r="L87"/>
  <c r="M87"/>
  <c r="V87" s="1"/>
  <c r="K87"/>
  <c r="T87" s="1"/>
  <c r="J87"/>
  <c r="L91"/>
  <c r="M91"/>
  <c r="K91"/>
  <c r="J91"/>
  <c r="L95"/>
  <c r="M95"/>
  <c r="V95" s="1"/>
  <c r="K95"/>
  <c r="J95"/>
  <c r="S95" s="1"/>
  <c r="L99"/>
  <c r="U99" s="1"/>
  <c r="M99"/>
  <c r="K99"/>
  <c r="T99" s="1"/>
  <c r="J99"/>
  <c r="S99" s="1"/>
  <c r="L103"/>
  <c r="U103" s="1"/>
  <c r="M103"/>
  <c r="V103" s="1"/>
  <c r="K103"/>
  <c r="T103" s="1"/>
  <c r="J103"/>
  <c r="S103" s="1"/>
  <c r="L107"/>
  <c r="U107" s="1"/>
  <c r="M107"/>
  <c r="V107" s="1"/>
  <c r="K107"/>
  <c r="T107" s="1"/>
  <c r="J107"/>
  <c r="S107" s="1"/>
  <c r="L111"/>
  <c r="U111" s="1"/>
  <c r="M111"/>
  <c r="V111" s="1"/>
  <c r="K111"/>
  <c r="T111" s="1"/>
  <c r="J111"/>
  <c r="S111" s="1"/>
  <c r="L123"/>
  <c r="U119" s="1"/>
  <c r="M123"/>
  <c r="V119" s="1"/>
  <c r="K123"/>
  <c r="T119" s="1"/>
  <c r="J123"/>
  <c r="S119" s="1"/>
  <c r="Q123"/>
  <c r="L127"/>
  <c r="U123" s="1"/>
  <c r="M127"/>
  <c r="V123" s="1"/>
  <c r="K127"/>
  <c r="T123" s="1"/>
  <c r="J127"/>
  <c r="S123" s="1"/>
  <c r="M133"/>
  <c r="V129" s="1"/>
  <c r="L133"/>
  <c r="U129" s="1"/>
  <c r="J133"/>
  <c r="S129" s="1"/>
  <c r="K133"/>
  <c r="T129" s="1"/>
  <c r="M8"/>
  <c r="K8"/>
  <c r="T8" s="1"/>
  <c r="L8"/>
  <c r="U8" s="1"/>
  <c r="J8"/>
  <c r="S8" s="1"/>
  <c r="M24"/>
  <c r="V24" s="1"/>
  <c r="K24"/>
  <c r="L24"/>
  <c r="J24"/>
  <c r="S24" s="1"/>
  <c r="M40"/>
  <c r="V40" s="1"/>
  <c r="K40"/>
  <c r="T40" s="1"/>
  <c r="L40"/>
  <c r="U40" s="1"/>
  <c r="J40"/>
  <c r="S40" s="1"/>
  <c r="M56"/>
  <c r="V56" s="1"/>
  <c r="K56"/>
  <c r="L56"/>
  <c r="U56" s="1"/>
  <c r="J56"/>
  <c r="M72"/>
  <c r="V72" s="1"/>
  <c r="K72"/>
  <c r="T72" s="1"/>
  <c r="L72"/>
  <c r="J72"/>
  <c r="S72" s="1"/>
  <c r="Q99"/>
  <c r="M76"/>
  <c r="K76"/>
  <c r="T76" s="1"/>
  <c r="L76"/>
  <c r="J76"/>
  <c r="M80"/>
  <c r="K80"/>
  <c r="T80" s="1"/>
  <c r="L80"/>
  <c r="J80"/>
  <c r="M84"/>
  <c r="K84"/>
  <c r="L84"/>
  <c r="J84"/>
  <c r="M88"/>
  <c r="K88"/>
  <c r="L88"/>
  <c r="J88"/>
  <c r="Q95"/>
  <c r="M92"/>
  <c r="K92"/>
  <c r="L92"/>
  <c r="J92"/>
  <c r="M96"/>
  <c r="V96" s="1"/>
  <c r="K96"/>
  <c r="T96" s="1"/>
  <c r="L96"/>
  <c r="U96" s="1"/>
  <c r="J96"/>
  <c r="S96" s="1"/>
  <c r="M100"/>
  <c r="V100" s="1"/>
  <c r="K100"/>
  <c r="T100" s="1"/>
  <c r="L100"/>
  <c r="U100" s="1"/>
  <c r="J100"/>
  <c r="S100" s="1"/>
  <c r="M104"/>
  <c r="V104" s="1"/>
  <c r="K104"/>
  <c r="L104"/>
  <c r="U104" s="1"/>
  <c r="J104"/>
  <c r="S104" s="1"/>
  <c r="M108"/>
  <c r="V108" s="1"/>
  <c r="K108"/>
  <c r="T108" s="1"/>
  <c r="L108"/>
  <c r="U108" s="1"/>
  <c r="J108"/>
  <c r="S108" s="1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Q83"/>
  <c r="M16"/>
  <c r="V16" s="1"/>
  <c r="K16"/>
  <c r="T16" s="1"/>
  <c r="L16"/>
  <c r="U16" s="1"/>
  <c r="J16"/>
  <c r="S16" s="1"/>
  <c r="M28"/>
  <c r="K28"/>
  <c r="L28"/>
  <c r="J28"/>
  <c r="M44"/>
  <c r="K44"/>
  <c r="L44"/>
  <c r="U44" s="1"/>
  <c r="J44"/>
  <c r="S44" s="1"/>
  <c r="M64"/>
  <c r="V64" s="1"/>
  <c r="K64"/>
  <c r="T64" s="1"/>
  <c r="L64"/>
  <c r="J64"/>
  <c r="S64" s="1"/>
  <c r="M9"/>
  <c r="V9" s="1"/>
  <c r="K9"/>
  <c r="T9" s="1"/>
  <c r="L9"/>
  <c r="U9" s="1"/>
  <c r="J9"/>
  <c r="S9" s="1"/>
  <c r="M13"/>
  <c r="V13" s="1"/>
  <c r="K13"/>
  <c r="T13" s="1"/>
  <c r="L13"/>
  <c r="U13" s="1"/>
  <c r="J13"/>
  <c r="S13" s="1"/>
  <c r="M17"/>
  <c r="V17" s="1"/>
  <c r="K17"/>
  <c r="T17" s="1"/>
  <c r="L17"/>
  <c r="U17" s="1"/>
  <c r="J17"/>
  <c r="S17" s="1"/>
  <c r="M21"/>
  <c r="K21"/>
  <c r="T21" s="1"/>
  <c r="L21"/>
  <c r="J21"/>
  <c r="S21" s="1"/>
  <c r="M25"/>
  <c r="V25" s="1"/>
  <c r="K25"/>
  <c r="T25" s="1"/>
  <c r="L25"/>
  <c r="U25" s="1"/>
  <c r="J25"/>
  <c r="M29"/>
  <c r="V29" s="1"/>
  <c r="K29"/>
  <c r="T29" s="1"/>
  <c r="L29"/>
  <c r="U29" s="1"/>
  <c r="J29"/>
  <c r="S29" s="1"/>
  <c r="M33"/>
  <c r="V33" s="1"/>
  <c r="K33"/>
  <c r="L33"/>
  <c r="J33"/>
  <c r="S33" s="1"/>
  <c r="M37"/>
  <c r="K37"/>
  <c r="T37" s="1"/>
  <c r="L37"/>
  <c r="U37" s="1"/>
  <c r="J37"/>
  <c r="Q44"/>
  <c r="M41"/>
  <c r="K41"/>
  <c r="L41"/>
  <c r="J41"/>
  <c r="Q88"/>
  <c r="M45"/>
  <c r="K45"/>
  <c r="L45"/>
  <c r="J45"/>
  <c r="M49"/>
  <c r="V49" s="1"/>
  <c r="K49"/>
  <c r="T49" s="1"/>
  <c r="L49"/>
  <c r="J49"/>
  <c r="S49" s="1"/>
  <c r="M53"/>
  <c r="K53"/>
  <c r="T53" s="1"/>
  <c r="L53"/>
  <c r="J53"/>
  <c r="S53" s="1"/>
  <c r="Q80"/>
  <c r="M57"/>
  <c r="L57"/>
  <c r="J57"/>
  <c r="K57"/>
  <c r="T57" s="1"/>
  <c r="M61"/>
  <c r="V61" s="1"/>
  <c r="L61"/>
  <c r="K61"/>
  <c r="J61"/>
  <c r="S61" s="1"/>
  <c r="M65"/>
  <c r="L65"/>
  <c r="J65"/>
  <c r="K65"/>
  <c r="Q76"/>
  <c r="M69"/>
  <c r="V69" s="1"/>
  <c r="K69"/>
  <c r="T69" s="1"/>
  <c r="J69"/>
  <c r="S69" s="1"/>
  <c r="L69"/>
  <c r="U69" s="1"/>
  <c r="M73"/>
  <c r="L73"/>
  <c r="J73"/>
  <c r="K73"/>
  <c r="M77"/>
  <c r="K77"/>
  <c r="L77"/>
  <c r="J77"/>
  <c r="M81"/>
  <c r="J81"/>
  <c r="L81"/>
  <c r="K81"/>
  <c r="M85"/>
  <c r="V85" s="1"/>
  <c r="K85"/>
  <c r="J85"/>
  <c r="S85" s="1"/>
  <c r="L85"/>
  <c r="M89"/>
  <c r="L89"/>
  <c r="J89"/>
  <c r="K89"/>
  <c r="M93"/>
  <c r="K93"/>
  <c r="L93"/>
  <c r="U93" s="1"/>
  <c r="J93"/>
  <c r="S93" s="1"/>
  <c r="M97"/>
  <c r="V97" s="1"/>
  <c r="J97"/>
  <c r="L97"/>
  <c r="U97" s="1"/>
  <c r="K97"/>
  <c r="T97" s="1"/>
  <c r="M101"/>
  <c r="V101" s="1"/>
  <c r="K101"/>
  <c r="T101" s="1"/>
  <c r="J101"/>
  <c r="S101" s="1"/>
  <c r="L101"/>
  <c r="U101" s="1"/>
  <c r="Q105"/>
  <c r="M105"/>
  <c r="V105" s="1"/>
  <c r="L105"/>
  <c r="U105" s="1"/>
  <c r="J105"/>
  <c r="S105" s="1"/>
  <c r="K105"/>
  <c r="T105" s="1"/>
  <c r="Q109"/>
  <c r="M109"/>
  <c r="V109" s="1"/>
  <c r="K109"/>
  <c r="T109" s="1"/>
  <c r="L109"/>
  <c r="U109" s="1"/>
  <c r="J109"/>
  <c r="S109" s="1"/>
  <c r="M121"/>
  <c r="V117" s="1"/>
  <c r="J121"/>
  <c r="S117" s="1"/>
  <c r="L121"/>
  <c r="K121"/>
  <c r="T117" s="1"/>
  <c r="M125"/>
  <c r="V121" s="1"/>
  <c r="J125"/>
  <c r="S121" s="1"/>
  <c r="L125"/>
  <c r="U121" s="1"/>
  <c r="K125"/>
  <c r="T121" s="1"/>
  <c r="M129"/>
  <c r="V125" s="1"/>
  <c r="L129"/>
  <c r="U125" s="1"/>
  <c r="J129"/>
  <c r="S125" s="1"/>
  <c r="K129"/>
  <c r="T125" s="1"/>
  <c r="Q127"/>
  <c r="L131"/>
  <c r="U127" s="1"/>
  <c r="M131"/>
  <c r="V127" s="1"/>
  <c r="K131"/>
  <c r="T127" s="1"/>
  <c r="J131"/>
  <c r="S127" s="1"/>
  <c r="M20"/>
  <c r="V20" s="1"/>
  <c r="K20"/>
  <c r="T20" s="1"/>
  <c r="L20"/>
  <c r="U20" s="1"/>
  <c r="J20"/>
  <c r="S20" s="1"/>
  <c r="M36"/>
  <c r="V36" s="1"/>
  <c r="K36"/>
  <c r="T36" s="1"/>
  <c r="L36"/>
  <c r="U36" s="1"/>
  <c r="J36"/>
  <c r="S36" s="1"/>
  <c r="M52"/>
  <c r="K52"/>
  <c r="L52"/>
  <c r="J52"/>
  <c r="M68"/>
  <c r="V68" s="1"/>
  <c r="K68"/>
  <c r="T68" s="1"/>
  <c r="L68"/>
  <c r="U68" s="1"/>
  <c r="J68"/>
  <c r="S68" s="1"/>
  <c r="L10"/>
  <c r="U10" s="1"/>
  <c r="M10"/>
  <c r="K10"/>
  <c r="T10" s="1"/>
  <c r="J10"/>
  <c r="S10" s="1"/>
  <c r="R89"/>
  <c r="L14"/>
  <c r="M14"/>
  <c r="K14"/>
  <c r="J14"/>
  <c r="Q85"/>
  <c r="L18"/>
  <c r="U18" s="1"/>
  <c r="M18"/>
  <c r="K18"/>
  <c r="T18" s="1"/>
  <c r="J18"/>
  <c r="Q54"/>
  <c r="L22"/>
  <c r="U22" s="1"/>
  <c r="M22"/>
  <c r="K22"/>
  <c r="T22" s="1"/>
  <c r="J22"/>
  <c r="Q42"/>
  <c r="L26"/>
  <c r="U26" s="1"/>
  <c r="M26"/>
  <c r="V26" s="1"/>
  <c r="K26"/>
  <c r="J26"/>
  <c r="S26" s="1"/>
  <c r="L30"/>
  <c r="M30"/>
  <c r="K30"/>
  <c r="T30" s="1"/>
  <c r="J30"/>
  <c r="Q61"/>
  <c r="L34"/>
  <c r="U34" s="1"/>
  <c r="M34"/>
  <c r="K34"/>
  <c r="T34" s="1"/>
  <c r="J34"/>
  <c r="L38"/>
  <c r="U38" s="1"/>
  <c r="M38"/>
  <c r="K38"/>
  <c r="T38" s="1"/>
  <c r="J38"/>
  <c r="Q52"/>
  <c r="L42"/>
  <c r="U42" s="1"/>
  <c r="M42"/>
  <c r="V42" s="1"/>
  <c r="K42"/>
  <c r="J42"/>
  <c r="L46"/>
  <c r="U46" s="1"/>
  <c r="M46"/>
  <c r="V46" s="1"/>
  <c r="K46"/>
  <c r="T46" s="1"/>
  <c r="J46"/>
  <c r="S46" s="1"/>
  <c r="L50"/>
  <c r="M50"/>
  <c r="V50" s="1"/>
  <c r="K50"/>
  <c r="J50"/>
  <c r="L54"/>
  <c r="M54"/>
  <c r="V54" s="1"/>
  <c r="K54"/>
  <c r="J54"/>
  <c r="S54" s="1"/>
  <c r="L58"/>
  <c r="U58" s="1"/>
  <c r="M58"/>
  <c r="K58"/>
  <c r="J58"/>
  <c r="L62"/>
  <c r="U62" s="1"/>
  <c r="M62"/>
  <c r="V62" s="1"/>
  <c r="K62"/>
  <c r="T62" s="1"/>
  <c r="J62"/>
  <c r="S62" s="1"/>
  <c r="L66"/>
  <c r="U66" s="1"/>
  <c r="M66"/>
  <c r="V66" s="1"/>
  <c r="K66"/>
  <c r="T66" s="1"/>
  <c r="J66"/>
  <c r="S66" s="1"/>
  <c r="L70"/>
  <c r="U70" s="1"/>
  <c r="M70"/>
  <c r="K70"/>
  <c r="T70" s="1"/>
  <c r="J70"/>
  <c r="S70" s="1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U82" s="1"/>
  <c r="M82"/>
  <c r="V82" s="1"/>
  <c r="K82"/>
  <c r="T82" s="1"/>
  <c r="J82"/>
  <c r="S82" s="1"/>
  <c r="L86"/>
  <c r="U86" s="1"/>
  <c r="M86"/>
  <c r="V86" s="1"/>
  <c r="K86"/>
  <c r="T86" s="1"/>
  <c r="J86"/>
  <c r="S86" s="1"/>
  <c r="L90"/>
  <c r="U90" s="1"/>
  <c r="M90"/>
  <c r="V90" s="1"/>
  <c r="K90"/>
  <c r="T90" s="1"/>
  <c r="J90"/>
  <c r="S90" s="1"/>
  <c r="L94"/>
  <c r="M94"/>
  <c r="V94" s="1"/>
  <c r="K94"/>
  <c r="J94"/>
  <c r="L98"/>
  <c r="U98" s="1"/>
  <c r="M98"/>
  <c r="K98"/>
  <c r="J98"/>
  <c r="S98" s="1"/>
  <c r="L102"/>
  <c r="U102" s="1"/>
  <c r="M102"/>
  <c r="V102" s="1"/>
  <c r="K102"/>
  <c r="T102" s="1"/>
  <c r="J102"/>
  <c r="S102" s="1"/>
  <c r="L106"/>
  <c r="U106" s="1"/>
  <c r="M106"/>
  <c r="V106" s="1"/>
  <c r="K106"/>
  <c r="T106" s="1"/>
  <c r="J106"/>
  <c r="S106" s="1"/>
  <c r="L110"/>
  <c r="U110" s="1"/>
  <c r="M110"/>
  <c r="V110" s="1"/>
  <c r="K110"/>
  <c r="T110" s="1"/>
  <c r="J110"/>
  <c r="S110" s="1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K130"/>
  <c r="T126" s="1"/>
  <c r="J130"/>
  <c r="S126" s="1"/>
  <c r="Q26"/>
  <c r="Q29"/>
  <c r="Q30"/>
  <c r="Q23"/>
  <c r="Q8"/>
  <c r="Q47"/>
  <c r="R35"/>
  <c r="Q36"/>
  <c r="Q31"/>
  <c r="R62"/>
  <c r="Q63"/>
  <c r="Q13"/>
  <c r="R16"/>
  <c r="Q17"/>
  <c r="Q45"/>
  <c r="R46"/>
  <c r="Q48"/>
  <c r="Q67"/>
  <c r="Q34"/>
  <c r="R20"/>
  <c r="Q10"/>
  <c r="Q27"/>
  <c r="R66"/>
  <c r="Q49"/>
  <c r="Q69"/>
  <c r="R78"/>
  <c r="Q68"/>
  <c r="Q72"/>
  <c r="R74"/>
  <c r="Q64"/>
  <c r="R128"/>
  <c r="Q121"/>
  <c r="Q118"/>
  <c r="Q112"/>
  <c r="Q129"/>
  <c r="R120"/>
  <c r="Q117"/>
  <c r="R124"/>
  <c r="R129"/>
  <c r="R118"/>
  <c r="U117"/>
  <c r="Q125"/>
  <c r="R54"/>
  <c r="Q111"/>
  <c r="R117"/>
  <c r="Q120"/>
  <c r="R121"/>
  <c r="Q124"/>
  <c r="R125"/>
  <c r="Q128"/>
  <c r="R42"/>
  <c r="R73"/>
  <c r="R38"/>
  <c r="R61"/>
  <c r="R41"/>
  <c r="R14"/>
  <c r="R26"/>
  <c r="R53"/>
  <c r="R51"/>
  <c r="R25"/>
  <c r="R94"/>
  <c r="R39"/>
  <c r="R98"/>
  <c r="R81"/>
  <c r="R28"/>
  <c r="R104"/>
  <c r="Q107"/>
  <c r="R108"/>
  <c r="S39"/>
  <c r="R112"/>
  <c r="R85"/>
  <c r="R58"/>
  <c r="R15"/>
  <c r="Q92"/>
  <c r="Q15"/>
  <c r="R30"/>
  <c r="Q9"/>
  <c r="R47"/>
  <c r="R23"/>
  <c r="R52"/>
  <c r="Q87"/>
  <c r="Q56"/>
  <c r="R84"/>
  <c r="Q84"/>
  <c r="Q22"/>
  <c r="R88"/>
  <c r="R45"/>
  <c r="Q32"/>
  <c r="Q19"/>
  <c r="Q65"/>
  <c r="Q100"/>
  <c r="Q58"/>
  <c r="R50"/>
  <c r="Q94"/>
  <c r="R32"/>
  <c r="Q14"/>
  <c r="R19"/>
  <c r="Q28"/>
  <c r="R65"/>
  <c r="Q37"/>
  <c r="R7"/>
  <c r="R100"/>
  <c r="T104"/>
  <c r="R105"/>
  <c r="R109"/>
  <c r="Q77"/>
  <c r="Q70"/>
  <c r="Q51"/>
  <c r="Q41"/>
  <c r="Q25"/>
  <c r="Q39"/>
  <c r="Q98"/>
  <c r="Q38"/>
  <c r="Q81"/>
  <c r="R77"/>
  <c r="Q73"/>
  <c r="R70"/>
  <c r="Q104"/>
  <c r="Q108"/>
  <c r="R12"/>
  <c r="R90"/>
  <c r="Q12"/>
  <c r="Q90"/>
  <c r="R11"/>
  <c r="Q89"/>
  <c r="R83"/>
  <c r="R24"/>
  <c r="R97"/>
  <c r="Q97"/>
  <c r="R55"/>
  <c r="R79"/>
  <c r="Q79"/>
  <c r="R91"/>
  <c r="Q91"/>
  <c r="R29"/>
  <c r="R96"/>
  <c r="Q96"/>
  <c r="Q55"/>
  <c r="R122"/>
  <c r="Q122"/>
  <c r="Q59"/>
  <c r="R59"/>
  <c r="R60"/>
  <c r="Q60"/>
  <c r="Q50"/>
  <c r="R92"/>
  <c r="R21"/>
  <c r="Q21"/>
  <c r="R9"/>
  <c r="R110"/>
  <c r="Q110"/>
  <c r="R18"/>
  <c r="Q18"/>
  <c r="R43"/>
  <c r="Q43"/>
  <c r="Q103"/>
  <c r="R103"/>
  <c r="Q40"/>
  <c r="R40"/>
  <c r="R22"/>
  <c r="R71"/>
  <c r="Q71"/>
  <c r="Q24"/>
  <c r="Q86"/>
  <c r="Q33"/>
  <c r="R80"/>
  <c r="R36"/>
  <c r="R31"/>
  <c r="Q62"/>
  <c r="R63"/>
  <c r="R13"/>
  <c r="Q16"/>
  <c r="R17"/>
  <c r="R76"/>
  <c r="Q46"/>
  <c r="R48"/>
  <c r="V67"/>
  <c r="R67"/>
  <c r="Q82"/>
  <c r="R99"/>
  <c r="V99"/>
  <c r="R34"/>
  <c r="Q20"/>
  <c r="R10"/>
  <c r="V10"/>
  <c r="R27"/>
  <c r="Q66"/>
  <c r="R49"/>
  <c r="R69"/>
  <c r="Q78"/>
  <c r="R68"/>
  <c r="R72"/>
  <c r="Q74"/>
  <c r="R95"/>
  <c r="R64"/>
  <c r="R102"/>
  <c r="Q102"/>
  <c r="R123"/>
  <c r="R126"/>
  <c r="Q126"/>
  <c r="R44"/>
  <c r="R8"/>
  <c r="Q93"/>
  <c r="Q35"/>
  <c r="S42"/>
  <c r="R33"/>
  <c r="R87"/>
  <c r="Q53"/>
  <c r="R56"/>
  <c r="U49"/>
  <c r="Q101"/>
  <c r="R101"/>
  <c r="R106"/>
  <c r="Q106"/>
  <c r="R107"/>
  <c r="R37"/>
  <c r="R127"/>
  <c r="Q75"/>
  <c r="R75"/>
  <c r="R57"/>
  <c r="Q57"/>
  <c r="Q7"/>
  <c r="R111"/>
  <c r="R119"/>
  <c r="Q119"/>
  <c r="U95" l="1"/>
  <c r="V53"/>
  <c r="T44"/>
  <c r="T93"/>
  <c r="U64"/>
  <c r="T95"/>
  <c r="U72"/>
  <c r="V34"/>
  <c r="S34"/>
  <c r="U67"/>
  <c r="S48"/>
  <c r="T48"/>
  <c r="V76"/>
  <c r="S76"/>
  <c r="U76"/>
  <c r="S80"/>
  <c r="V80"/>
  <c r="U80"/>
  <c r="S88"/>
  <c r="T88"/>
  <c r="V88"/>
  <c r="U88"/>
  <c r="S71"/>
  <c r="T71"/>
  <c r="V91"/>
  <c r="U79"/>
  <c r="V43"/>
  <c r="S43"/>
  <c r="T43"/>
  <c r="S18"/>
  <c r="T92"/>
  <c r="U92"/>
  <c r="U91"/>
  <c r="S91"/>
  <c r="T91"/>
  <c r="V79"/>
  <c r="S79"/>
  <c r="T79"/>
  <c r="S55"/>
  <c r="U55"/>
  <c r="T55"/>
  <c r="S97"/>
  <c r="T24"/>
  <c r="U24"/>
  <c r="T83"/>
  <c r="S83"/>
  <c r="V83"/>
  <c r="U83"/>
  <c r="U89"/>
  <c r="T89"/>
  <c r="V89"/>
  <c r="S89"/>
  <c r="T11"/>
  <c r="U65"/>
  <c r="S77"/>
  <c r="U19"/>
  <c r="U32"/>
  <c r="U61"/>
  <c r="V75"/>
  <c r="S65"/>
  <c r="T73"/>
  <c r="U77"/>
  <c r="S19"/>
  <c r="T81"/>
  <c r="S32"/>
  <c r="T98"/>
  <c r="T41"/>
  <c r="U75"/>
  <c r="T77"/>
  <c r="T45"/>
  <c r="U45"/>
  <c r="S45"/>
  <c r="V45"/>
  <c r="T47"/>
  <c r="S22"/>
  <c r="V92"/>
  <c r="T23"/>
  <c r="T15"/>
  <c r="U84"/>
  <c r="S84"/>
  <c r="V84"/>
  <c r="S56"/>
  <c r="S87"/>
  <c r="S52"/>
  <c r="U52"/>
  <c r="V52"/>
  <c r="S23"/>
  <c r="S47"/>
  <c r="V47"/>
  <c r="U30"/>
  <c r="S30"/>
  <c r="V30"/>
  <c r="S92"/>
  <c r="T52"/>
  <c r="U15"/>
  <c r="S15"/>
  <c r="V15"/>
  <c r="U85"/>
  <c r="V60"/>
  <c r="S81"/>
  <c r="S14"/>
  <c r="T32"/>
  <c r="S7"/>
  <c r="S73"/>
  <c r="U14"/>
  <c r="T42"/>
  <c r="S41"/>
  <c r="U54"/>
  <c r="T65"/>
  <c r="U81"/>
  <c r="T14"/>
  <c r="S38"/>
  <c r="V8"/>
  <c r="V44"/>
  <c r="T33"/>
  <c r="U71"/>
  <c r="U21"/>
  <c r="T54"/>
  <c r="U59"/>
  <c r="T26"/>
  <c r="S25"/>
  <c r="T85"/>
  <c r="U41"/>
  <c r="T61"/>
  <c r="S94"/>
  <c r="U94"/>
  <c r="V93"/>
  <c r="T19"/>
  <c r="S28"/>
  <c r="U28"/>
  <c r="T28"/>
  <c r="U73"/>
  <c r="S37"/>
  <c r="T94"/>
  <c r="V57"/>
  <c r="S57"/>
  <c r="T7"/>
  <c r="V7"/>
  <c r="U7"/>
  <c r="U57"/>
  <c r="T75"/>
  <c r="V70"/>
  <c r="V37"/>
  <c r="V65"/>
  <c r="V73"/>
  <c r="V77"/>
  <c r="V28"/>
  <c r="V19"/>
  <c r="V81"/>
  <c r="V14"/>
  <c r="V32"/>
  <c r="V38"/>
  <c r="T56"/>
  <c r="U53"/>
  <c r="V98"/>
  <c r="U87"/>
  <c r="U43"/>
  <c r="U33"/>
  <c r="V18"/>
  <c r="V71"/>
  <c r="V41"/>
  <c r="V22"/>
  <c r="V21"/>
  <c r="T84"/>
  <c r="S50"/>
  <c r="T50"/>
  <c r="T60"/>
  <c r="V59"/>
  <c r="S60"/>
  <c r="V51"/>
  <c r="U60"/>
  <c r="V58"/>
  <c r="S59"/>
  <c r="T58"/>
  <c r="T51"/>
  <c r="S51"/>
  <c r="T59"/>
  <c r="S58"/>
  <c r="U50"/>
  <c r="L389" i="28" l="1"/>
  <c r="L10"/>
  <c r="L93"/>
  <c r="L412"/>
  <c r="L411"/>
  <c r="L167"/>
  <c r="L52"/>
  <c r="L80"/>
  <c r="L357"/>
  <c r="L356"/>
  <c r="L355"/>
  <c r="L391"/>
  <c r="L203"/>
  <c r="L62"/>
  <c r="L61"/>
  <c r="L410"/>
  <c r="L109"/>
  <c r="L305"/>
  <c r="L306"/>
  <c r="L157"/>
  <c r="L156"/>
  <c r="L137"/>
  <c r="L138"/>
  <c r="L254"/>
  <c r="L331"/>
  <c r="L330"/>
  <c r="L332"/>
  <c r="L120"/>
  <c r="L119"/>
  <c r="L228"/>
  <c r="L229"/>
  <c r="L189"/>
  <c r="L122"/>
  <c r="L407"/>
  <c r="L236"/>
  <c r="L252"/>
  <c r="L242"/>
  <c r="L215"/>
  <c r="L113"/>
  <c r="L114"/>
  <c r="L369"/>
  <c r="L403"/>
  <c r="L278"/>
  <c r="L335"/>
  <c r="L300"/>
  <c r="L127"/>
  <c r="L365"/>
  <c r="L233"/>
  <c r="L380"/>
  <c r="L123"/>
  <c r="L324"/>
  <c r="L47"/>
  <c r="L46"/>
  <c r="L354"/>
  <c r="L129"/>
  <c r="L201"/>
  <c r="L131"/>
  <c r="L130"/>
  <c r="L406"/>
  <c r="L399"/>
  <c r="L393"/>
  <c r="L322"/>
  <c r="L170"/>
  <c r="L171"/>
  <c r="L210"/>
  <c r="L400"/>
  <c r="L227"/>
  <c r="L163"/>
  <c r="L66"/>
  <c r="L67"/>
  <c r="L204"/>
  <c r="L205"/>
  <c r="L206"/>
  <c r="L225"/>
  <c r="L226"/>
  <c r="L409"/>
  <c r="L405"/>
  <c r="L384"/>
  <c r="L401"/>
  <c r="L279"/>
  <c r="L414"/>
  <c r="L413"/>
  <c r="L57"/>
  <c r="L40"/>
  <c r="L26"/>
  <c r="L4"/>
  <c r="L3"/>
  <c r="L270"/>
  <c r="L269"/>
  <c r="L43"/>
  <c r="L42"/>
  <c r="L41"/>
  <c r="L125"/>
  <c r="L96"/>
  <c r="L230"/>
  <c r="L53"/>
  <c r="L341"/>
  <c r="L340"/>
  <c r="L277"/>
  <c r="L315"/>
  <c r="L110"/>
  <c r="L337"/>
  <c r="L282"/>
  <c r="L232"/>
  <c r="L309"/>
  <c r="L51"/>
  <c r="L72"/>
  <c r="L59"/>
  <c r="L94"/>
  <c r="L320"/>
  <c r="L321"/>
  <c r="L248"/>
  <c r="L145"/>
  <c r="L146"/>
  <c r="L366"/>
  <c r="L106"/>
  <c r="L107"/>
  <c r="L44"/>
  <c r="L231"/>
  <c r="L158"/>
  <c r="L132"/>
  <c r="L289"/>
  <c r="L38"/>
  <c r="L224"/>
  <c r="L2"/>
  <c r="L220"/>
  <c r="L90"/>
  <c r="L172"/>
  <c r="L97"/>
  <c r="L344"/>
  <c r="L345"/>
  <c r="L65"/>
  <c r="L91"/>
  <c r="L239"/>
  <c r="L240"/>
  <c r="L258"/>
  <c r="L257"/>
  <c r="L256"/>
  <c r="L363"/>
  <c r="L362"/>
  <c r="L353"/>
  <c r="L351"/>
  <c r="L352"/>
  <c r="L49"/>
  <c r="L95"/>
  <c r="L45"/>
  <c r="L56"/>
  <c r="L31"/>
  <c r="L285"/>
  <c r="L195"/>
  <c r="L115"/>
  <c r="L134"/>
  <c r="L133"/>
  <c r="L333"/>
  <c r="L334"/>
  <c r="L246"/>
  <c r="L190"/>
  <c r="L76"/>
  <c r="L139"/>
  <c r="L387"/>
  <c r="L388"/>
  <c r="L216"/>
  <c r="L150"/>
  <c r="L211"/>
  <c r="L371"/>
  <c r="L244"/>
  <c r="L245"/>
  <c r="L186"/>
  <c r="L347"/>
  <c r="L194"/>
  <c r="L193"/>
  <c r="L197"/>
  <c r="L196"/>
  <c r="L112"/>
  <c r="L323"/>
  <c r="L149"/>
  <c r="L382"/>
  <c r="L208"/>
  <c r="L164"/>
  <c r="L108"/>
  <c r="L281"/>
  <c r="L147"/>
  <c r="L218"/>
  <c r="L219"/>
  <c r="L68"/>
  <c r="L69"/>
  <c r="L287"/>
  <c r="L408"/>
  <c r="L276"/>
  <c r="L199"/>
  <c r="L198"/>
  <c r="L200"/>
  <c r="L136"/>
  <c r="L135"/>
  <c r="L191"/>
  <c r="L175"/>
  <c r="L33"/>
  <c r="L188"/>
  <c r="L223"/>
  <c r="L212"/>
  <c r="L23"/>
  <c r="L22"/>
  <c r="L11"/>
  <c r="L14"/>
  <c r="L13"/>
  <c r="L15"/>
  <c r="L16"/>
  <c r="L12"/>
  <c r="L292"/>
  <c r="L291"/>
  <c r="L121"/>
  <c r="L349"/>
  <c r="L329"/>
  <c r="L327"/>
  <c r="L328"/>
  <c r="L20"/>
  <c r="L21"/>
  <c r="L19"/>
  <c r="L214"/>
  <c r="L297"/>
  <c r="L124"/>
  <c r="L307"/>
  <c r="L372"/>
  <c r="L361"/>
  <c r="L182"/>
  <c r="L180"/>
  <c r="L30"/>
  <c r="L39"/>
  <c r="L202"/>
  <c r="L128"/>
  <c r="L63"/>
  <c r="L64"/>
  <c r="L283"/>
  <c r="L284"/>
  <c r="L263"/>
  <c r="L264"/>
  <c r="L259"/>
  <c r="L260"/>
  <c r="L34"/>
  <c r="L35"/>
  <c r="L37"/>
  <c r="L36"/>
  <c r="L336"/>
  <c r="L348"/>
  <c r="L27"/>
  <c r="L261"/>
  <c r="L262"/>
  <c r="L18"/>
  <c r="L17"/>
  <c r="L318"/>
  <c r="L280"/>
  <c r="L360"/>
  <c r="L359"/>
  <c r="L350"/>
  <c r="L296"/>
  <c r="L295"/>
  <c r="L342"/>
  <c r="L343"/>
  <c r="L367"/>
  <c r="L179"/>
  <c r="L392"/>
  <c r="L383"/>
  <c r="L298"/>
  <c r="L169"/>
  <c r="L168"/>
  <c r="L79"/>
  <c r="L126"/>
  <c r="L183"/>
  <c r="L312"/>
  <c r="L247"/>
  <c r="L364"/>
  <c r="L89"/>
  <c r="L88"/>
  <c r="L290"/>
  <c r="L77"/>
  <c r="L174"/>
  <c r="L370"/>
  <c r="L314"/>
  <c r="L274"/>
  <c r="L173"/>
  <c r="L249"/>
  <c r="L192"/>
  <c r="L142"/>
  <c r="L141"/>
  <c r="L255"/>
  <c r="L317"/>
  <c r="L311"/>
  <c r="L273"/>
  <c r="L272"/>
  <c r="L271"/>
  <c r="L48"/>
  <c r="L375"/>
  <c r="L374"/>
  <c r="L294"/>
  <c r="L293"/>
  <c r="L176"/>
  <c r="L177"/>
  <c r="L265"/>
  <c r="L266"/>
  <c r="L55"/>
  <c r="L54"/>
  <c r="L153"/>
  <c r="L58"/>
  <c r="L60"/>
  <c r="L166"/>
  <c r="L140"/>
  <c r="L187"/>
  <c r="L267"/>
  <c r="L346"/>
  <c r="L286"/>
  <c r="L111"/>
  <c r="L301"/>
  <c r="L302"/>
  <c r="L32"/>
  <c r="L217"/>
  <c r="L373"/>
  <c r="L376"/>
  <c r="L377"/>
  <c r="L397"/>
  <c r="L379"/>
  <c r="L378"/>
  <c r="L24"/>
  <c r="L25"/>
  <c r="L222"/>
  <c r="L221"/>
  <c r="L234"/>
  <c r="L235"/>
  <c r="L155"/>
  <c r="L154"/>
  <c r="L178"/>
  <c r="L368"/>
  <c r="L325"/>
  <c r="L326"/>
  <c r="L358"/>
  <c r="L70"/>
  <c r="L71"/>
  <c r="L404"/>
  <c r="L402"/>
  <c r="L390"/>
  <c r="L313"/>
  <c r="L253"/>
  <c r="L381"/>
  <c r="L319"/>
  <c r="L148"/>
  <c r="L213"/>
  <c r="L185"/>
  <c r="L184"/>
  <c r="L398"/>
  <c r="L161"/>
  <c r="L159"/>
  <c r="L160"/>
  <c r="L237"/>
  <c r="L250"/>
  <c r="L152"/>
  <c r="L151"/>
  <c r="L268"/>
  <c r="L310"/>
  <c r="L209"/>
  <c r="L144"/>
  <c r="L143"/>
  <c r="L116"/>
  <c r="L117"/>
  <c r="L118"/>
  <c r="L339"/>
  <c r="L386"/>
  <c r="L288"/>
  <c r="L316"/>
  <c r="L103"/>
  <c r="L102"/>
  <c r="L101"/>
  <c r="L162"/>
  <c r="L165"/>
  <c r="L241"/>
  <c r="L338"/>
  <c r="L238"/>
  <c r="L92"/>
  <c r="L207"/>
  <c r="L85"/>
  <c r="L86"/>
  <c r="L87"/>
  <c r="L83"/>
  <c r="L81"/>
  <c r="L82"/>
  <c r="L84"/>
  <c r="L98"/>
  <c r="L100"/>
  <c r="L99"/>
  <c r="L73"/>
  <c r="L75"/>
  <c r="L74"/>
  <c r="L29"/>
  <c r="L6"/>
  <c r="L8"/>
  <c r="L7"/>
  <c r="L78"/>
  <c r="L105"/>
  <c r="L104"/>
  <c r="L28"/>
  <c r="L251"/>
  <c r="L299"/>
  <c r="L275"/>
  <c r="L303"/>
  <c r="L304"/>
  <c r="L9"/>
  <c r="L308"/>
  <c r="L50"/>
  <c r="L181"/>
  <c r="L385"/>
  <c r="L5"/>
  <c r="L395"/>
  <c r="L394"/>
  <c r="L396"/>
  <c r="L243"/>
  <c r="V156" i="18" l="1"/>
  <c r="U156"/>
  <c r="T156"/>
  <c r="S156"/>
  <c r="V155"/>
  <c r="U155"/>
  <c r="T155"/>
  <c r="S155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V154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1" l="1"/>
  <c r="V11" s="1"/>
  <c r="L11"/>
  <c r="J11"/>
  <c r="K11"/>
  <c r="M15"/>
  <c r="L15"/>
  <c r="J15"/>
  <c r="K15"/>
  <c r="M19"/>
  <c r="V19" s="1"/>
  <c r="L19"/>
  <c r="J19"/>
  <c r="K19"/>
  <c r="M23"/>
  <c r="V23" s="1"/>
  <c r="L23"/>
  <c r="J23"/>
  <c r="K23"/>
  <c r="M27"/>
  <c r="L27"/>
  <c r="J27"/>
  <c r="K27"/>
  <c r="T27" s="1"/>
  <c r="M31"/>
  <c r="L31"/>
  <c r="J31"/>
  <c r="S31" s="1"/>
  <c r="K31"/>
  <c r="M35"/>
  <c r="L35"/>
  <c r="J35"/>
  <c r="K35"/>
  <c r="M39"/>
  <c r="V39" s="1"/>
  <c r="L39"/>
  <c r="J39"/>
  <c r="K39"/>
  <c r="M43"/>
  <c r="L43"/>
  <c r="J43"/>
  <c r="K43"/>
  <c r="T43" s="1"/>
  <c r="M47"/>
  <c r="L47"/>
  <c r="J47"/>
  <c r="K47"/>
  <c r="T47" s="1"/>
  <c r="M51"/>
  <c r="V51" s="1"/>
  <c r="L51"/>
  <c r="J51"/>
  <c r="K51"/>
  <c r="M55"/>
  <c r="L55"/>
  <c r="J55"/>
  <c r="K55"/>
  <c r="M59"/>
  <c r="V59" s="1"/>
  <c r="L59"/>
  <c r="U59" s="1"/>
  <c r="J59"/>
  <c r="S59" s="1"/>
  <c r="K59"/>
  <c r="M63"/>
  <c r="L63"/>
  <c r="J63"/>
  <c r="S63" s="1"/>
  <c r="K63"/>
  <c r="M67"/>
  <c r="L67"/>
  <c r="J67"/>
  <c r="K67"/>
  <c r="T67" s="1"/>
  <c r="M71"/>
  <c r="L71"/>
  <c r="U71" s="1"/>
  <c r="J71"/>
  <c r="S71" s="1"/>
  <c r="K71"/>
  <c r="M75"/>
  <c r="V75" s="1"/>
  <c r="L75"/>
  <c r="J75"/>
  <c r="K75"/>
  <c r="M79"/>
  <c r="L79"/>
  <c r="J79"/>
  <c r="K79"/>
  <c r="M83"/>
  <c r="L83"/>
  <c r="J83"/>
  <c r="K83"/>
  <c r="M87"/>
  <c r="L87"/>
  <c r="J87"/>
  <c r="K87"/>
  <c r="M91"/>
  <c r="L91"/>
  <c r="J91"/>
  <c r="K91"/>
  <c r="T91" s="1"/>
  <c r="M95"/>
  <c r="V95" s="1"/>
  <c r="L95"/>
  <c r="J95"/>
  <c r="K95"/>
  <c r="M99"/>
  <c r="L99"/>
  <c r="J99"/>
  <c r="K99"/>
  <c r="T99" s="1"/>
  <c r="M103"/>
  <c r="L103"/>
  <c r="J103"/>
  <c r="K103"/>
  <c r="M107"/>
  <c r="V107" s="1"/>
  <c r="L107"/>
  <c r="J107"/>
  <c r="K107"/>
  <c r="T107" s="1"/>
  <c r="M111"/>
  <c r="L111"/>
  <c r="J111"/>
  <c r="K111"/>
  <c r="M123"/>
  <c r="V119" s="1"/>
  <c r="L123"/>
  <c r="U119" s="1"/>
  <c r="J123"/>
  <c r="S119" s="1"/>
  <c r="K123"/>
  <c r="T119" s="1"/>
  <c r="M127"/>
  <c r="V123" s="1"/>
  <c r="L127"/>
  <c r="J127"/>
  <c r="S123" s="1"/>
  <c r="K127"/>
  <c r="T123" s="1"/>
  <c r="Q129"/>
  <c r="M133"/>
  <c r="V129" s="1"/>
  <c r="L133"/>
  <c r="U129" s="1"/>
  <c r="J133"/>
  <c r="S129" s="1"/>
  <c r="K133"/>
  <c r="T129" s="1"/>
  <c r="M7"/>
  <c r="L7"/>
  <c r="U7" s="1"/>
  <c r="J7"/>
  <c r="K7"/>
  <c r="L12"/>
  <c r="M12"/>
  <c r="V12" s="1"/>
  <c r="J12"/>
  <c r="K12"/>
  <c r="L16"/>
  <c r="M16"/>
  <c r="V16" s="1"/>
  <c r="J16"/>
  <c r="K16"/>
  <c r="L20"/>
  <c r="M20"/>
  <c r="V20" s="1"/>
  <c r="J20"/>
  <c r="K20"/>
  <c r="L24"/>
  <c r="M24"/>
  <c r="V24" s="1"/>
  <c r="J24"/>
  <c r="K24"/>
  <c r="L28"/>
  <c r="M28"/>
  <c r="J28"/>
  <c r="K28"/>
  <c r="R56"/>
  <c r="L32"/>
  <c r="M32"/>
  <c r="J32"/>
  <c r="K32"/>
  <c r="Q100"/>
  <c r="M36"/>
  <c r="L36"/>
  <c r="U36" s="1"/>
  <c r="J36"/>
  <c r="K36"/>
  <c r="M40"/>
  <c r="V40" s="1"/>
  <c r="L40"/>
  <c r="J40"/>
  <c r="K40"/>
  <c r="M44"/>
  <c r="L44"/>
  <c r="J44"/>
  <c r="S44" s="1"/>
  <c r="K44"/>
  <c r="M48"/>
  <c r="V48" s="1"/>
  <c r="L48"/>
  <c r="J48"/>
  <c r="K48"/>
  <c r="M52"/>
  <c r="L52"/>
  <c r="J52"/>
  <c r="K52"/>
  <c r="T52" s="1"/>
  <c r="M56"/>
  <c r="L56"/>
  <c r="U56" s="1"/>
  <c r="J56"/>
  <c r="K56"/>
  <c r="M60"/>
  <c r="V60" s="1"/>
  <c r="L60"/>
  <c r="J60"/>
  <c r="K60"/>
  <c r="M64"/>
  <c r="L64"/>
  <c r="J64"/>
  <c r="K64"/>
  <c r="T64" s="1"/>
  <c r="M68"/>
  <c r="L68"/>
  <c r="J68"/>
  <c r="K68"/>
  <c r="M72"/>
  <c r="L72"/>
  <c r="J72"/>
  <c r="K72"/>
  <c r="M76"/>
  <c r="V76" s="1"/>
  <c r="L76"/>
  <c r="J76"/>
  <c r="K76"/>
  <c r="M80"/>
  <c r="L80"/>
  <c r="J80"/>
  <c r="K80"/>
  <c r="M84"/>
  <c r="V84" s="1"/>
  <c r="L84"/>
  <c r="J84"/>
  <c r="K84"/>
  <c r="T84" s="1"/>
  <c r="M88"/>
  <c r="L88"/>
  <c r="J88"/>
  <c r="K88"/>
  <c r="M92"/>
  <c r="V92" s="1"/>
  <c r="L92"/>
  <c r="U92" s="1"/>
  <c r="J92"/>
  <c r="K92"/>
  <c r="M96"/>
  <c r="V96" s="1"/>
  <c r="L96"/>
  <c r="J96"/>
  <c r="K96"/>
  <c r="M100"/>
  <c r="L100"/>
  <c r="J100"/>
  <c r="S100" s="1"/>
  <c r="K100"/>
  <c r="M104"/>
  <c r="L104"/>
  <c r="U104" s="1"/>
  <c r="J104"/>
  <c r="K104"/>
  <c r="M108"/>
  <c r="V108" s="1"/>
  <c r="L108"/>
  <c r="J108"/>
  <c r="K108"/>
  <c r="M112"/>
  <c r="V112" s="1"/>
  <c r="L112"/>
  <c r="U112" s="1"/>
  <c r="J112"/>
  <c r="S112" s="1"/>
  <c r="K112"/>
  <c r="T112" s="1"/>
  <c r="M124"/>
  <c r="V120" s="1"/>
  <c r="L124"/>
  <c r="U120" s="1"/>
  <c r="J124"/>
  <c r="S120" s="1"/>
  <c r="K124"/>
  <c r="T120" s="1"/>
  <c r="M128"/>
  <c r="V124" s="1"/>
  <c r="L128"/>
  <c r="U124" s="1"/>
  <c r="J128"/>
  <c r="S124" s="1"/>
  <c r="K128"/>
  <c r="T124" s="1"/>
  <c r="M132"/>
  <c r="V128" s="1"/>
  <c r="L132"/>
  <c r="U128" s="1"/>
  <c r="J132"/>
  <c r="S128" s="1"/>
  <c r="K132"/>
  <c r="T128" s="1"/>
  <c r="L9"/>
  <c r="U9" s="1"/>
  <c r="M9"/>
  <c r="J9"/>
  <c r="K9"/>
  <c r="L13"/>
  <c r="M13"/>
  <c r="J13"/>
  <c r="K13"/>
  <c r="L17"/>
  <c r="U17" s="1"/>
  <c r="M17"/>
  <c r="J17"/>
  <c r="K17"/>
  <c r="L21"/>
  <c r="M21"/>
  <c r="V21" s="1"/>
  <c r="J21"/>
  <c r="K21"/>
  <c r="L25"/>
  <c r="M25"/>
  <c r="V25" s="1"/>
  <c r="J25"/>
  <c r="K25"/>
  <c r="L29"/>
  <c r="M29"/>
  <c r="J29"/>
  <c r="K29"/>
  <c r="L33"/>
  <c r="M33"/>
  <c r="J33"/>
  <c r="K33"/>
  <c r="T33" s="1"/>
  <c r="M37"/>
  <c r="V37" s="1"/>
  <c r="L37"/>
  <c r="J37"/>
  <c r="K37"/>
  <c r="M41"/>
  <c r="V41" s="1"/>
  <c r="L41"/>
  <c r="J41"/>
  <c r="K41"/>
  <c r="M45"/>
  <c r="L45"/>
  <c r="J45"/>
  <c r="K45"/>
  <c r="M49"/>
  <c r="V49" s="1"/>
  <c r="L49"/>
  <c r="J49"/>
  <c r="S49" s="1"/>
  <c r="K49"/>
  <c r="T49" s="1"/>
  <c r="M53"/>
  <c r="L53"/>
  <c r="J53"/>
  <c r="K53"/>
  <c r="M57"/>
  <c r="V57" s="1"/>
  <c r="L57"/>
  <c r="J57"/>
  <c r="K57"/>
  <c r="M61"/>
  <c r="L61"/>
  <c r="U61" s="1"/>
  <c r="J61"/>
  <c r="K61"/>
  <c r="T61" s="1"/>
  <c r="M65"/>
  <c r="L65"/>
  <c r="U65" s="1"/>
  <c r="J65"/>
  <c r="K65"/>
  <c r="M69"/>
  <c r="L69"/>
  <c r="U69" s="1"/>
  <c r="J69"/>
  <c r="K69"/>
  <c r="M73"/>
  <c r="L73"/>
  <c r="J73"/>
  <c r="K73"/>
  <c r="M77"/>
  <c r="L77"/>
  <c r="J77"/>
  <c r="K77"/>
  <c r="M81"/>
  <c r="L81"/>
  <c r="U81" s="1"/>
  <c r="J81"/>
  <c r="K81"/>
  <c r="M85"/>
  <c r="L85"/>
  <c r="J85"/>
  <c r="K85"/>
  <c r="T85" s="1"/>
  <c r="M89"/>
  <c r="L89"/>
  <c r="U89" s="1"/>
  <c r="J89"/>
  <c r="K89"/>
  <c r="M93"/>
  <c r="V93" s="1"/>
  <c r="L93"/>
  <c r="J93"/>
  <c r="K93"/>
  <c r="M97"/>
  <c r="V97" s="1"/>
  <c r="L97"/>
  <c r="J97"/>
  <c r="K97"/>
  <c r="T97" s="1"/>
  <c r="M101"/>
  <c r="L101"/>
  <c r="U101" s="1"/>
  <c r="J101"/>
  <c r="K101"/>
  <c r="M105"/>
  <c r="L105"/>
  <c r="U105" s="1"/>
  <c r="J105"/>
  <c r="S105" s="1"/>
  <c r="K105"/>
  <c r="M109"/>
  <c r="V109" s="1"/>
  <c r="L109"/>
  <c r="J109"/>
  <c r="K109"/>
  <c r="M121"/>
  <c r="V117" s="1"/>
  <c r="L121"/>
  <c r="U117" s="1"/>
  <c r="J121"/>
  <c r="S117" s="1"/>
  <c r="K121"/>
  <c r="T117" s="1"/>
  <c r="M125"/>
  <c r="V121" s="1"/>
  <c r="L125"/>
  <c r="U121" s="1"/>
  <c r="J125"/>
  <c r="S121" s="1"/>
  <c r="K125"/>
  <c r="T121" s="1"/>
  <c r="M129"/>
  <c r="V125" s="1"/>
  <c r="L129"/>
  <c r="U125" s="1"/>
  <c r="J129"/>
  <c r="S125" s="1"/>
  <c r="K129"/>
  <c r="T125" s="1"/>
  <c r="M131"/>
  <c r="V127" s="1"/>
  <c r="L131"/>
  <c r="U127" s="1"/>
  <c r="J131"/>
  <c r="S127" s="1"/>
  <c r="K131"/>
  <c r="T127" s="1"/>
  <c r="L8"/>
  <c r="M8"/>
  <c r="V8" s="1"/>
  <c r="J8"/>
  <c r="K8"/>
  <c r="M10"/>
  <c r="L10"/>
  <c r="U10" s="1"/>
  <c r="K10"/>
  <c r="J10"/>
  <c r="M14"/>
  <c r="L14"/>
  <c r="K14"/>
  <c r="J14"/>
  <c r="M18"/>
  <c r="V18" s="1"/>
  <c r="L18"/>
  <c r="K18"/>
  <c r="J18"/>
  <c r="M22"/>
  <c r="L22"/>
  <c r="K22"/>
  <c r="J22"/>
  <c r="M26"/>
  <c r="L26"/>
  <c r="U26" s="1"/>
  <c r="K26"/>
  <c r="J26"/>
  <c r="M30"/>
  <c r="L30"/>
  <c r="K30"/>
  <c r="T30" s="1"/>
  <c r="J30"/>
  <c r="M34"/>
  <c r="K34"/>
  <c r="L34"/>
  <c r="J34"/>
  <c r="S34" s="1"/>
  <c r="M38"/>
  <c r="V38" s="1"/>
  <c r="K38"/>
  <c r="L38"/>
  <c r="U38" s="1"/>
  <c r="J38"/>
  <c r="M42"/>
  <c r="K42"/>
  <c r="L42"/>
  <c r="J42"/>
  <c r="M46"/>
  <c r="K46"/>
  <c r="L46"/>
  <c r="J46"/>
  <c r="M50"/>
  <c r="K50"/>
  <c r="L50"/>
  <c r="J50"/>
  <c r="M54"/>
  <c r="V54" s="1"/>
  <c r="K54"/>
  <c r="L54"/>
  <c r="J54"/>
  <c r="M58"/>
  <c r="K58"/>
  <c r="L58"/>
  <c r="J58"/>
  <c r="M62"/>
  <c r="K62"/>
  <c r="L62"/>
  <c r="U62" s="1"/>
  <c r="J62"/>
  <c r="M66"/>
  <c r="K66"/>
  <c r="L66"/>
  <c r="J66"/>
  <c r="M70"/>
  <c r="V70" s="1"/>
  <c r="K70"/>
  <c r="T70" s="1"/>
  <c r="L70"/>
  <c r="J70"/>
  <c r="M74"/>
  <c r="V74" s="1"/>
  <c r="K74"/>
  <c r="L74"/>
  <c r="U74" s="1"/>
  <c r="J74"/>
  <c r="S74" s="1"/>
  <c r="M78"/>
  <c r="K78"/>
  <c r="L78"/>
  <c r="J78"/>
  <c r="M82"/>
  <c r="V82" s="1"/>
  <c r="K82"/>
  <c r="L82"/>
  <c r="J82"/>
  <c r="M86"/>
  <c r="K86"/>
  <c r="L86"/>
  <c r="J86"/>
  <c r="M90"/>
  <c r="V90" s="1"/>
  <c r="K90"/>
  <c r="L90"/>
  <c r="J90"/>
  <c r="M94"/>
  <c r="K94"/>
  <c r="L94"/>
  <c r="U94" s="1"/>
  <c r="J94"/>
  <c r="M98"/>
  <c r="V98" s="1"/>
  <c r="K98"/>
  <c r="L98"/>
  <c r="J98"/>
  <c r="S98" s="1"/>
  <c r="M102"/>
  <c r="K102"/>
  <c r="L102"/>
  <c r="J102"/>
  <c r="M106"/>
  <c r="K106"/>
  <c r="L106"/>
  <c r="J106"/>
  <c r="S106" s="1"/>
  <c r="M110"/>
  <c r="K110"/>
  <c r="L110"/>
  <c r="J110"/>
  <c r="M122"/>
  <c r="V118" s="1"/>
  <c r="K122"/>
  <c r="T118" s="1"/>
  <c r="L122"/>
  <c r="U118" s="1"/>
  <c r="J122"/>
  <c r="S118" s="1"/>
  <c r="M126"/>
  <c r="V122" s="1"/>
  <c r="K126"/>
  <c r="T122" s="1"/>
  <c r="L126"/>
  <c r="U122" s="1"/>
  <c r="J126"/>
  <c r="S122" s="1"/>
  <c r="M130"/>
  <c r="V126" s="1"/>
  <c r="K130"/>
  <c r="T126" s="1"/>
  <c r="L130"/>
  <c r="U126" s="1"/>
  <c r="J130"/>
  <c r="S126" s="1"/>
  <c r="R108"/>
  <c r="R36"/>
  <c r="Q16"/>
  <c r="R110"/>
  <c r="Q15"/>
  <c r="Q105"/>
  <c r="Q69"/>
  <c r="R33"/>
  <c r="Q44"/>
  <c r="R31"/>
  <c r="U63"/>
  <c r="Q107"/>
  <c r="Q35"/>
  <c r="Q82"/>
  <c r="R20"/>
  <c r="R43"/>
  <c r="R15"/>
  <c r="Q127"/>
  <c r="R8"/>
  <c r="R87"/>
  <c r="R41"/>
  <c r="R54"/>
  <c r="R40"/>
  <c r="Q117"/>
  <c r="Q123"/>
  <c r="R39"/>
  <c r="Q118"/>
  <c r="Q122"/>
  <c r="R123"/>
  <c r="Q89"/>
  <c r="Q93"/>
  <c r="R119"/>
  <c r="R122"/>
  <c r="R126"/>
  <c r="U123"/>
  <c r="Q32"/>
  <c r="R12"/>
  <c r="Q45"/>
  <c r="R22"/>
  <c r="Q119"/>
  <c r="R65"/>
  <c r="R60"/>
  <c r="R118"/>
  <c r="T72"/>
  <c r="R37"/>
  <c r="R97"/>
  <c r="R16"/>
  <c r="Q48"/>
  <c r="R105"/>
  <c r="R117"/>
  <c r="Q126"/>
  <c r="R127"/>
  <c r="R70"/>
  <c r="R13"/>
  <c r="R111"/>
  <c r="R78"/>
  <c r="R72"/>
  <c r="R55"/>
  <c r="Q19"/>
  <c r="Q10"/>
  <c r="R11"/>
  <c r="R58"/>
  <c r="R64"/>
  <c r="Q18"/>
  <c r="R14"/>
  <c r="R91"/>
  <c r="R61"/>
  <c r="R81"/>
  <c r="R109"/>
  <c r="Q109"/>
  <c r="Q67"/>
  <c r="Q30"/>
  <c r="R102"/>
  <c r="R57"/>
  <c r="Q90"/>
  <c r="R106"/>
  <c r="Q26"/>
  <c r="R100"/>
  <c r="Q42"/>
  <c r="R77"/>
  <c r="R95"/>
  <c r="R28"/>
  <c r="R90"/>
  <c r="R46"/>
  <c r="R73"/>
  <c r="Q53"/>
  <c r="R34"/>
  <c r="Q85"/>
  <c r="Q14"/>
  <c r="R66"/>
  <c r="Q91"/>
  <c r="R23"/>
  <c r="Q61"/>
  <c r="R79"/>
  <c r="Q102"/>
  <c r="R9"/>
  <c r="Q58"/>
  <c r="Q87"/>
  <c r="Q12"/>
  <c r="R86"/>
  <c r="R103"/>
  <c r="R69"/>
  <c r="Q56"/>
  <c r="R27"/>
  <c r="R101"/>
  <c r="Q33"/>
  <c r="R44"/>
  <c r="Q95"/>
  <c r="Q9"/>
  <c r="R80"/>
  <c r="Q28"/>
  <c r="R51"/>
  <c r="Q68"/>
  <c r="R62"/>
  <c r="R82"/>
  <c r="Q72"/>
  <c r="Q78"/>
  <c r="R96"/>
  <c r="Q60"/>
  <c r="Q65"/>
  <c r="Q37"/>
  <c r="Q97"/>
  <c r="R89"/>
  <c r="Q22"/>
  <c r="Q40"/>
  <c r="Q57"/>
  <c r="Q21"/>
  <c r="R21"/>
  <c r="R104"/>
  <c r="Q104"/>
  <c r="Q81"/>
  <c r="Q11"/>
  <c r="Q110"/>
  <c r="Q20"/>
  <c r="Q55"/>
  <c r="Q27"/>
  <c r="Q73"/>
  <c r="Q54"/>
  <c r="Q41"/>
  <c r="Q43"/>
  <c r="Q111"/>
  <c r="Q59"/>
  <c r="R59"/>
  <c r="R63"/>
  <c r="Q63"/>
  <c r="Q64"/>
  <c r="Q38"/>
  <c r="R38"/>
  <c r="Q86"/>
  <c r="Q103"/>
  <c r="Q106"/>
  <c r="Q108"/>
  <c r="Q101"/>
  <c r="Q46"/>
  <c r="Q34"/>
  <c r="Q36"/>
  <c r="Q31"/>
  <c r="Q77"/>
  <c r="R128"/>
  <c r="Q128"/>
  <c r="R10"/>
  <c r="R18"/>
  <c r="R19"/>
  <c r="R107"/>
  <c r="R26"/>
  <c r="R45"/>
  <c r="R53"/>
  <c r="R35"/>
  <c r="R42"/>
  <c r="R32"/>
  <c r="R85"/>
  <c r="Q96"/>
  <c r="Q24"/>
  <c r="R24"/>
  <c r="R25"/>
  <c r="Q25"/>
  <c r="Q70"/>
  <c r="Q7"/>
  <c r="R7"/>
  <c r="R88"/>
  <c r="Q88"/>
  <c r="R121"/>
  <c r="Q121"/>
  <c r="Q98"/>
  <c r="R98"/>
  <c r="R99"/>
  <c r="Q99"/>
  <c r="Q13"/>
  <c r="Q74"/>
  <c r="R74"/>
  <c r="R75"/>
  <c r="Q75"/>
  <c r="Q8"/>
  <c r="Q80"/>
  <c r="R67"/>
  <c r="Q66"/>
  <c r="R68"/>
  <c r="U15"/>
  <c r="Q17"/>
  <c r="R17"/>
  <c r="Q47"/>
  <c r="R47"/>
  <c r="Q49"/>
  <c r="R49"/>
  <c r="R124"/>
  <c r="Q124"/>
  <c r="Q29"/>
  <c r="R29"/>
  <c r="R50"/>
  <c r="Q50"/>
  <c r="Q51"/>
  <c r="Q92"/>
  <c r="R92"/>
  <c r="Q23"/>
  <c r="Q39"/>
  <c r="R112"/>
  <c r="Q112"/>
  <c r="R94"/>
  <c r="Q94"/>
  <c r="R129"/>
  <c r="R93"/>
  <c r="R30"/>
  <c r="R48"/>
  <c r="R52"/>
  <c r="Q52"/>
  <c r="Q62"/>
  <c r="Q83"/>
  <c r="R83"/>
  <c r="R84"/>
  <c r="Q84"/>
  <c r="R125"/>
  <c r="Q71"/>
  <c r="R71"/>
  <c r="R76"/>
  <c r="Q76"/>
  <c r="Q79"/>
  <c r="R120"/>
  <c r="Q120"/>
  <c r="Q125"/>
  <c r="V156" i="17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R18" l="1"/>
  <c r="M13"/>
  <c r="L13"/>
  <c r="U13" s="1"/>
  <c r="K13"/>
  <c r="T13" s="1"/>
  <c r="J13"/>
  <c r="S13" s="1"/>
  <c r="R94"/>
  <c r="L17"/>
  <c r="U17" s="1"/>
  <c r="M17"/>
  <c r="V17" s="1"/>
  <c r="K17"/>
  <c r="T17" s="1"/>
  <c r="J17"/>
  <c r="R103"/>
  <c r="L21"/>
  <c r="M21"/>
  <c r="K21"/>
  <c r="J21"/>
  <c r="R57"/>
  <c r="L25"/>
  <c r="U25" s="1"/>
  <c r="M25"/>
  <c r="K25"/>
  <c r="T25" s="1"/>
  <c r="J25"/>
  <c r="S25" s="1"/>
  <c r="R34"/>
  <c r="L29"/>
  <c r="M29"/>
  <c r="V29" s="1"/>
  <c r="K29"/>
  <c r="T29" s="1"/>
  <c r="J29"/>
  <c r="R45"/>
  <c r="L33"/>
  <c r="U33" s="1"/>
  <c r="M33"/>
  <c r="V33" s="1"/>
  <c r="K33"/>
  <c r="T33" s="1"/>
  <c r="J33"/>
  <c r="R41"/>
  <c r="L37"/>
  <c r="U37" s="1"/>
  <c r="M37"/>
  <c r="V37" s="1"/>
  <c r="K37"/>
  <c r="J37"/>
  <c r="S37" s="1"/>
  <c r="L41"/>
  <c r="M41"/>
  <c r="K41"/>
  <c r="J41"/>
  <c r="R106"/>
  <c r="L45"/>
  <c r="M45"/>
  <c r="K45"/>
  <c r="J45"/>
  <c r="R75"/>
  <c r="L49"/>
  <c r="M49"/>
  <c r="K49"/>
  <c r="J49"/>
  <c r="R97"/>
  <c r="L53"/>
  <c r="U53" s="1"/>
  <c r="M53"/>
  <c r="V53" s="1"/>
  <c r="K53"/>
  <c r="T53" s="1"/>
  <c r="J53"/>
  <c r="L57"/>
  <c r="M57"/>
  <c r="K57"/>
  <c r="J57"/>
  <c r="R71"/>
  <c r="L61"/>
  <c r="U61" s="1"/>
  <c r="M61"/>
  <c r="K61"/>
  <c r="J61"/>
  <c r="S61" s="1"/>
  <c r="R80"/>
  <c r="L65"/>
  <c r="M65"/>
  <c r="K65"/>
  <c r="J65"/>
  <c r="L69"/>
  <c r="M69"/>
  <c r="K69"/>
  <c r="J69"/>
  <c r="L73"/>
  <c r="U73" s="1"/>
  <c r="M73"/>
  <c r="K73"/>
  <c r="T73" s="1"/>
  <c r="J73"/>
  <c r="S73" s="1"/>
  <c r="L77"/>
  <c r="U77" s="1"/>
  <c r="M77"/>
  <c r="V77" s="1"/>
  <c r="K77"/>
  <c r="T77" s="1"/>
  <c r="J77"/>
  <c r="S77" s="1"/>
  <c r="R104"/>
  <c r="L81"/>
  <c r="U81" s="1"/>
  <c r="M81"/>
  <c r="V81" s="1"/>
  <c r="K81"/>
  <c r="T81" s="1"/>
  <c r="J81"/>
  <c r="R86"/>
  <c r="L85"/>
  <c r="M85"/>
  <c r="K85"/>
  <c r="J85"/>
  <c r="L89"/>
  <c r="M89"/>
  <c r="K89"/>
  <c r="J89"/>
  <c r="L93"/>
  <c r="M93"/>
  <c r="K93"/>
  <c r="J93"/>
  <c r="L97"/>
  <c r="M97"/>
  <c r="K97"/>
  <c r="J97"/>
  <c r="L101"/>
  <c r="M101"/>
  <c r="K101"/>
  <c r="J101"/>
  <c r="L105"/>
  <c r="M105"/>
  <c r="K105"/>
  <c r="J105"/>
  <c r="L109"/>
  <c r="M109"/>
  <c r="K109"/>
  <c r="J109"/>
  <c r="L121"/>
  <c r="U117" s="1"/>
  <c r="M121"/>
  <c r="V117" s="1"/>
  <c r="K121"/>
  <c r="T117" s="1"/>
  <c r="J121"/>
  <c r="S117" s="1"/>
  <c r="Q121"/>
  <c r="L125"/>
  <c r="U121" s="1"/>
  <c r="M125"/>
  <c r="K125"/>
  <c r="T121" s="1"/>
  <c r="J125"/>
  <c r="S121" s="1"/>
  <c r="Q125"/>
  <c r="L129"/>
  <c r="U125" s="1"/>
  <c r="M129"/>
  <c r="K129"/>
  <c r="T125" s="1"/>
  <c r="J129"/>
  <c r="S125" s="1"/>
  <c r="M131"/>
  <c r="V127" s="1"/>
  <c r="L131"/>
  <c r="U127" s="1"/>
  <c r="J131"/>
  <c r="S127" s="1"/>
  <c r="K131"/>
  <c r="T127" s="1"/>
  <c r="R14"/>
  <c r="M9"/>
  <c r="L9"/>
  <c r="U9" s="1"/>
  <c r="K9"/>
  <c r="T9" s="1"/>
  <c r="J9"/>
  <c r="R15"/>
  <c r="M10"/>
  <c r="V10" s="1"/>
  <c r="L10"/>
  <c r="U10" s="1"/>
  <c r="K10"/>
  <c r="T10" s="1"/>
  <c r="J10"/>
  <c r="S10" s="1"/>
  <c r="R91"/>
  <c r="M14"/>
  <c r="L14"/>
  <c r="K14"/>
  <c r="J14"/>
  <c r="R54"/>
  <c r="L18"/>
  <c r="M18"/>
  <c r="K18"/>
  <c r="J18"/>
  <c r="R95"/>
  <c r="L22"/>
  <c r="U22" s="1"/>
  <c r="M22"/>
  <c r="V22" s="1"/>
  <c r="K22"/>
  <c r="T22" s="1"/>
  <c r="J22"/>
  <c r="S22" s="1"/>
  <c r="R85"/>
  <c r="L26"/>
  <c r="U26" s="1"/>
  <c r="M26"/>
  <c r="V26" s="1"/>
  <c r="K26"/>
  <c r="T26" s="1"/>
  <c r="J26"/>
  <c r="S26" s="1"/>
  <c r="R109"/>
  <c r="L30"/>
  <c r="U30" s="1"/>
  <c r="M30"/>
  <c r="V30" s="1"/>
  <c r="K30"/>
  <c r="T30" s="1"/>
  <c r="J30"/>
  <c r="S30" s="1"/>
  <c r="R46"/>
  <c r="L34"/>
  <c r="M34"/>
  <c r="K34"/>
  <c r="J34"/>
  <c r="R42"/>
  <c r="L38"/>
  <c r="U38" s="1"/>
  <c r="M38"/>
  <c r="V38" s="1"/>
  <c r="K38"/>
  <c r="T38" s="1"/>
  <c r="J38"/>
  <c r="L42"/>
  <c r="M42"/>
  <c r="K42"/>
  <c r="J42"/>
  <c r="R107"/>
  <c r="L46"/>
  <c r="M46"/>
  <c r="K46"/>
  <c r="J46"/>
  <c r="L50"/>
  <c r="U50" s="1"/>
  <c r="M50"/>
  <c r="V50" s="1"/>
  <c r="K50"/>
  <c r="T50" s="1"/>
  <c r="J50"/>
  <c r="S50" s="1"/>
  <c r="R98"/>
  <c r="L54"/>
  <c r="M54"/>
  <c r="K54"/>
  <c r="J54"/>
  <c r="R60"/>
  <c r="L58"/>
  <c r="U58" s="1"/>
  <c r="M58"/>
  <c r="V58" s="1"/>
  <c r="K58"/>
  <c r="T58" s="1"/>
  <c r="J58"/>
  <c r="S58" s="1"/>
  <c r="R72"/>
  <c r="L62"/>
  <c r="U62" s="1"/>
  <c r="M62"/>
  <c r="V62" s="1"/>
  <c r="K62"/>
  <c r="T62" s="1"/>
  <c r="J62"/>
  <c r="S62" s="1"/>
  <c r="R99"/>
  <c r="L66"/>
  <c r="M66"/>
  <c r="K66"/>
  <c r="J66"/>
  <c r="L70"/>
  <c r="M70"/>
  <c r="K70"/>
  <c r="J70"/>
  <c r="L74"/>
  <c r="U74" s="1"/>
  <c r="M74"/>
  <c r="V74" s="1"/>
  <c r="K74"/>
  <c r="T74" s="1"/>
  <c r="J74"/>
  <c r="S74" s="1"/>
  <c r="L78"/>
  <c r="U78" s="1"/>
  <c r="M78"/>
  <c r="V78" s="1"/>
  <c r="K78"/>
  <c r="T78" s="1"/>
  <c r="J78"/>
  <c r="S78" s="1"/>
  <c r="L82"/>
  <c r="M82"/>
  <c r="K82"/>
  <c r="J82"/>
  <c r="L86"/>
  <c r="M86"/>
  <c r="K86"/>
  <c r="J86"/>
  <c r="L90"/>
  <c r="M90"/>
  <c r="K90"/>
  <c r="J90"/>
  <c r="L94"/>
  <c r="M94"/>
  <c r="K94"/>
  <c r="J94"/>
  <c r="L98"/>
  <c r="M98"/>
  <c r="K98"/>
  <c r="J98"/>
  <c r="L102"/>
  <c r="M102"/>
  <c r="K102"/>
  <c r="J102"/>
  <c r="L106"/>
  <c r="M106"/>
  <c r="K106"/>
  <c r="J106"/>
  <c r="L110"/>
  <c r="M110"/>
  <c r="K110"/>
  <c r="J110"/>
  <c r="L122"/>
  <c r="U118" s="1"/>
  <c r="M122"/>
  <c r="V118" s="1"/>
  <c r="K122"/>
  <c r="T118" s="1"/>
  <c r="J122"/>
  <c r="S118" s="1"/>
  <c r="L126"/>
  <c r="U122" s="1"/>
  <c r="M126"/>
  <c r="V122" s="1"/>
  <c r="K126"/>
  <c r="T122" s="1"/>
  <c r="J126"/>
  <c r="S122" s="1"/>
  <c r="L130"/>
  <c r="U126" s="1"/>
  <c r="M130"/>
  <c r="V126" s="1"/>
  <c r="J130"/>
  <c r="S126" s="1"/>
  <c r="K130"/>
  <c r="T126" s="1"/>
  <c r="R55"/>
  <c r="L7"/>
  <c r="U7" s="1"/>
  <c r="M7"/>
  <c r="V7" s="1"/>
  <c r="K7"/>
  <c r="T7" s="1"/>
  <c r="J7"/>
  <c r="S7" s="1"/>
  <c r="R20"/>
  <c r="M11"/>
  <c r="V11" s="1"/>
  <c r="K11"/>
  <c r="T11" s="1"/>
  <c r="L11"/>
  <c r="U11" s="1"/>
  <c r="J11"/>
  <c r="S11" s="1"/>
  <c r="R92"/>
  <c r="M15"/>
  <c r="K15"/>
  <c r="L15"/>
  <c r="J15"/>
  <c r="R63"/>
  <c r="M19"/>
  <c r="V19" s="1"/>
  <c r="K19"/>
  <c r="T19" s="1"/>
  <c r="L19"/>
  <c r="U19" s="1"/>
  <c r="J19"/>
  <c r="S19" s="1"/>
  <c r="R108"/>
  <c r="M23"/>
  <c r="V23" s="1"/>
  <c r="K23"/>
  <c r="T23" s="1"/>
  <c r="L23"/>
  <c r="U23" s="1"/>
  <c r="J23"/>
  <c r="S23" s="1"/>
  <c r="R89"/>
  <c r="M27"/>
  <c r="V27" s="1"/>
  <c r="K27"/>
  <c r="T27" s="1"/>
  <c r="L27"/>
  <c r="U27" s="1"/>
  <c r="J27"/>
  <c r="S27" s="1"/>
  <c r="R110"/>
  <c r="M31"/>
  <c r="V31" s="1"/>
  <c r="K31"/>
  <c r="T31" s="1"/>
  <c r="L31"/>
  <c r="U31" s="1"/>
  <c r="J31"/>
  <c r="S31" s="1"/>
  <c r="R47"/>
  <c r="M35"/>
  <c r="V35" s="1"/>
  <c r="K35"/>
  <c r="T35" s="1"/>
  <c r="L35"/>
  <c r="U35" s="1"/>
  <c r="J35"/>
  <c r="S35" s="1"/>
  <c r="R64"/>
  <c r="M39"/>
  <c r="V39" s="1"/>
  <c r="K39"/>
  <c r="T39" s="1"/>
  <c r="L39"/>
  <c r="U39" s="1"/>
  <c r="J39"/>
  <c r="S39" s="1"/>
  <c r="R82"/>
  <c r="M43"/>
  <c r="V43" s="1"/>
  <c r="K43"/>
  <c r="T43" s="1"/>
  <c r="L43"/>
  <c r="U43" s="1"/>
  <c r="J43"/>
  <c r="S43" s="1"/>
  <c r="R49"/>
  <c r="M47"/>
  <c r="K47"/>
  <c r="L47"/>
  <c r="J47"/>
  <c r="R66"/>
  <c r="M51"/>
  <c r="V51" s="1"/>
  <c r="K51"/>
  <c r="T51" s="1"/>
  <c r="L51"/>
  <c r="U51" s="1"/>
  <c r="J51"/>
  <c r="S51" s="1"/>
  <c r="R69"/>
  <c r="M55"/>
  <c r="K55"/>
  <c r="L55"/>
  <c r="J55"/>
  <c r="R101"/>
  <c r="M59"/>
  <c r="V59" s="1"/>
  <c r="K59"/>
  <c r="T59" s="1"/>
  <c r="L59"/>
  <c r="U59" s="1"/>
  <c r="J59"/>
  <c r="S59" s="1"/>
  <c r="M63"/>
  <c r="K63"/>
  <c r="L63"/>
  <c r="J63"/>
  <c r="R100"/>
  <c r="M67"/>
  <c r="V67" s="1"/>
  <c r="K67"/>
  <c r="T67" s="1"/>
  <c r="L67"/>
  <c r="U67" s="1"/>
  <c r="J67"/>
  <c r="S67" s="1"/>
  <c r="M71"/>
  <c r="K71"/>
  <c r="L71"/>
  <c r="J71"/>
  <c r="M75"/>
  <c r="K75"/>
  <c r="L75"/>
  <c r="J75"/>
  <c r="M79"/>
  <c r="K79"/>
  <c r="L79"/>
  <c r="J79"/>
  <c r="M83"/>
  <c r="V83" s="1"/>
  <c r="K83"/>
  <c r="T83" s="1"/>
  <c r="L83"/>
  <c r="U83" s="1"/>
  <c r="J83"/>
  <c r="S83" s="1"/>
  <c r="M87"/>
  <c r="V87" s="1"/>
  <c r="K87"/>
  <c r="T87" s="1"/>
  <c r="L87"/>
  <c r="U87" s="1"/>
  <c r="J87"/>
  <c r="S87" s="1"/>
  <c r="M91"/>
  <c r="K91"/>
  <c r="L91"/>
  <c r="J91"/>
  <c r="M95"/>
  <c r="K95"/>
  <c r="L95"/>
  <c r="J95"/>
  <c r="M99"/>
  <c r="K99"/>
  <c r="L99"/>
  <c r="J99"/>
  <c r="M103"/>
  <c r="K103"/>
  <c r="L103"/>
  <c r="J103"/>
  <c r="M107"/>
  <c r="K107"/>
  <c r="L107"/>
  <c r="J107"/>
  <c r="M111"/>
  <c r="K111"/>
  <c r="L111"/>
  <c r="J111"/>
  <c r="M123"/>
  <c r="V119" s="1"/>
  <c r="K123"/>
  <c r="T119" s="1"/>
  <c r="L123"/>
  <c r="U119" s="1"/>
  <c r="J123"/>
  <c r="S119" s="1"/>
  <c r="M127"/>
  <c r="V123" s="1"/>
  <c r="L127"/>
  <c r="U123" s="1"/>
  <c r="J127"/>
  <c r="S123" s="1"/>
  <c r="K127"/>
  <c r="T123" s="1"/>
  <c r="Q129"/>
  <c r="L133"/>
  <c r="U129" s="1"/>
  <c r="M133"/>
  <c r="V129" s="1"/>
  <c r="K133"/>
  <c r="T129" s="1"/>
  <c r="J133"/>
  <c r="S129" s="1"/>
  <c r="R56"/>
  <c r="M8"/>
  <c r="V8" s="1"/>
  <c r="K8"/>
  <c r="T8" s="1"/>
  <c r="L8"/>
  <c r="U8" s="1"/>
  <c r="J8"/>
  <c r="S8" s="1"/>
  <c r="R21"/>
  <c r="M12"/>
  <c r="V12" s="1"/>
  <c r="K12"/>
  <c r="T12" s="1"/>
  <c r="L12"/>
  <c r="U12" s="1"/>
  <c r="J12"/>
  <c r="S12" s="1"/>
  <c r="R93"/>
  <c r="M16"/>
  <c r="V16" s="1"/>
  <c r="K16"/>
  <c r="T16" s="1"/>
  <c r="L16"/>
  <c r="U16" s="1"/>
  <c r="J16"/>
  <c r="S16" s="1"/>
  <c r="R102"/>
  <c r="M20"/>
  <c r="K20"/>
  <c r="L20"/>
  <c r="J20"/>
  <c r="M24"/>
  <c r="V24" s="1"/>
  <c r="K24"/>
  <c r="T24" s="1"/>
  <c r="L24"/>
  <c r="U24" s="1"/>
  <c r="J24"/>
  <c r="S24" s="1"/>
  <c r="R90"/>
  <c r="M28"/>
  <c r="V28" s="1"/>
  <c r="K28"/>
  <c r="T28" s="1"/>
  <c r="L28"/>
  <c r="U28" s="1"/>
  <c r="J28"/>
  <c r="S28" s="1"/>
  <c r="R111"/>
  <c r="M32"/>
  <c r="V32" s="1"/>
  <c r="K32"/>
  <c r="T32" s="1"/>
  <c r="L32"/>
  <c r="U32" s="1"/>
  <c r="J32"/>
  <c r="S32" s="1"/>
  <c r="R48"/>
  <c r="M36"/>
  <c r="V36" s="1"/>
  <c r="K36"/>
  <c r="T36" s="1"/>
  <c r="L36"/>
  <c r="U36" s="1"/>
  <c r="J36"/>
  <c r="S36" s="1"/>
  <c r="R65"/>
  <c r="M40"/>
  <c r="V40" s="1"/>
  <c r="K40"/>
  <c r="T40" s="1"/>
  <c r="L40"/>
  <c r="U40" s="1"/>
  <c r="J40"/>
  <c r="S40" s="1"/>
  <c r="R105"/>
  <c r="M44"/>
  <c r="V44" s="1"/>
  <c r="K44"/>
  <c r="T44" s="1"/>
  <c r="L44"/>
  <c r="U44" s="1"/>
  <c r="J44"/>
  <c r="S44" s="1"/>
  <c r="R88"/>
  <c r="M48"/>
  <c r="K48"/>
  <c r="L48"/>
  <c r="J48"/>
  <c r="R96"/>
  <c r="M52"/>
  <c r="V52" s="1"/>
  <c r="K52"/>
  <c r="T52" s="1"/>
  <c r="L52"/>
  <c r="U52" s="1"/>
  <c r="J52"/>
  <c r="S52" s="1"/>
  <c r="R70"/>
  <c r="M56"/>
  <c r="K56"/>
  <c r="L56"/>
  <c r="J56"/>
  <c r="M60"/>
  <c r="K60"/>
  <c r="L60"/>
  <c r="J60"/>
  <c r="R79"/>
  <c r="M64"/>
  <c r="K64"/>
  <c r="L64"/>
  <c r="J64"/>
  <c r="M68"/>
  <c r="V68" s="1"/>
  <c r="K68"/>
  <c r="T68" s="1"/>
  <c r="L68"/>
  <c r="U68" s="1"/>
  <c r="J68"/>
  <c r="S68" s="1"/>
  <c r="M72"/>
  <c r="K72"/>
  <c r="L72"/>
  <c r="J72"/>
  <c r="M76"/>
  <c r="V76" s="1"/>
  <c r="K76"/>
  <c r="T76" s="1"/>
  <c r="L76"/>
  <c r="U76" s="1"/>
  <c r="J76"/>
  <c r="S76" s="1"/>
  <c r="M80"/>
  <c r="K80"/>
  <c r="L80"/>
  <c r="J80"/>
  <c r="M84"/>
  <c r="V84" s="1"/>
  <c r="K84"/>
  <c r="T84" s="1"/>
  <c r="L84"/>
  <c r="U84" s="1"/>
  <c r="J84"/>
  <c r="S84" s="1"/>
  <c r="M88"/>
  <c r="K88"/>
  <c r="L88"/>
  <c r="J88"/>
  <c r="M92"/>
  <c r="K92"/>
  <c r="L92"/>
  <c r="J92"/>
  <c r="M96"/>
  <c r="K96"/>
  <c r="L96"/>
  <c r="J96"/>
  <c r="M100"/>
  <c r="K100"/>
  <c r="L100"/>
  <c r="J100"/>
  <c r="R112"/>
  <c r="M104"/>
  <c r="K104"/>
  <c r="L104"/>
  <c r="J104"/>
  <c r="M108"/>
  <c r="K108"/>
  <c r="L108"/>
  <c r="J108"/>
  <c r="M112"/>
  <c r="K112"/>
  <c r="L112"/>
  <c r="J112"/>
  <c r="M124"/>
  <c r="K124"/>
  <c r="T120" s="1"/>
  <c r="L124"/>
  <c r="U120" s="1"/>
  <c r="J124"/>
  <c r="S120" s="1"/>
  <c r="M128"/>
  <c r="V124" s="1"/>
  <c r="L128"/>
  <c r="U124" s="1"/>
  <c r="K128"/>
  <c r="T124" s="1"/>
  <c r="J128"/>
  <c r="S124" s="1"/>
  <c r="M132"/>
  <c r="V128" s="1"/>
  <c r="L132"/>
  <c r="U128" s="1"/>
  <c r="K132"/>
  <c r="T128" s="1"/>
  <c r="J132"/>
  <c r="S128" s="1"/>
  <c r="R12"/>
  <c r="R38"/>
  <c r="R39"/>
  <c r="R27"/>
  <c r="R43"/>
  <c r="R40"/>
  <c r="R26"/>
  <c r="R23"/>
  <c r="R24"/>
  <c r="R51"/>
  <c r="R52"/>
  <c r="R36"/>
  <c r="R37"/>
  <c r="R58"/>
  <c r="R59"/>
  <c r="R8"/>
  <c r="R30"/>
  <c r="R31"/>
  <c r="R50"/>
  <c r="R73"/>
  <c r="R35"/>
  <c r="R44"/>
  <c r="R76"/>
  <c r="R13"/>
  <c r="R32"/>
  <c r="R74"/>
  <c r="R16"/>
  <c r="R17"/>
  <c r="R33"/>
  <c r="R61"/>
  <c r="R62"/>
  <c r="R22"/>
  <c r="R53"/>
  <c r="R87"/>
  <c r="R19"/>
  <c r="R83"/>
  <c r="R84"/>
  <c r="R81"/>
  <c r="R77"/>
  <c r="R78"/>
  <c r="R7"/>
  <c r="R28"/>
  <c r="R29"/>
  <c r="R67"/>
  <c r="R9"/>
  <c r="R10"/>
  <c r="R11"/>
  <c r="R68"/>
  <c r="R25"/>
  <c r="U39" i="18"/>
  <c r="S39"/>
  <c r="T42"/>
  <c r="T26"/>
  <c r="U16"/>
  <c r="T35"/>
  <c r="S36"/>
  <c r="U34"/>
  <c r="S101"/>
  <c r="S38"/>
  <c r="S75"/>
  <c r="T23"/>
  <c r="V31"/>
  <c r="T109"/>
  <c r="S10"/>
  <c r="U95"/>
  <c r="S61"/>
  <c r="S91"/>
  <c r="V81"/>
  <c r="S35"/>
  <c r="S65"/>
  <c r="V80"/>
  <c r="T25"/>
  <c r="T53"/>
  <c r="U20"/>
  <c r="V13"/>
  <c r="V36"/>
  <c r="S56"/>
  <c r="U23"/>
  <c r="V17"/>
  <c r="T16"/>
  <c r="S77"/>
  <c r="U31"/>
  <c r="U54"/>
  <c r="S82"/>
  <c r="S19"/>
  <c r="T81"/>
  <c r="T57"/>
  <c r="U70"/>
  <c r="S81"/>
  <c r="S51"/>
  <c r="T14"/>
  <c r="V102"/>
  <c r="T71"/>
  <c r="V33"/>
  <c r="U14"/>
  <c r="T12"/>
  <c r="T69"/>
  <c r="S97"/>
  <c r="S8"/>
  <c r="S107"/>
  <c r="T78"/>
  <c r="U40"/>
  <c r="T76"/>
  <c r="S94"/>
  <c r="V68"/>
  <c r="T13"/>
  <c r="U111"/>
  <c r="S41"/>
  <c r="U110"/>
  <c r="U48"/>
  <c r="T80"/>
  <c r="U44"/>
  <c r="U12"/>
  <c r="S96"/>
  <c r="T93"/>
  <c r="S46"/>
  <c r="S104"/>
  <c r="T48"/>
  <c r="U68"/>
  <c r="T88"/>
  <c r="T19"/>
  <c r="S88"/>
  <c r="S87"/>
  <c r="T10"/>
  <c r="U107"/>
  <c r="T86"/>
  <c r="U28"/>
  <c r="S53"/>
  <c r="S25"/>
  <c r="T73"/>
  <c r="V43"/>
  <c r="T41"/>
  <c r="V86"/>
  <c r="V22"/>
  <c r="U83"/>
  <c r="S92"/>
  <c r="T68"/>
  <c r="S66"/>
  <c r="T45"/>
  <c r="S108"/>
  <c r="S86"/>
  <c r="T63"/>
  <c r="T40"/>
  <c r="T89"/>
  <c r="T37"/>
  <c r="U82"/>
  <c r="S9"/>
  <c r="T100"/>
  <c r="S90"/>
  <c r="T102"/>
  <c r="S28"/>
  <c r="S109"/>
  <c r="S79"/>
  <c r="T106"/>
  <c r="T65"/>
  <c r="U52"/>
  <c r="S76"/>
  <c r="U47"/>
  <c r="S7"/>
  <c r="U46"/>
  <c r="U103"/>
  <c r="S110"/>
  <c r="V88"/>
  <c r="S62"/>
  <c r="S52"/>
  <c r="U66"/>
  <c r="U85"/>
  <c r="V67"/>
  <c r="V78"/>
  <c r="S103"/>
  <c r="T62"/>
  <c r="V85"/>
  <c r="V58"/>
  <c r="V71"/>
  <c r="V103"/>
  <c r="S95"/>
  <c r="U53"/>
  <c r="V30"/>
  <c r="V94"/>
  <c r="T32"/>
  <c r="T54"/>
  <c r="T18"/>
  <c r="S21"/>
  <c r="V44"/>
  <c r="V7"/>
  <c r="V73"/>
  <c r="T46"/>
  <c r="V56"/>
  <c r="V32"/>
  <c r="S14"/>
  <c r="T77"/>
  <c r="T55"/>
  <c r="V104"/>
  <c r="S18"/>
  <c r="S64"/>
  <c r="T11"/>
  <c r="V110"/>
  <c r="V105"/>
  <c r="V111"/>
  <c r="U49"/>
  <c r="U99"/>
  <c r="U86"/>
  <c r="V9"/>
  <c r="V72"/>
  <c r="T66"/>
  <c r="S26"/>
  <c r="U58"/>
  <c r="U8"/>
  <c r="V42"/>
  <c r="V50"/>
  <c r="U91"/>
  <c r="U88"/>
  <c r="U21"/>
  <c r="U13"/>
  <c r="S23"/>
  <c r="T50"/>
  <c r="V15"/>
  <c r="V87"/>
  <c r="U106"/>
  <c r="U29"/>
  <c r="U43"/>
  <c r="U27"/>
  <c r="U11"/>
  <c r="U19"/>
  <c r="V35"/>
  <c r="V46"/>
  <c r="U109"/>
  <c r="U24"/>
  <c r="V63"/>
  <c r="V10"/>
  <c r="T51"/>
  <c r="T83"/>
  <c r="S85"/>
  <c r="T108"/>
  <c r="V62"/>
  <c r="V101"/>
  <c r="V34"/>
  <c r="V45"/>
  <c r="S32"/>
  <c r="S12"/>
  <c r="U93"/>
  <c r="T39"/>
  <c r="S15"/>
  <c r="V52"/>
  <c r="T20"/>
  <c r="T94"/>
  <c r="V47"/>
  <c r="S17"/>
  <c r="U67"/>
  <c r="U80"/>
  <c r="S24"/>
  <c r="U77"/>
  <c r="S111"/>
  <c r="S43"/>
  <c r="U41"/>
  <c r="S73"/>
  <c r="S27"/>
  <c r="U55"/>
  <c r="S11"/>
  <c r="T104"/>
  <c r="T22"/>
  <c r="U75"/>
  <c r="T36"/>
  <c r="V69"/>
  <c r="T28"/>
  <c r="S70"/>
  <c r="U42"/>
  <c r="T103"/>
  <c r="U87"/>
  <c r="T79"/>
  <c r="T7"/>
  <c r="S42"/>
  <c r="S33"/>
  <c r="V26"/>
  <c r="U102"/>
  <c r="U79"/>
  <c r="S30"/>
  <c r="U33"/>
  <c r="V77"/>
  <c r="V106"/>
  <c r="T21"/>
  <c r="U18"/>
  <c r="V64"/>
  <c r="T59"/>
  <c r="U90"/>
  <c r="T87"/>
  <c r="V55"/>
  <c r="S45"/>
  <c r="U37"/>
  <c r="U32"/>
  <c r="T111"/>
  <c r="U97"/>
  <c r="S13"/>
  <c r="T74"/>
  <c r="V29"/>
  <c r="T29"/>
  <c r="S40"/>
  <c r="T60"/>
  <c r="S48"/>
  <c r="T38"/>
  <c r="S89"/>
  <c r="U60"/>
  <c r="S50"/>
  <c r="U25"/>
  <c r="U98"/>
  <c r="T9"/>
  <c r="T17"/>
  <c r="T58"/>
  <c r="S37"/>
  <c r="T96"/>
  <c r="S22"/>
  <c r="T82"/>
  <c r="U84"/>
  <c r="S83"/>
  <c r="S29"/>
  <c r="S47"/>
  <c r="T15"/>
  <c r="V66"/>
  <c r="S80"/>
  <c r="T75"/>
  <c r="T8"/>
  <c r="U108"/>
  <c r="S54"/>
  <c r="U73"/>
  <c r="S55"/>
  <c r="S20"/>
  <c r="V99"/>
  <c r="S68"/>
  <c r="U35"/>
  <c r="U100"/>
  <c r="T90"/>
  <c r="T95"/>
  <c r="T31"/>
  <c r="T101"/>
  <c r="S57"/>
  <c r="U30"/>
  <c r="U51"/>
  <c r="V28"/>
  <c r="T34"/>
  <c r="V100"/>
  <c r="S102"/>
  <c r="V79"/>
  <c r="S67"/>
  <c r="T56"/>
  <c r="V61"/>
  <c r="V91"/>
  <c r="V14"/>
  <c r="V53"/>
  <c r="U64"/>
  <c r="S58"/>
  <c r="T110"/>
  <c r="S69"/>
  <c r="S72"/>
  <c r="T44"/>
  <c r="U78"/>
  <c r="T98"/>
  <c r="T24"/>
  <c r="U22"/>
  <c r="S60"/>
  <c r="U45"/>
  <c r="T105"/>
  <c r="S99"/>
  <c r="S93"/>
  <c r="U72"/>
  <c r="S84"/>
  <c r="S16"/>
  <c r="V83"/>
  <c r="T92"/>
  <c r="U50"/>
  <c r="S78"/>
  <c r="U76"/>
  <c r="V65"/>
  <c r="V89"/>
  <c r="U96"/>
  <c r="V27"/>
  <c r="U57"/>
  <c r="R119" i="17"/>
  <c r="R118"/>
  <c r="Q123"/>
  <c r="R117"/>
  <c r="R123"/>
  <c r="Q122"/>
  <c r="Q126"/>
  <c r="Q127"/>
  <c r="R126"/>
  <c r="R122"/>
  <c r="R127"/>
  <c r="Q119"/>
  <c r="V120"/>
  <c r="Q120"/>
  <c r="R120"/>
  <c r="Q128"/>
  <c r="R128"/>
  <c r="V125"/>
  <c r="R125"/>
  <c r="R129"/>
  <c r="V121"/>
  <c r="R121"/>
  <c r="Q124"/>
  <c r="R124"/>
  <c r="Q117"/>
  <c r="Q118"/>
  <c r="Q55"/>
  <c r="Q56"/>
  <c r="Q14"/>
  <c r="Q15"/>
  <c r="Q20"/>
  <c r="Q21"/>
  <c r="Q18"/>
  <c r="Q91"/>
  <c r="Q92"/>
  <c r="Q93"/>
  <c r="Q94"/>
  <c r="Q54"/>
  <c r="Q63"/>
  <c r="Q102"/>
  <c r="Q103"/>
  <c r="Q95"/>
  <c r="Q108"/>
  <c r="Q12"/>
  <c r="Q57"/>
  <c r="Q85"/>
  <c r="Q89"/>
  <c r="Q90"/>
  <c r="Q34"/>
  <c r="Q109"/>
  <c r="Q110"/>
  <c r="Q111"/>
  <c r="Q45"/>
  <c r="Q46"/>
  <c r="Q47"/>
  <c r="Q48"/>
  <c r="Q41"/>
  <c r="Q42"/>
  <c r="Q64"/>
  <c r="Q65"/>
  <c r="S38"/>
  <c r="Q38"/>
  <c r="Q39"/>
  <c r="Q82"/>
  <c r="Q105"/>
  <c r="Q106"/>
  <c r="Q107"/>
  <c r="Q49"/>
  <c r="Q88"/>
  <c r="Q75"/>
  <c r="Q27"/>
  <c r="Q66"/>
  <c r="Q96"/>
  <c r="Q97"/>
  <c r="Q98"/>
  <c r="Q69"/>
  <c r="Q70"/>
  <c r="Q43"/>
  <c r="Q60"/>
  <c r="Q101"/>
  <c r="Q40"/>
  <c r="Q71"/>
  <c r="Q72"/>
  <c r="Q26"/>
  <c r="Q79"/>
  <c r="Q80"/>
  <c r="Q99"/>
  <c r="Q100"/>
  <c r="Q23"/>
  <c r="Q24"/>
  <c r="Q51"/>
  <c r="Q52"/>
  <c r="Q36"/>
  <c r="T37"/>
  <c r="Q37"/>
  <c r="Q58"/>
  <c r="Q59"/>
  <c r="Q8"/>
  <c r="Q30"/>
  <c r="Q31"/>
  <c r="Q50"/>
  <c r="V73"/>
  <c r="Q73"/>
  <c r="Q104"/>
  <c r="Q35"/>
  <c r="Q44"/>
  <c r="Q76"/>
  <c r="Q86"/>
  <c r="V13"/>
  <c r="Q13"/>
  <c r="Q32"/>
  <c r="Q74"/>
  <c r="Q16"/>
  <c r="S17"/>
  <c r="Q17"/>
  <c r="S33"/>
  <c r="Q33"/>
  <c r="T61"/>
  <c r="V61"/>
  <c r="Q61"/>
  <c r="Q62"/>
  <c r="Q22"/>
  <c r="S53"/>
  <c r="Q53"/>
  <c r="Q87"/>
  <c r="Q19"/>
  <c r="Q83"/>
  <c r="Q84"/>
  <c r="S81"/>
  <c r="Q81"/>
  <c r="Q77"/>
  <c r="Q78"/>
  <c r="Q7"/>
  <c r="Q112"/>
  <c r="Q28"/>
  <c r="S29"/>
  <c r="U29"/>
  <c r="Q29"/>
  <c r="Q67"/>
  <c r="S9"/>
  <c r="V9"/>
  <c r="Q9"/>
  <c r="Q10"/>
  <c r="Q11"/>
  <c r="Q68"/>
  <c r="V25"/>
  <c r="Q25"/>
  <c r="K389" i="28" l="1"/>
  <c r="K10"/>
  <c r="K93"/>
  <c r="K412"/>
  <c r="K411"/>
  <c r="K167"/>
  <c r="K52"/>
  <c r="K80"/>
  <c r="K357"/>
  <c r="K356"/>
  <c r="K355"/>
  <c r="K391"/>
  <c r="K203"/>
  <c r="K62"/>
  <c r="K61"/>
  <c r="K410"/>
  <c r="K109"/>
  <c r="K305"/>
  <c r="K306"/>
  <c r="K157"/>
  <c r="K156"/>
  <c r="K137"/>
  <c r="K138"/>
  <c r="K254"/>
  <c r="K331"/>
  <c r="K330"/>
  <c r="K332"/>
  <c r="K120"/>
  <c r="K119"/>
  <c r="K228"/>
  <c r="K229"/>
  <c r="K189"/>
  <c r="K122"/>
  <c r="K407"/>
  <c r="K287"/>
  <c r="K69"/>
  <c r="K68"/>
  <c r="K219"/>
  <c r="K218"/>
  <c r="K147"/>
  <c r="K281"/>
  <c r="K108"/>
  <c r="K164"/>
  <c r="K208"/>
  <c r="K382"/>
  <c r="K149"/>
  <c r="K323"/>
  <c r="K112"/>
  <c r="K196"/>
  <c r="K197"/>
  <c r="K193"/>
  <c r="K194"/>
  <c r="K347"/>
  <c r="K186"/>
  <c r="K245"/>
  <c r="K244"/>
  <c r="K371"/>
  <c r="K211"/>
  <c r="K150"/>
  <c r="K216"/>
  <c r="K388"/>
  <c r="K387"/>
  <c r="K139"/>
  <c r="K76"/>
  <c r="K190"/>
  <c r="K246"/>
  <c r="K334"/>
  <c r="K333"/>
  <c r="K133"/>
  <c r="K134"/>
  <c r="K115"/>
  <c r="K195"/>
  <c r="K285"/>
  <c r="K31"/>
  <c r="K56"/>
  <c r="K45"/>
  <c r="K95"/>
  <c r="K49"/>
  <c r="K352"/>
  <c r="K351"/>
  <c r="K353"/>
  <c r="K362"/>
  <c r="K363"/>
  <c r="K256"/>
  <c r="K257"/>
  <c r="K258"/>
  <c r="K240"/>
  <c r="K239"/>
  <c r="K91"/>
  <c r="K65"/>
  <c r="K345"/>
  <c r="K344"/>
  <c r="K97"/>
  <c r="K172"/>
  <c r="K90"/>
  <c r="K220"/>
  <c r="K2"/>
  <c r="K224"/>
  <c r="K38"/>
  <c r="K289"/>
  <c r="K132"/>
  <c r="K158"/>
  <c r="K231"/>
  <c r="K44"/>
  <c r="K107"/>
  <c r="K106"/>
  <c r="K366"/>
  <c r="K146"/>
  <c r="K145"/>
  <c r="K248"/>
  <c r="K321"/>
  <c r="K320"/>
  <c r="K94"/>
  <c r="K59"/>
  <c r="K72"/>
  <c r="K51"/>
  <c r="K309"/>
  <c r="K232"/>
  <c r="K282"/>
  <c r="K337"/>
  <c r="K110"/>
  <c r="K315"/>
  <c r="K277"/>
  <c r="K340"/>
  <c r="K341"/>
  <c r="K53"/>
  <c r="K230"/>
  <c r="K96"/>
  <c r="K125"/>
  <c r="K41"/>
  <c r="K42"/>
  <c r="K43"/>
  <c r="K269"/>
  <c r="K270"/>
  <c r="K3"/>
  <c r="K4"/>
  <c r="K26"/>
  <c r="K40"/>
  <c r="K57"/>
  <c r="K413"/>
  <c r="K414"/>
  <c r="K279"/>
  <c r="K401"/>
  <c r="K384"/>
  <c r="K405"/>
  <c r="K409"/>
  <c r="K226"/>
  <c r="K225"/>
  <c r="K206"/>
  <c r="K205"/>
  <c r="K204"/>
  <c r="K67"/>
  <c r="K66"/>
  <c r="K163"/>
  <c r="K227"/>
  <c r="K400"/>
  <c r="K210"/>
  <c r="K171"/>
  <c r="K170"/>
  <c r="K322"/>
  <c r="K393"/>
  <c r="K399"/>
  <c r="K406"/>
  <c r="K130"/>
  <c r="K131"/>
  <c r="K201"/>
  <c r="K129"/>
  <c r="K354"/>
  <c r="K46"/>
  <c r="K47"/>
  <c r="K324"/>
  <c r="K123"/>
  <c r="K380"/>
  <c r="K233"/>
  <c r="K365"/>
  <c r="K127"/>
  <c r="K300"/>
  <c r="K335"/>
  <c r="K278"/>
  <c r="K403"/>
  <c r="K369"/>
  <c r="K114"/>
  <c r="K113"/>
  <c r="K215"/>
  <c r="K242"/>
  <c r="K252"/>
  <c r="K236"/>
  <c r="K408"/>
  <c r="K276"/>
  <c r="K199"/>
  <c r="K198"/>
  <c r="K200"/>
  <c r="K136"/>
  <c r="K135"/>
  <c r="K191"/>
  <c r="K175"/>
  <c r="K33"/>
  <c r="K188"/>
  <c r="K223"/>
  <c r="K212"/>
  <c r="K23"/>
  <c r="K22"/>
  <c r="K11"/>
  <c r="K14"/>
  <c r="K13"/>
  <c r="K15"/>
  <c r="K16"/>
  <c r="K12"/>
  <c r="K292"/>
  <c r="K291"/>
  <c r="K283"/>
  <c r="K284"/>
  <c r="K263"/>
  <c r="K264"/>
  <c r="K259"/>
  <c r="K260"/>
  <c r="K34"/>
  <c r="K35"/>
  <c r="K37"/>
  <c r="K36"/>
  <c r="K336"/>
  <c r="K348"/>
  <c r="K27"/>
  <c r="K261"/>
  <c r="K262"/>
  <c r="K18"/>
  <c r="K17"/>
  <c r="K318"/>
  <c r="K280"/>
  <c r="K360"/>
  <c r="K359"/>
  <c r="K350"/>
  <c r="K296"/>
  <c r="K295"/>
  <c r="K342"/>
  <c r="K343"/>
  <c r="K367"/>
  <c r="K179"/>
  <c r="K392"/>
  <c r="K383"/>
  <c r="K298"/>
  <c r="K169"/>
  <c r="K168"/>
  <c r="K79"/>
  <c r="K126"/>
  <c r="K183"/>
  <c r="K312"/>
  <c r="K247"/>
  <c r="K364"/>
  <c r="K89"/>
  <c r="K88"/>
  <c r="K290"/>
  <c r="K77"/>
  <c r="K174"/>
  <c r="K370"/>
  <c r="K314"/>
  <c r="K274"/>
  <c r="K173"/>
  <c r="K249"/>
  <c r="K192"/>
  <c r="K142"/>
  <c r="K141"/>
  <c r="K255"/>
  <c r="K317"/>
  <c r="K311"/>
  <c r="K273"/>
  <c r="K272"/>
  <c r="K271"/>
  <c r="K48"/>
  <c r="K375"/>
  <c r="K374"/>
  <c r="K294"/>
  <c r="K293"/>
  <c r="K176"/>
  <c r="K177"/>
  <c r="K265"/>
  <c r="K266"/>
  <c r="K55"/>
  <c r="K54"/>
  <c r="K153"/>
  <c r="K58"/>
  <c r="K60"/>
  <c r="K166"/>
  <c r="K140"/>
  <c r="K187"/>
  <c r="K267"/>
  <c r="K346"/>
  <c r="K286"/>
  <c r="K111"/>
  <c r="K301"/>
  <c r="K302"/>
  <c r="K32"/>
  <c r="K217"/>
  <c r="K373"/>
  <c r="K376"/>
  <c r="K377"/>
  <c r="K397"/>
  <c r="K379"/>
  <c r="K378"/>
  <c r="K24"/>
  <c r="K25"/>
  <c r="K222"/>
  <c r="K221"/>
  <c r="K234"/>
  <c r="K235"/>
  <c r="K155"/>
  <c r="K154"/>
  <c r="K178"/>
  <c r="K368"/>
  <c r="K325"/>
  <c r="K326"/>
  <c r="K358"/>
  <c r="K70"/>
  <c r="K71"/>
  <c r="K404"/>
  <c r="K402"/>
  <c r="K390"/>
  <c r="K313"/>
  <c r="K253"/>
  <c r="K381"/>
  <c r="K319"/>
  <c r="K148"/>
  <c r="K213"/>
  <c r="K185"/>
  <c r="K184"/>
  <c r="K398"/>
  <c r="K161"/>
  <c r="K159"/>
  <c r="K160"/>
  <c r="K237"/>
  <c r="K250"/>
  <c r="K152"/>
  <c r="K151"/>
  <c r="K268"/>
  <c r="K310"/>
  <c r="K209"/>
  <c r="K144"/>
  <c r="K143"/>
  <c r="K116"/>
  <c r="K117"/>
  <c r="K118"/>
  <c r="K339"/>
  <c r="K386"/>
  <c r="K288"/>
  <c r="K316"/>
  <c r="K103"/>
  <c r="K102"/>
  <c r="K101"/>
  <c r="K162"/>
  <c r="K165"/>
  <c r="K241"/>
  <c r="K338"/>
  <c r="K238"/>
  <c r="K92"/>
  <c r="K207"/>
  <c r="K85"/>
  <c r="K86"/>
  <c r="K87"/>
  <c r="K83"/>
  <c r="K81"/>
  <c r="K82"/>
  <c r="K84"/>
  <c r="K98"/>
  <c r="K100"/>
  <c r="K99"/>
  <c r="K73"/>
  <c r="K75"/>
  <c r="K74"/>
  <c r="K29"/>
  <c r="K6"/>
  <c r="K8"/>
  <c r="K7"/>
  <c r="K78"/>
  <c r="K105"/>
  <c r="K104"/>
  <c r="K28"/>
  <c r="K251"/>
  <c r="K299"/>
  <c r="K275"/>
  <c r="K303"/>
  <c r="K304"/>
  <c r="K9"/>
  <c r="K308"/>
  <c r="K50"/>
  <c r="K181"/>
  <c r="K385"/>
  <c r="K5"/>
  <c r="K395"/>
  <c r="K394"/>
  <c r="K396"/>
  <c r="K243"/>
  <c r="K121"/>
  <c r="K349"/>
  <c r="K329"/>
  <c r="K327"/>
  <c r="K328"/>
  <c r="K20"/>
  <c r="K21"/>
  <c r="K19"/>
  <c r="K214"/>
  <c r="K297"/>
  <c r="K124"/>
  <c r="K307"/>
  <c r="K372"/>
  <c r="K361"/>
  <c r="K182"/>
  <c r="K180"/>
  <c r="K30"/>
  <c r="K39"/>
  <c r="K202"/>
  <c r="K128"/>
  <c r="K63"/>
  <c r="K64"/>
  <c r="V112" i="17"/>
  <c r="U112"/>
  <c r="T112"/>
  <c r="S112"/>
  <c r="V86"/>
  <c r="U86"/>
  <c r="T86"/>
  <c r="S86"/>
  <c r="V104"/>
  <c r="U104"/>
  <c r="T104"/>
  <c r="S104"/>
  <c r="V100"/>
  <c r="U100"/>
  <c r="T100"/>
  <c r="S100"/>
  <c r="V99"/>
  <c r="U99"/>
  <c r="T99"/>
  <c r="S99"/>
  <c r="V80"/>
  <c r="U80"/>
  <c r="T80"/>
  <c r="S80"/>
  <c r="V79"/>
  <c r="U79"/>
  <c r="T79"/>
  <c r="S79"/>
  <c r="V72"/>
  <c r="U72"/>
  <c r="T72"/>
  <c r="S72"/>
  <c r="V71"/>
  <c r="U71"/>
  <c r="T71"/>
  <c r="S71"/>
  <c r="V101"/>
  <c r="U101"/>
  <c r="T101"/>
  <c r="S101"/>
  <c r="V60"/>
  <c r="U60"/>
  <c r="T60"/>
  <c r="S60"/>
  <c r="V70"/>
  <c r="U70"/>
  <c r="T70"/>
  <c r="S70"/>
  <c r="V69"/>
  <c r="U69"/>
  <c r="T69"/>
  <c r="S69"/>
  <c r="V98"/>
  <c r="U98"/>
  <c r="T98"/>
  <c r="S98"/>
  <c r="V97"/>
  <c r="U97"/>
  <c r="T97"/>
  <c r="S97"/>
  <c r="V96"/>
  <c r="U96"/>
  <c r="T96"/>
  <c r="S96"/>
  <c r="V66"/>
  <c r="U66"/>
  <c r="T66"/>
  <c r="S66"/>
  <c r="V75"/>
  <c r="U75"/>
  <c r="T75"/>
  <c r="S75"/>
  <c r="V88"/>
  <c r="U88"/>
  <c r="T88"/>
  <c r="S88"/>
  <c r="V49"/>
  <c r="U49"/>
  <c r="T49"/>
  <c r="S49"/>
  <c r="V107"/>
  <c r="U107"/>
  <c r="T107"/>
  <c r="S107"/>
  <c r="V106"/>
  <c r="U106"/>
  <c r="T106"/>
  <c r="S106"/>
  <c r="V105"/>
  <c r="U105"/>
  <c r="T105"/>
  <c r="S105"/>
  <c r="V82"/>
  <c r="U82"/>
  <c r="T82"/>
  <c r="S82"/>
  <c r="V65"/>
  <c r="U65"/>
  <c r="T65"/>
  <c r="S65"/>
  <c r="V64"/>
  <c r="U64"/>
  <c r="T64"/>
  <c r="S64"/>
  <c r="V42"/>
  <c r="U42"/>
  <c r="T42"/>
  <c r="S42"/>
  <c r="V41"/>
  <c r="U41"/>
  <c r="T41"/>
  <c r="S41"/>
  <c r="V48"/>
  <c r="U48"/>
  <c r="T48"/>
  <c r="S48"/>
  <c r="V47"/>
  <c r="U47"/>
  <c r="T47"/>
  <c r="S47"/>
  <c r="V46"/>
  <c r="U46"/>
  <c r="T46"/>
  <c r="S46"/>
  <c r="V45"/>
  <c r="U45"/>
  <c r="T45"/>
  <c r="S45"/>
  <c r="V111"/>
  <c r="U111"/>
  <c r="T111"/>
  <c r="S111"/>
  <c r="V110"/>
  <c r="U110"/>
  <c r="T110"/>
  <c r="S110"/>
  <c r="V109"/>
  <c r="U109"/>
  <c r="T109"/>
  <c r="S109"/>
  <c r="V34"/>
  <c r="U34"/>
  <c r="T34"/>
  <c r="S34"/>
  <c r="V90"/>
  <c r="U90"/>
  <c r="T90"/>
  <c r="S90"/>
  <c r="V89"/>
  <c r="U89"/>
  <c r="T89"/>
  <c r="S89"/>
  <c r="V85"/>
  <c r="U85"/>
  <c r="T85"/>
  <c r="S85"/>
  <c r="V57"/>
  <c r="U57"/>
  <c r="T57"/>
  <c r="S57"/>
  <c r="V108"/>
  <c r="U108"/>
  <c r="T108"/>
  <c r="S108"/>
  <c r="V95"/>
  <c r="U95"/>
  <c r="T95"/>
  <c r="S95"/>
  <c r="V103"/>
  <c r="U103"/>
  <c r="T103"/>
  <c r="S103"/>
  <c r="V102"/>
  <c r="U102"/>
  <c r="T102"/>
  <c r="S102"/>
  <c r="V63"/>
  <c r="U63"/>
  <c r="T63"/>
  <c r="S63"/>
  <c r="V54"/>
  <c r="U54"/>
  <c r="T54"/>
  <c r="S54"/>
  <c r="V94"/>
  <c r="U94"/>
  <c r="T94"/>
  <c r="S94"/>
  <c r="V93"/>
  <c r="U93"/>
  <c r="T93"/>
  <c r="S93"/>
  <c r="V92"/>
  <c r="U92"/>
  <c r="T92"/>
  <c r="S92"/>
  <c r="V91"/>
  <c r="U91"/>
  <c r="T91"/>
  <c r="S91"/>
  <c r="V18"/>
  <c r="U18"/>
  <c r="T18"/>
  <c r="S18"/>
  <c r="V21"/>
  <c r="U21"/>
  <c r="T21"/>
  <c r="S21"/>
  <c r="V20"/>
  <c r="U20"/>
  <c r="T20"/>
  <c r="S20"/>
  <c r="V15"/>
  <c r="U15"/>
  <c r="T15"/>
  <c r="S15"/>
  <c r="V14"/>
  <c r="U14"/>
  <c r="T14"/>
  <c r="S14"/>
  <c r="V56"/>
  <c r="U56"/>
  <c r="T56"/>
  <c r="S56"/>
  <c r="V55"/>
  <c r="U55"/>
  <c r="T55"/>
  <c r="S55"/>
  <c r="J389" i="28" l="1"/>
  <c r="J10"/>
  <c r="J93"/>
  <c r="J138"/>
  <c r="J137"/>
  <c r="J156"/>
  <c r="J157"/>
  <c r="J306"/>
  <c r="J305"/>
  <c r="J109"/>
  <c r="J410"/>
  <c r="J61"/>
  <c r="J62"/>
  <c r="J203"/>
  <c r="J391"/>
  <c r="J355"/>
  <c r="J356"/>
  <c r="J357"/>
  <c r="J80"/>
  <c r="J52"/>
  <c r="J167"/>
  <c r="J411"/>
  <c r="J412"/>
  <c r="J254"/>
  <c r="J331"/>
  <c r="J332"/>
  <c r="J330"/>
  <c r="J120"/>
  <c r="J119"/>
  <c r="J228"/>
  <c r="J229"/>
  <c r="J189"/>
  <c r="J122"/>
  <c r="J407"/>
  <c r="J236"/>
  <c r="J252"/>
  <c r="J242"/>
  <c r="J215"/>
  <c r="J113"/>
  <c r="J114"/>
  <c r="J369"/>
  <c r="J403"/>
  <c r="J278"/>
  <c r="J335"/>
  <c r="J300"/>
  <c r="J127"/>
  <c r="J365"/>
  <c r="J233"/>
  <c r="J380"/>
  <c r="J123"/>
  <c r="J324"/>
  <c r="J47"/>
  <c r="J46"/>
  <c r="J354"/>
  <c r="J129"/>
  <c r="J201"/>
  <c r="J131"/>
  <c r="J130"/>
  <c r="J406"/>
  <c r="J399"/>
  <c r="J393"/>
  <c r="J322"/>
  <c r="J170"/>
  <c r="J171"/>
  <c r="J210"/>
  <c r="J400"/>
  <c r="J227"/>
  <c r="J163"/>
  <c r="J66"/>
  <c r="J67"/>
  <c r="J204"/>
  <c r="J205"/>
  <c r="J206"/>
  <c r="J225"/>
  <c r="J226"/>
  <c r="J409"/>
  <c r="J405"/>
  <c r="J384"/>
  <c r="J401"/>
  <c r="J279"/>
  <c r="J414"/>
  <c r="J413"/>
  <c r="J57"/>
  <c r="J40"/>
  <c r="J26"/>
  <c r="J4"/>
  <c r="J3"/>
  <c r="J270"/>
  <c r="J269"/>
  <c r="J43"/>
  <c r="J42"/>
  <c r="J41"/>
  <c r="J125"/>
  <c r="J96"/>
  <c r="J230"/>
  <c r="J53"/>
  <c r="J341"/>
  <c r="J340"/>
  <c r="J277"/>
  <c r="J315"/>
  <c r="J110"/>
  <c r="J337"/>
  <c r="J282"/>
  <c r="J232"/>
  <c r="J309"/>
  <c r="J51"/>
  <c r="J72"/>
  <c r="J59"/>
  <c r="J94"/>
  <c r="J320"/>
  <c r="J321"/>
  <c r="J248"/>
  <c r="J145"/>
  <c r="J146"/>
  <c r="J366"/>
  <c r="J106"/>
  <c r="J107"/>
  <c r="J44"/>
  <c r="J231"/>
  <c r="J158"/>
  <c r="J132"/>
  <c r="J289"/>
  <c r="J38"/>
  <c r="J224"/>
  <c r="J2"/>
  <c r="J220"/>
  <c r="J90"/>
  <c r="J172"/>
  <c r="J97"/>
  <c r="J344"/>
  <c r="J345"/>
  <c r="J65"/>
  <c r="J91"/>
  <c r="J239"/>
  <c r="J240"/>
  <c r="J258"/>
  <c r="J257"/>
  <c r="J256"/>
  <c r="J363"/>
  <c r="J362"/>
  <c r="J353"/>
  <c r="J351"/>
  <c r="J352"/>
  <c r="J49"/>
  <c r="J95"/>
  <c r="J45"/>
  <c r="J56"/>
  <c r="J31"/>
  <c r="J285"/>
  <c r="J195"/>
  <c r="J115"/>
  <c r="J134"/>
  <c r="J133"/>
  <c r="J333"/>
  <c r="J334"/>
  <c r="J246"/>
  <c r="J190"/>
  <c r="J76"/>
  <c r="J139"/>
  <c r="J387"/>
  <c r="J388"/>
  <c r="J216"/>
  <c r="J150"/>
  <c r="J211"/>
  <c r="J371"/>
  <c r="J244"/>
  <c r="J245"/>
  <c r="J186"/>
  <c r="J347"/>
  <c r="J194"/>
  <c r="J193"/>
  <c r="J197"/>
  <c r="J196"/>
  <c r="J112"/>
  <c r="J323"/>
  <c r="J149"/>
  <c r="J382"/>
  <c r="J208"/>
  <c r="J164"/>
  <c r="J108"/>
  <c r="J281"/>
  <c r="J147"/>
  <c r="J218"/>
  <c r="J219"/>
  <c r="J68"/>
  <c r="J69"/>
  <c r="J287"/>
  <c r="J276"/>
  <c r="J408"/>
  <c r="J198"/>
  <c r="J199"/>
  <c r="J200"/>
  <c r="J136"/>
  <c r="J135"/>
  <c r="J175"/>
  <c r="J191"/>
  <c r="J33"/>
  <c r="J188"/>
  <c r="J64"/>
  <c r="J63"/>
  <c r="J128"/>
  <c r="J202"/>
  <c r="J39"/>
  <c r="J30"/>
  <c r="J180"/>
  <c r="J182"/>
  <c r="J361"/>
  <c r="J372"/>
  <c r="J307"/>
  <c r="J124"/>
  <c r="J297"/>
  <c r="J214"/>
  <c r="J19"/>
  <c r="J21"/>
  <c r="J20"/>
  <c r="J328"/>
  <c r="J327"/>
  <c r="J329"/>
  <c r="J349"/>
  <c r="J121"/>
  <c r="J243"/>
  <c r="J396"/>
  <c r="J394"/>
  <c r="J395"/>
  <c r="J5"/>
  <c r="J385"/>
  <c r="J181"/>
  <c r="J50"/>
  <c r="J308"/>
  <c r="J9"/>
  <c r="J304"/>
  <c r="J303"/>
  <c r="J275"/>
  <c r="J299"/>
  <c r="J251"/>
  <c r="J28"/>
  <c r="J104"/>
  <c r="J105"/>
  <c r="J78"/>
  <c r="J7"/>
  <c r="J8"/>
  <c r="J6"/>
  <c r="J29"/>
  <c r="J74"/>
  <c r="J75"/>
  <c r="J73"/>
  <c r="J99"/>
  <c r="J100"/>
  <c r="J98"/>
  <c r="J84"/>
  <c r="J82"/>
  <c r="J81"/>
  <c r="J83"/>
  <c r="J87"/>
  <c r="J86"/>
  <c r="J85"/>
  <c r="J207"/>
  <c r="J92"/>
  <c r="J238"/>
  <c r="J338"/>
  <c r="J241"/>
  <c r="J165"/>
  <c r="J162"/>
  <c r="J101"/>
  <c r="J102"/>
  <c r="J103"/>
  <c r="J316"/>
  <c r="J288"/>
  <c r="J386"/>
  <c r="J339"/>
  <c r="J118"/>
  <c r="J117"/>
  <c r="J116"/>
  <c r="J143"/>
  <c r="J144"/>
  <c r="J209"/>
  <c r="J310"/>
  <c r="J268"/>
  <c r="J151"/>
  <c r="J152"/>
  <c r="J250"/>
  <c r="J237"/>
  <c r="J160"/>
  <c r="J159"/>
  <c r="J161"/>
  <c r="J398"/>
  <c r="J184"/>
  <c r="J185"/>
  <c r="J213"/>
  <c r="J148"/>
  <c r="J319"/>
  <c r="J381"/>
  <c r="J253"/>
  <c r="J313"/>
  <c r="J390"/>
  <c r="J402"/>
  <c r="J404"/>
  <c r="J71"/>
  <c r="J70"/>
  <c r="J358"/>
  <c r="J326"/>
  <c r="J325"/>
  <c r="J368"/>
  <c r="J178"/>
  <c r="J154"/>
  <c r="J155"/>
  <c r="J235"/>
  <c r="J234"/>
  <c r="J221"/>
  <c r="J222"/>
  <c r="J25"/>
  <c r="J24"/>
  <c r="J378"/>
  <c r="J379"/>
  <c r="J397"/>
  <c r="J377"/>
  <c r="J376"/>
  <c r="J373"/>
  <c r="J217"/>
  <c r="J32"/>
  <c r="J302"/>
  <c r="J301"/>
  <c r="J111"/>
  <c r="J286"/>
  <c r="J346"/>
  <c r="J267"/>
  <c r="J187"/>
  <c r="J140"/>
  <c r="J166"/>
  <c r="J60"/>
  <c r="J58"/>
  <c r="J153"/>
  <c r="J54"/>
  <c r="J55"/>
  <c r="J266"/>
  <c r="J265"/>
  <c r="J177"/>
  <c r="J176"/>
  <c r="J293"/>
  <c r="J294"/>
  <c r="J374"/>
  <c r="J375"/>
  <c r="J48"/>
  <c r="J271"/>
  <c r="J272"/>
  <c r="J273"/>
  <c r="J311"/>
  <c r="J317"/>
  <c r="J255"/>
  <c r="J141"/>
  <c r="J142"/>
  <c r="J192"/>
  <c r="J249"/>
  <c r="J173"/>
  <c r="J274"/>
  <c r="J314"/>
  <c r="J370"/>
  <c r="J174"/>
  <c r="J77"/>
  <c r="J290"/>
  <c r="J88"/>
  <c r="J89"/>
  <c r="J364"/>
  <c r="J247"/>
  <c r="J312"/>
  <c r="J183"/>
  <c r="J126"/>
  <c r="J79"/>
  <c r="J168"/>
  <c r="J169"/>
  <c r="J298"/>
  <c r="J383"/>
  <c r="J392"/>
  <c r="J179"/>
  <c r="J367"/>
  <c r="J343"/>
  <c r="J342"/>
  <c r="J295"/>
  <c r="J296"/>
  <c r="J350"/>
  <c r="J359"/>
  <c r="J360"/>
  <c r="J280"/>
  <c r="J318"/>
  <c r="J17"/>
  <c r="J18"/>
  <c r="J262"/>
  <c r="J261"/>
  <c r="J27"/>
  <c r="J348"/>
  <c r="J336"/>
  <c r="J36"/>
  <c r="J37"/>
  <c r="J35"/>
  <c r="J34"/>
  <c r="J260"/>
  <c r="J259"/>
  <c r="J264"/>
  <c r="J263"/>
  <c r="J284"/>
  <c r="J283"/>
  <c r="J291"/>
  <c r="J292"/>
  <c r="J12"/>
  <c r="J16"/>
  <c r="J15"/>
  <c r="J13"/>
  <c r="J14"/>
  <c r="J11"/>
  <c r="J22"/>
  <c r="J23"/>
  <c r="J212"/>
  <c r="J223"/>
  <c r="V156" i="14" l="1"/>
  <c r="U156"/>
  <c r="T156"/>
  <c r="S156"/>
  <c r="V155"/>
  <c r="U155"/>
  <c r="T155"/>
  <c r="S155"/>
  <c r="V154"/>
  <c r="U154"/>
  <c r="T154"/>
  <c r="S154"/>
  <c r="V153"/>
  <c r="U153"/>
  <c r="T153"/>
  <c r="S153"/>
  <c r="V152"/>
  <c r="U152"/>
  <c r="T152"/>
  <c r="S152"/>
  <c r="V151"/>
  <c r="U151"/>
  <c r="T151"/>
  <c r="S151"/>
  <c r="V150"/>
  <c r="U150"/>
  <c r="T150"/>
  <c r="S150"/>
  <c r="V149"/>
  <c r="U149"/>
  <c r="T149"/>
  <c r="S149"/>
  <c r="V148"/>
  <c r="U148"/>
  <c r="T148"/>
  <c r="S148"/>
  <c r="V147"/>
  <c r="U147"/>
  <c r="T147"/>
  <c r="S147"/>
  <c r="V146"/>
  <c r="U146"/>
  <c r="T146"/>
  <c r="S146"/>
  <c r="V145"/>
  <c r="U145"/>
  <c r="T145"/>
  <c r="S145"/>
  <c r="V144"/>
  <c r="U144"/>
  <c r="T144"/>
  <c r="S144"/>
  <c r="V143"/>
  <c r="U143"/>
  <c r="T143"/>
  <c r="S143"/>
  <c r="V158"/>
  <c r="U158"/>
  <c r="T158"/>
  <c r="S158"/>
  <c r="R158"/>
  <c r="Q158"/>
  <c r="V142"/>
  <c r="U142"/>
  <c r="T142"/>
  <c r="S142"/>
  <c r="V157"/>
  <c r="U157"/>
  <c r="T157"/>
  <c r="S157"/>
  <c r="R157"/>
  <c r="Q157"/>
  <c r="V141"/>
  <c r="U141"/>
  <c r="T141"/>
  <c r="S141"/>
  <c r="R156"/>
  <c r="Q156"/>
  <c r="V140"/>
  <c r="U140"/>
  <c r="T140"/>
  <c r="S140"/>
  <c r="R155"/>
  <c r="Q155"/>
  <c r="V139"/>
  <c r="U139"/>
  <c r="T139"/>
  <c r="S139"/>
  <c r="R154"/>
  <c r="Q154"/>
  <c r="V138"/>
  <c r="U138"/>
  <c r="T138"/>
  <c r="S138"/>
  <c r="R153"/>
  <c r="Q153"/>
  <c r="V137"/>
  <c r="U137"/>
  <c r="T137"/>
  <c r="S137"/>
  <c r="R152"/>
  <c r="Q152"/>
  <c r="V136"/>
  <c r="U136"/>
  <c r="T136"/>
  <c r="S136"/>
  <c r="R151"/>
  <c r="Q151"/>
  <c r="V135"/>
  <c r="U135"/>
  <c r="T135"/>
  <c r="S135"/>
  <c r="R150"/>
  <c r="Q150"/>
  <c r="V134"/>
  <c r="U134"/>
  <c r="T134"/>
  <c r="S134"/>
  <c r="R149"/>
  <c r="Q149"/>
  <c r="V133"/>
  <c r="U133"/>
  <c r="T133"/>
  <c r="S133"/>
  <c r="R148"/>
  <c r="Q148"/>
  <c r="V132"/>
  <c r="U132"/>
  <c r="T132"/>
  <c r="S132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V131"/>
  <c r="U131"/>
  <c r="T131"/>
  <c r="S131"/>
  <c r="R134"/>
  <c r="Q134"/>
  <c r="V130"/>
  <c r="U130"/>
  <c r="T130"/>
  <c r="S130"/>
  <c r="R133"/>
  <c r="Q133"/>
  <c r="A133"/>
  <c r="R132"/>
  <c r="Q132"/>
  <c r="A132"/>
  <c r="R131"/>
  <c r="Q131"/>
  <c r="A131"/>
  <c r="R130"/>
  <c r="Q130"/>
  <c r="A130"/>
  <c r="A129"/>
  <c r="A128"/>
  <c r="A127"/>
  <c r="A126"/>
  <c r="A125"/>
  <c r="A124"/>
  <c r="A123"/>
  <c r="A122"/>
  <c r="A121"/>
  <c r="V116"/>
  <c r="U116"/>
  <c r="T116"/>
  <c r="S116"/>
  <c r="V115"/>
  <c r="U115"/>
  <c r="T115"/>
  <c r="S115"/>
  <c r="V114"/>
  <c r="U114"/>
  <c r="T114"/>
  <c r="S114"/>
  <c r="V113"/>
  <c r="U113"/>
  <c r="T113"/>
  <c r="S113"/>
  <c r="R116"/>
  <c r="Q116"/>
  <c r="R115"/>
  <c r="Q115"/>
  <c r="R114"/>
  <c r="Q114"/>
  <c r="R113"/>
  <c r="Q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M16" l="1"/>
  <c r="K16"/>
  <c r="L16"/>
  <c r="J16"/>
  <c r="M17"/>
  <c r="K17"/>
  <c r="L17"/>
  <c r="J17"/>
  <c r="L10"/>
  <c r="J10"/>
  <c r="M10"/>
  <c r="K10"/>
  <c r="L14"/>
  <c r="J14"/>
  <c r="M14"/>
  <c r="K14"/>
  <c r="L18"/>
  <c r="U18" s="1"/>
  <c r="J18"/>
  <c r="S18" s="1"/>
  <c r="M18"/>
  <c r="K18"/>
  <c r="T18" s="1"/>
  <c r="L22"/>
  <c r="J22"/>
  <c r="M22"/>
  <c r="K22"/>
  <c r="L26"/>
  <c r="J26"/>
  <c r="M26"/>
  <c r="K26"/>
  <c r="L30"/>
  <c r="U30" s="1"/>
  <c r="J30"/>
  <c r="S30" s="1"/>
  <c r="M30"/>
  <c r="K30"/>
  <c r="T30" s="1"/>
  <c r="L34"/>
  <c r="J34"/>
  <c r="M34"/>
  <c r="K34"/>
  <c r="L38"/>
  <c r="J38"/>
  <c r="M38"/>
  <c r="K38"/>
  <c r="L42"/>
  <c r="J42"/>
  <c r="M42"/>
  <c r="K42"/>
  <c r="L46"/>
  <c r="J46"/>
  <c r="M46"/>
  <c r="K46"/>
  <c r="L50"/>
  <c r="J50"/>
  <c r="S50" s="1"/>
  <c r="M50"/>
  <c r="K50"/>
  <c r="T50" s="1"/>
  <c r="L54"/>
  <c r="J54"/>
  <c r="M54"/>
  <c r="K54"/>
  <c r="L58"/>
  <c r="J58"/>
  <c r="M58"/>
  <c r="K58"/>
  <c r="L62"/>
  <c r="J62"/>
  <c r="M62"/>
  <c r="K62"/>
  <c r="L66"/>
  <c r="J66"/>
  <c r="M66"/>
  <c r="K66"/>
  <c r="L70"/>
  <c r="J70"/>
  <c r="M70"/>
  <c r="K70"/>
  <c r="L74"/>
  <c r="J74"/>
  <c r="M74"/>
  <c r="K74"/>
  <c r="L78"/>
  <c r="J78"/>
  <c r="M78"/>
  <c r="K78"/>
  <c r="L82"/>
  <c r="J82"/>
  <c r="M82"/>
  <c r="K82"/>
  <c r="L86"/>
  <c r="J86"/>
  <c r="M86"/>
  <c r="K86"/>
  <c r="R90"/>
  <c r="L90"/>
  <c r="U90" s="1"/>
  <c r="J90"/>
  <c r="S90" s="1"/>
  <c r="M90"/>
  <c r="V90" s="1"/>
  <c r="K90"/>
  <c r="T90" s="1"/>
  <c r="R94"/>
  <c r="L94"/>
  <c r="U94" s="1"/>
  <c r="J94"/>
  <c r="S94" s="1"/>
  <c r="M94"/>
  <c r="V94" s="1"/>
  <c r="K94"/>
  <c r="T94" s="1"/>
  <c r="R98"/>
  <c r="L98"/>
  <c r="U98" s="1"/>
  <c r="J98"/>
  <c r="S98" s="1"/>
  <c r="M98"/>
  <c r="V98" s="1"/>
  <c r="K98"/>
  <c r="T98" s="1"/>
  <c r="R102"/>
  <c r="L102"/>
  <c r="U102" s="1"/>
  <c r="J102"/>
  <c r="S102" s="1"/>
  <c r="M102"/>
  <c r="V102" s="1"/>
  <c r="K102"/>
  <c r="T102" s="1"/>
  <c r="R106"/>
  <c r="L106"/>
  <c r="U106" s="1"/>
  <c r="J106"/>
  <c r="S106" s="1"/>
  <c r="M106"/>
  <c r="V106" s="1"/>
  <c r="K106"/>
  <c r="T106" s="1"/>
  <c r="R110"/>
  <c r="L110"/>
  <c r="U110" s="1"/>
  <c r="J110"/>
  <c r="S110" s="1"/>
  <c r="M110"/>
  <c r="V110" s="1"/>
  <c r="K110"/>
  <c r="L122"/>
  <c r="U118" s="1"/>
  <c r="J122"/>
  <c r="S118" s="1"/>
  <c r="M122"/>
  <c r="V118" s="1"/>
  <c r="K122"/>
  <c r="T118" s="1"/>
  <c r="L126"/>
  <c r="U122" s="1"/>
  <c r="J126"/>
  <c r="S122" s="1"/>
  <c r="M126"/>
  <c r="V122" s="1"/>
  <c r="K126"/>
  <c r="T122" s="1"/>
  <c r="L130"/>
  <c r="J130"/>
  <c r="S126" s="1"/>
  <c r="M130"/>
  <c r="V126" s="1"/>
  <c r="K130"/>
  <c r="T126" s="1"/>
  <c r="M8"/>
  <c r="K8"/>
  <c r="L8"/>
  <c r="J8"/>
  <c r="M9"/>
  <c r="K9"/>
  <c r="L9"/>
  <c r="J9"/>
  <c r="M7"/>
  <c r="K7"/>
  <c r="L7"/>
  <c r="J7"/>
  <c r="S7" s="1"/>
  <c r="L11"/>
  <c r="J11"/>
  <c r="M11"/>
  <c r="K11"/>
  <c r="L15"/>
  <c r="J15"/>
  <c r="M15"/>
  <c r="K15"/>
  <c r="L19"/>
  <c r="U19" s="1"/>
  <c r="J19"/>
  <c r="S19" s="1"/>
  <c r="M19"/>
  <c r="V19" s="1"/>
  <c r="K19"/>
  <c r="T19" s="1"/>
  <c r="L23"/>
  <c r="J23"/>
  <c r="M23"/>
  <c r="K23"/>
  <c r="R55"/>
  <c r="L27"/>
  <c r="J27"/>
  <c r="M27"/>
  <c r="K27"/>
  <c r="L31"/>
  <c r="J31"/>
  <c r="M31"/>
  <c r="K31"/>
  <c r="L35"/>
  <c r="U35" s="1"/>
  <c r="J35"/>
  <c r="S35" s="1"/>
  <c r="M35"/>
  <c r="V35" s="1"/>
  <c r="K35"/>
  <c r="T35" s="1"/>
  <c r="L39"/>
  <c r="J39"/>
  <c r="M39"/>
  <c r="K39"/>
  <c r="R51"/>
  <c r="L43"/>
  <c r="J43"/>
  <c r="M43"/>
  <c r="K43"/>
  <c r="L47"/>
  <c r="J47"/>
  <c r="M47"/>
  <c r="K47"/>
  <c r="L51"/>
  <c r="J51"/>
  <c r="M51"/>
  <c r="K51"/>
  <c r="L55"/>
  <c r="J55"/>
  <c r="M55"/>
  <c r="K55"/>
  <c r="L59"/>
  <c r="J59"/>
  <c r="M59"/>
  <c r="K59"/>
  <c r="L63"/>
  <c r="J63"/>
  <c r="M63"/>
  <c r="K63"/>
  <c r="L67"/>
  <c r="J67"/>
  <c r="M67"/>
  <c r="K67"/>
  <c r="L71"/>
  <c r="J71"/>
  <c r="M71"/>
  <c r="K71"/>
  <c r="L75"/>
  <c r="J75"/>
  <c r="M75"/>
  <c r="K75"/>
  <c r="L79"/>
  <c r="J79"/>
  <c r="M79"/>
  <c r="K79"/>
  <c r="L83"/>
  <c r="J83"/>
  <c r="M83"/>
  <c r="K83"/>
  <c r="R87"/>
  <c r="L87"/>
  <c r="U87" s="1"/>
  <c r="J87"/>
  <c r="S87" s="1"/>
  <c r="M87"/>
  <c r="V87" s="1"/>
  <c r="K87"/>
  <c r="T87" s="1"/>
  <c r="R91"/>
  <c r="L91"/>
  <c r="U91" s="1"/>
  <c r="J91"/>
  <c r="S91" s="1"/>
  <c r="M91"/>
  <c r="V91" s="1"/>
  <c r="K91"/>
  <c r="T91" s="1"/>
  <c r="R95"/>
  <c r="L95"/>
  <c r="U95" s="1"/>
  <c r="J95"/>
  <c r="S95" s="1"/>
  <c r="M95"/>
  <c r="V95" s="1"/>
  <c r="K95"/>
  <c r="T95" s="1"/>
  <c r="R99"/>
  <c r="L99"/>
  <c r="U99" s="1"/>
  <c r="J99"/>
  <c r="S99" s="1"/>
  <c r="M99"/>
  <c r="V99" s="1"/>
  <c r="K99"/>
  <c r="T99" s="1"/>
  <c r="R103"/>
  <c r="L103"/>
  <c r="U103" s="1"/>
  <c r="J103"/>
  <c r="S103" s="1"/>
  <c r="M103"/>
  <c r="V103" s="1"/>
  <c r="K103"/>
  <c r="T103" s="1"/>
  <c r="R107"/>
  <c r="L107"/>
  <c r="U107" s="1"/>
  <c r="J107"/>
  <c r="S107" s="1"/>
  <c r="M107"/>
  <c r="V107" s="1"/>
  <c r="K107"/>
  <c r="T107" s="1"/>
  <c r="R111"/>
  <c r="L111"/>
  <c r="U111" s="1"/>
  <c r="J111"/>
  <c r="S111" s="1"/>
  <c r="M111"/>
  <c r="V111" s="1"/>
  <c r="K111"/>
  <c r="T111" s="1"/>
  <c r="L123"/>
  <c r="U119" s="1"/>
  <c r="J123"/>
  <c r="S119" s="1"/>
  <c r="M123"/>
  <c r="V119" s="1"/>
  <c r="K123"/>
  <c r="T119" s="1"/>
  <c r="L127"/>
  <c r="U123" s="1"/>
  <c r="J127"/>
  <c r="S123" s="1"/>
  <c r="M127"/>
  <c r="V123" s="1"/>
  <c r="K127"/>
  <c r="T123" s="1"/>
  <c r="M133"/>
  <c r="V129" s="1"/>
  <c r="K133"/>
  <c r="T129" s="1"/>
  <c r="L133"/>
  <c r="U129" s="1"/>
  <c r="J133"/>
  <c r="S129" s="1"/>
  <c r="M20"/>
  <c r="K20"/>
  <c r="L20"/>
  <c r="J20"/>
  <c r="R36"/>
  <c r="M24"/>
  <c r="K24"/>
  <c r="L24"/>
  <c r="J24"/>
  <c r="R84"/>
  <c r="M28"/>
  <c r="K28"/>
  <c r="L28"/>
  <c r="J28"/>
  <c r="M32"/>
  <c r="K32"/>
  <c r="L32"/>
  <c r="J32"/>
  <c r="M36"/>
  <c r="K36"/>
  <c r="L36"/>
  <c r="J36"/>
  <c r="M40"/>
  <c r="K40"/>
  <c r="L40"/>
  <c r="J40"/>
  <c r="M44"/>
  <c r="K44"/>
  <c r="L44"/>
  <c r="J44"/>
  <c r="M48"/>
  <c r="K48"/>
  <c r="L48"/>
  <c r="J48"/>
  <c r="M52"/>
  <c r="K52"/>
  <c r="L52"/>
  <c r="J52"/>
  <c r="M56"/>
  <c r="K56"/>
  <c r="L56"/>
  <c r="J56"/>
  <c r="M60"/>
  <c r="K60"/>
  <c r="L60"/>
  <c r="J60"/>
  <c r="M64"/>
  <c r="K64"/>
  <c r="L64"/>
  <c r="J64"/>
  <c r="M68"/>
  <c r="K68"/>
  <c r="L68"/>
  <c r="J68"/>
  <c r="M72"/>
  <c r="K72"/>
  <c r="L72"/>
  <c r="J72"/>
  <c r="M76"/>
  <c r="K76"/>
  <c r="L76"/>
  <c r="J76"/>
  <c r="M80"/>
  <c r="K80"/>
  <c r="L80"/>
  <c r="J80"/>
  <c r="M84"/>
  <c r="K84"/>
  <c r="L84"/>
  <c r="J84"/>
  <c r="R88"/>
  <c r="M88"/>
  <c r="V88" s="1"/>
  <c r="K88"/>
  <c r="T88" s="1"/>
  <c r="L88"/>
  <c r="U88" s="1"/>
  <c r="J88"/>
  <c r="S88" s="1"/>
  <c r="R92"/>
  <c r="M92"/>
  <c r="V92" s="1"/>
  <c r="K92"/>
  <c r="T92" s="1"/>
  <c r="L92"/>
  <c r="U92" s="1"/>
  <c r="J92"/>
  <c r="S92" s="1"/>
  <c r="R96"/>
  <c r="M96"/>
  <c r="V96" s="1"/>
  <c r="K96"/>
  <c r="L96"/>
  <c r="U96" s="1"/>
  <c r="J96"/>
  <c r="S96" s="1"/>
  <c r="R100"/>
  <c r="M100"/>
  <c r="V100" s="1"/>
  <c r="K100"/>
  <c r="T100" s="1"/>
  <c r="L100"/>
  <c r="U100" s="1"/>
  <c r="J100"/>
  <c r="S100" s="1"/>
  <c r="R104"/>
  <c r="M104"/>
  <c r="V104" s="1"/>
  <c r="K104"/>
  <c r="T104" s="1"/>
  <c r="L104"/>
  <c r="U104" s="1"/>
  <c r="J104"/>
  <c r="S104" s="1"/>
  <c r="R108"/>
  <c r="M108"/>
  <c r="V108" s="1"/>
  <c r="K108"/>
  <c r="T108" s="1"/>
  <c r="L108"/>
  <c r="U108" s="1"/>
  <c r="J108"/>
  <c r="S108" s="1"/>
  <c r="R112"/>
  <c r="M112"/>
  <c r="V112" s="1"/>
  <c r="K112"/>
  <c r="T112" s="1"/>
  <c r="L112"/>
  <c r="U112" s="1"/>
  <c r="J112"/>
  <c r="S112" s="1"/>
  <c r="M124"/>
  <c r="V120" s="1"/>
  <c r="K124"/>
  <c r="T120" s="1"/>
  <c r="L124"/>
  <c r="U120" s="1"/>
  <c r="J124"/>
  <c r="S120" s="1"/>
  <c r="M128"/>
  <c r="V124" s="1"/>
  <c r="K128"/>
  <c r="T124" s="1"/>
  <c r="L128"/>
  <c r="U124" s="1"/>
  <c r="J128"/>
  <c r="S124" s="1"/>
  <c r="M132"/>
  <c r="V128" s="1"/>
  <c r="K132"/>
  <c r="T128" s="1"/>
  <c r="L132"/>
  <c r="U128" s="1"/>
  <c r="J132"/>
  <c r="S128" s="1"/>
  <c r="M12"/>
  <c r="K12"/>
  <c r="L12"/>
  <c r="J12"/>
  <c r="M13"/>
  <c r="K13"/>
  <c r="L13"/>
  <c r="J13"/>
  <c r="M21"/>
  <c r="K21"/>
  <c r="L21"/>
  <c r="J21"/>
  <c r="M25"/>
  <c r="K25"/>
  <c r="L25"/>
  <c r="J25"/>
  <c r="M29"/>
  <c r="K29"/>
  <c r="L29"/>
  <c r="J29"/>
  <c r="M33"/>
  <c r="K33"/>
  <c r="L33"/>
  <c r="J33"/>
  <c r="M37"/>
  <c r="K37"/>
  <c r="L37"/>
  <c r="J37"/>
  <c r="M41"/>
  <c r="K41"/>
  <c r="L41"/>
  <c r="J41"/>
  <c r="M45"/>
  <c r="K45"/>
  <c r="L45"/>
  <c r="J45"/>
  <c r="M49"/>
  <c r="K49"/>
  <c r="L49"/>
  <c r="J49"/>
  <c r="M53"/>
  <c r="K53"/>
  <c r="L53"/>
  <c r="J53"/>
  <c r="M57"/>
  <c r="K57"/>
  <c r="L57"/>
  <c r="J57"/>
  <c r="M61"/>
  <c r="K61"/>
  <c r="L61"/>
  <c r="J61"/>
  <c r="M65"/>
  <c r="K65"/>
  <c r="L65"/>
  <c r="J65"/>
  <c r="M69"/>
  <c r="K69"/>
  <c r="L69"/>
  <c r="J69"/>
  <c r="M73"/>
  <c r="K73"/>
  <c r="L73"/>
  <c r="J73"/>
  <c r="M77"/>
  <c r="K77"/>
  <c r="L77"/>
  <c r="J77"/>
  <c r="M81"/>
  <c r="K81"/>
  <c r="L81"/>
  <c r="J81"/>
  <c r="M85"/>
  <c r="K85"/>
  <c r="L85"/>
  <c r="J85"/>
  <c r="R89"/>
  <c r="M89"/>
  <c r="V89" s="1"/>
  <c r="K89"/>
  <c r="T89" s="1"/>
  <c r="L89"/>
  <c r="U89" s="1"/>
  <c r="J89"/>
  <c r="S89" s="1"/>
  <c r="R93"/>
  <c r="M93"/>
  <c r="V93" s="1"/>
  <c r="K93"/>
  <c r="T93" s="1"/>
  <c r="L93"/>
  <c r="U93" s="1"/>
  <c r="J93"/>
  <c r="S93" s="1"/>
  <c r="R97"/>
  <c r="M97"/>
  <c r="V97" s="1"/>
  <c r="K97"/>
  <c r="T97" s="1"/>
  <c r="L97"/>
  <c r="U97" s="1"/>
  <c r="J97"/>
  <c r="S97" s="1"/>
  <c r="R101"/>
  <c r="M101"/>
  <c r="V101" s="1"/>
  <c r="K101"/>
  <c r="T101" s="1"/>
  <c r="L101"/>
  <c r="U101" s="1"/>
  <c r="J101"/>
  <c r="S101" s="1"/>
  <c r="R105"/>
  <c r="M105"/>
  <c r="V105" s="1"/>
  <c r="K105"/>
  <c r="T105" s="1"/>
  <c r="L105"/>
  <c r="U105" s="1"/>
  <c r="J105"/>
  <c r="S105" s="1"/>
  <c r="R109"/>
  <c r="M109"/>
  <c r="V109" s="1"/>
  <c r="K109"/>
  <c r="T109" s="1"/>
  <c r="L109"/>
  <c r="U109" s="1"/>
  <c r="J109"/>
  <c r="S109" s="1"/>
  <c r="M121"/>
  <c r="V117" s="1"/>
  <c r="K121"/>
  <c r="T117" s="1"/>
  <c r="L121"/>
  <c r="U117" s="1"/>
  <c r="J121"/>
  <c r="S117" s="1"/>
  <c r="M125"/>
  <c r="V121" s="1"/>
  <c r="K125"/>
  <c r="T121" s="1"/>
  <c r="L125"/>
  <c r="U121" s="1"/>
  <c r="J125"/>
  <c r="S121" s="1"/>
  <c r="M129"/>
  <c r="V125" s="1"/>
  <c r="K129"/>
  <c r="T125" s="1"/>
  <c r="L129"/>
  <c r="U125" s="1"/>
  <c r="J129"/>
  <c r="S125" s="1"/>
  <c r="L131"/>
  <c r="U127" s="1"/>
  <c r="J131"/>
  <c r="S127" s="1"/>
  <c r="M131"/>
  <c r="V127" s="1"/>
  <c r="K131"/>
  <c r="T127" s="1"/>
  <c r="R80"/>
  <c r="R37"/>
  <c r="R17"/>
  <c r="R41"/>
  <c r="R57"/>
  <c r="R22"/>
  <c r="R74"/>
  <c r="R66"/>
  <c r="R69"/>
  <c r="R42"/>
  <c r="R77"/>
  <c r="R85"/>
  <c r="R53"/>
  <c r="R58"/>
  <c r="R70"/>
  <c r="R23"/>
  <c r="R67"/>
  <c r="R63"/>
  <c r="R65"/>
  <c r="R81"/>
  <c r="R73"/>
  <c r="R68"/>
  <c r="R64"/>
  <c r="R76"/>
  <c r="R56"/>
  <c r="R48"/>
  <c r="R43"/>
  <c r="R83"/>
  <c r="R72"/>
  <c r="R47"/>
  <c r="R24"/>
  <c r="R78"/>
  <c r="R86"/>
  <c r="R62"/>
  <c r="R71"/>
  <c r="R59"/>
  <c r="R79"/>
  <c r="R75"/>
  <c r="R82"/>
  <c r="R31"/>
  <c r="R32"/>
  <c r="R33"/>
  <c r="R34"/>
  <c r="R52"/>
  <c r="R30"/>
  <c r="R20"/>
  <c r="R18"/>
  <c r="R19"/>
  <c r="R16"/>
  <c r="R45"/>
  <c r="R50"/>
  <c r="R12"/>
  <c r="R25"/>
  <c r="R26"/>
  <c r="R29"/>
  <c r="R54"/>
  <c r="R60"/>
  <c r="R61"/>
  <c r="R39"/>
  <c r="R40"/>
  <c r="R21"/>
  <c r="R27"/>
  <c r="R44"/>
  <c r="R35"/>
  <c r="R46"/>
  <c r="R7"/>
  <c r="R9"/>
  <c r="R10"/>
  <c r="R11"/>
  <c r="R8"/>
  <c r="R13"/>
  <c r="R14"/>
  <c r="R15"/>
  <c r="R28"/>
  <c r="R49"/>
  <c r="R38"/>
  <c r="R124"/>
  <c r="Q120"/>
  <c r="R128"/>
  <c r="R121"/>
  <c r="Q124"/>
  <c r="Q117"/>
  <c r="R120"/>
  <c r="Q129"/>
  <c r="Q118"/>
  <c r="R125"/>
  <c r="Q128"/>
  <c r="R129"/>
  <c r="R118"/>
  <c r="Q123"/>
  <c r="Q127"/>
  <c r="Q119"/>
  <c r="Q122"/>
  <c r="R123"/>
  <c r="Q126"/>
  <c r="R127"/>
  <c r="R117"/>
  <c r="R119"/>
  <c r="Q121"/>
  <c r="R122"/>
  <c r="Q125"/>
  <c r="R126"/>
  <c r="Q68"/>
  <c r="Q69"/>
  <c r="Q72"/>
  <c r="Q76"/>
  <c r="Q41"/>
  <c r="Q42"/>
  <c r="Q17"/>
  <c r="Q56"/>
  <c r="Q57"/>
  <c r="Q77"/>
  <c r="Q47"/>
  <c r="Q48"/>
  <c r="Q22"/>
  <c r="Q23"/>
  <c r="Q24"/>
  <c r="Q43"/>
  <c r="Q74"/>
  <c r="Q36"/>
  <c r="Q37"/>
  <c r="Q20"/>
  <c r="Q55"/>
  <c r="Q84"/>
  <c r="Q78"/>
  <c r="Q65"/>
  <c r="Q66"/>
  <c r="Q85"/>
  <c r="Q86"/>
  <c r="V18"/>
  <c r="Q18"/>
  <c r="Q19"/>
  <c r="Q53"/>
  <c r="Q62"/>
  <c r="Q81"/>
  <c r="Q16"/>
  <c r="Q58"/>
  <c r="Q71"/>
  <c r="Q45"/>
  <c r="Q51"/>
  <c r="Q70"/>
  <c r="Q59"/>
  <c r="Q83"/>
  <c r="Q64"/>
  <c r="Q67"/>
  <c r="Q79"/>
  <c r="U50"/>
  <c r="V50"/>
  <c r="Q50"/>
  <c r="Q12"/>
  <c r="Q25"/>
  <c r="Q26"/>
  <c r="Q29"/>
  <c r="Q54"/>
  <c r="Q63"/>
  <c r="Q75"/>
  <c r="Q73"/>
  <c r="Q60"/>
  <c r="Q61"/>
  <c r="Q39"/>
  <c r="Q40"/>
  <c r="Q21"/>
  <c r="Q80"/>
  <c r="Q27"/>
  <c r="Q44"/>
  <c r="Q35"/>
  <c r="Q46"/>
  <c r="Q82"/>
  <c r="Q7"/>
  <c r="Q9"/>
  <c r="Q10"/>
  <c r="Q11"/>
  <c r="Q8"/>
  <c r="Q13"/>
  <c r="Q14"/>
  <c r="Q15"/>
  <c r="Q28"/>
  <c r="Q49"/>
  <c r="Q38"/>
  <c r="Q31"/>
  <c r="Q32"/>
  <c r="Q33"/>
  <c r="Q34"/>
  <c r="Q52"/>
  <c r="V30"/>
  <c r="Q30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T110"/>
  <c r="Q110"/>
  <c r="Q111"/>
  <c r="Q112"/>
  <c r="U126"/>
  <c r="K111" i="9"/>
  <c r="J112"/>
  <c r="J111"/>
  <c r="J110"/>
  <c r="J131"/>
  <c r="S127" s="1"/>
  <c r="J132"/>
  <c r="S128" s="1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A120"/>
  <c r="J120" s="1"/>
  <c r="A119"/>
  <c r="J119" s="1"/>
  <c r="A118"/>
  <c r="J118" s="1"/>
  <c r="J117"/>
  <c r="J116"/>
  <c r="J115"/>
  <c r="J114"/>
  <c r="J113"/>
  <c r="Q128"/>
  <c r="R128"/>
  <c r="A109"/>
  <c r="J109" s="1"/>
  <c r="A108"/>
  <c r="A107"/>
  <c r="A106"/>
  <c r="A105"/>
  <c r="A104"/>
  <c r="Q104" s="1"/>
  <c r="A103"/>
  <c r="Q103" s="1"/>
  <c r="A102"/>
  <c r="A101"/>
  <c r="A100"/>
  <c r="A99"/>
  <c r="A98"/>
  <c r="A97"/>
  <c r="A96"/>
  <c r="A95"/>
  <c r="A94"/>
  <c r="A93"/>
  <c r="A92"/>
  <c r="A91"/>
  <c r="A90"/>
  <c r="A89"/>
  <c r="A88"/>
  <c r="A87"/>
  <c r="Q87" s="1"/>
  <c r="A86"/>
  <c r="A85"/>
  <c r="A84"/>
  <c r="A83"/>
  <c r="A82"/>
  <c r="A81"/>
  <c r="A80"/>
  <c r="A79"/>
  <c r="A78"/>
  <c r="A77"/>
  <c r="Q77" s="1"/>
  <c r="A76"/>
  <c r="Q76" s="1"/>
  <c r="A75"/>
  <c r="A74"/>
  <c r="A73"/>
  <c r="A72"/>
  <c r="A71"/>
  <c r="Q71" s="1"/>
  <c r="A70"/>
  <c r="Q70" s="1"/>
  <c r="A69"/>
  <c r="A68"/>
  <c r="Q68" s="1"/>
  <c r="A67"/>
  <c r="Q67" s="1"/>
  <c r="A66"/>
  <c r="Q66" s="1"/>
  <c r="A65"/>
  <c r="A64"/>
  <c r="A63"/>
  <c r="Q63" s="1"/>
  <c r="A62"/>
  <c r="Q62" s="1"/>
  <c r="A61"/>
  <c r="A60"/>
  <c r="A59"/>
  <c r="A58"/>
  <c r="Q58" s="1"/>
  <c r="A57"/>
  <c r="Q57" s="1"/>
  <c r="A56"/>
  <c r="A55"/>
  <c r="A54"/>
  <c r="Q54" s="1"/>
  <c r="A53"/>
  <c r="Q53" s="1"/>
  <c r="A52"/>
  <c r="A51"/>
  <c r="Q51" s="1"/>
  <c r="A50"/>
  <c r="Q50" s="1"/>
  <c r="A49"/>
  <c r="Q49" s="1"/>
  <c r="A48"/>
  <c r="A47"/>
  <c r="A46"/>
  <c r="Q46" s="1"/>
  <c r="A45"/>
  <c r="Q45" s="1"/>
  <c r="A44"/>
  <c r="A43"/>
  <c r="A42"/>
  <c r="Q42" s="1"/>
  <c r="A41"/>
  <c r="Q41" s="1"/>
  <c r="A40"/>
  <c r="A39"/>
  <c r="A38"/>
  <c r="Q38" s="1"/>
  <c r="A37"/>
  <c r="Q37" s="1"/>
  <c r="A36"/>
  <c r="A35"/>
  <c r="A34"/>
  <c r="A33"/>
  <c r="A32"/>
  <c r="A31"/>
  <c r="A30"/>
  <c r="A29"/>
  <c r="A28"/>
  <c r="J28" s="1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Q8" s="1"/>
  <c r="A7"/>
  <c r="M131"/>
  <c r="M132"/>
  <c r="M133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Q127"/>
  <c r="U34" i="14" l="1"/>
  <c r="V33"/>
  <c r="S32"/>
  <c r="T31"/>
  <c r="U38"/>
  <c r="V49"/>
  <c r="S28"/>
  <c r="T15"/>
  <c r="U14"/>
  <c r="V13"/>
  <c r="S8"/>
  <c r="T11"/>
  <c r="U10"/>
  <c r="V9"/>
  <c r="U46"/>
  <c r="S44"/>
  <c r="T27"/>
  <c r="V21"/>
  <c r="S40"/>
  <c r="T39"/>
  <c r="S20"/>
  <c r="V12"/>
  <c r="T26"/>
  <c r="U25"/>
  <c r="V16"/>
  <c r="T7"/>
  <c r="U26"/>
  <c r="V25"/>
  <c r="S12"/>
  <c r="S16"/>
  <c r="S52"/>
  <c r="U54"/>
  <c r="V29"/>
  <c r="T34"/>
  <c r="U33"/>
  <c r="V32"/>
  <c r="S31"/>
  <c r="T38"/>
  <c r="U49"/>
  <c r="V28"/>
  <c r="S15"/>
  <c r="T14"/>
  <c r="U13"/>
  <c r="V8"/>
  <c r="S11"/>
  <c r="T10"/>
  <c r="U9"/>
  <c r="T46"/>
  <c r="V44"/>
  <c r="S27"/>
  <c r="U21"/>
  <c r="V40"/>
  <c r="S39"/>
  <c r="V20"/>
  <c r="T52"/>
  <c r="V54"/>
  <c r="S29"/>
  <c r="V7"/>
  <c r="S26"/>
  <c r="T25"/>
  <c r="U12"/>
  <c r="U16"/>
  <c r="V34"/>
  <c r="S33"/>
  <c r="T32"/>
  <c r="U31"/>
  <c r="V38"/>
  <c r="S49"/>
  <c r="T28"/>
  <c r="U15"/>
  <c r="V14"/>
  <c r="S13"/>
  <c r="T8"/>
  <c r="U11"/>
  <c r="V10"/>
  <c r="S9"/>
  <c r="V46"/>
  <c r="T44"/>
  <c r="U27"/>
  <c r="S21"/>
  <c r="T40"/>
  <c r="U39"/>
  <c r="S54"/>
  <c r="T29"/>
  <c r="T20"/>
  <c r="U52"/>
  <c r="V52"/>
  <c r="S34"/>
  <c r="T33"/>
  <c r="U32"/>
  <c r="V31"/>
  <c r="S38"/>
  <c r="T49"/>
  <c r="U28"/>
  <c r="V15"/>
  <c r="S14"/>
  <c r="T13"/>
  <c r="U8"/>
  <c r="V11"/>
  <c r="S10"/>
  <c r="T9"/>
  <c r="U7"/>
  <c r="S46"/>
  <c r="U44"/>
  <c r="V27"/>
  <c r="T21"/>
  <c r="U40"/>
  <c r="V39"/>
  <c r="T54"/>
  <c r="U29"/>
  <c r="V26"/>
  <c r="S25"/>
  <c r="T12"/>
  <c r="T16"/>
  <c r="U20"/>
  <c r="V61"/>
  <c r="U61"/>
  <c r="T61"/>
  <c r="S61"/>
  <c r="V60"/>
  <c r="U60"/>
  <c r="T60"/>
  <c r="S60"/>
  <c r="V45"/>
  <c r="U45"/>
  <c r="T45"/>
  <c r="S45"/>
  <c r="V82"/>
  <c r="U82"/>
  <c r="T82"/>
  <c r="S82"/>
  <c r="V80"/>
  <c r="U80"/>
  <c r="T80"/>
  <c r="S80"/>
  <c r="V73"/>
  <c r="U73"/>
  <c r="T73"/>
  <c r="S73"/>
  <c r="V75"/>
  <c r="U75"/>
  <c r="T75"/>
  <c r="S75"/>
  <c r="V63"/>
  <c r="U63"/>
  <c r="T63"/>
  <c r="S63"/>
  <c r="V79"/>
  <c r="U79"/>
  <c r="T79"/>
  <c r="S79"/>
  <c r="V67"/>
  <c r="U67"/>
  <c r="T67"/>
  <c r="S67"/>
  <c r="V64"/>
  <c r="U64"/>
  <c r="T64"/>
  <c r="S64"/>
  <c r="V83"/>
  <c r="U83"/>
  <c r="T83"/>
  <c r="S83"/>
  <c r="V59"/>
  <c r="U59"/>
  <c r="T59"/>
  <c r="S59"/>
  <c r="V70"/>
  <c r="U70"/>
  <c r="T70"/>
  <c r="S70"/>
  <c r="V51"/>
  <c r="U51"/>
  <c r="T51"/>
  <c r="S51"/>
  <c r="V71"/>
  <c r="U71"/>
  <c r="T71"/>
  <c r="S71"/>
  <c r="V58"/>
  <c r="U58"/>
  <c r="T58"/>
  <c r="S58"/>
  <c r="V81"/>
  <c r="U81"/>
  <c r="T81"/>
  <c r="S81"/>
  <c r="V62"/>
  <c r="U62"/>
  <c r="T62"/>
  <c r="S62"/>
  <c r="V53"/>
  <c r="U53"/>
  <c r="T53"/>
  <c r="S53"/>
  <c r="V86"/>
  <c r="U86"/>
  <c r="T86"/>
  <c r="S86"/>
  <c r="V85"/>
  <c r="U85"/>
  <c r="T85"/>
  <c r="S85"/>
  <c r="V66"/>
  <c r="U66"/>
  <c r="T66"/>
  <c r="S66"/>
  <c r="V65"/>
  <c r="U65"/>
  <c r="T65"/>
  <c r="S65"/>
  <c r="V78"/>
  <c r="U78"/>
  <c r="T78"/>
  <c r="S78"/>
  <c r="V84"/>
  <c r="U84"/>
  <c r="T84"/>
  <c r="S84"/>
  <c r="V55"/>
  <c r="U55"/>
  <c r="T55"/>
  <c r="S55"/>
  <c r="V37"/>
  <c r="U37"/>
  <c r="T37"/>
  <c r="S37"/>
  <c r="V36"/>
  <c r="U36"/>
  <c r="T36"/>
  <c r="S36"/>
  <c r="V74"/>
  <c r="U74"/>
  <c r="T74"/>
  <c r="S74"/>
  <c r="V43"/>
  <c r="U43"/>
  <c r="T43"/>
  <c r="S43"/>
  <c r="V24"/>
  <c r="U24"/>
  <c r="T24"/>
  <c r="S24"/>
  <c r="V23"/>
  <c r="U23"/>
  <c r="T23"/>
  <c r="S23"/>
  <c r="V22"/>
  <c r="U22"/>
  <c r="T22"/>
  <c r="S22"/>
  <c r="V48"/>
  <c r="U48"/>
  <c r="T48"/>
  <c r="S48"/>
  <c r="V47"/>
  <c r="U47"/>
  <c r="T47"/>
  <c r="S47"/>
  <c r="V77"/>
  <c r="U77"/>
  <c r="T77"/>
  <c r="S77"/>
  <c r="V57"/>
  <c r="U57"/>
  <c r="T57"/>
  <c r="S57"/>
  <c r="V56"/>
  <c r="U56"/>
  <c r="T56"/>
  <c r="S56"/>
  <c r="V17"/>
  <c r="U17"/>
  <c r="T17"/>
  <c r="S17"/>
  <c r="V42"/>
  <c r="U42"/>
  <c r="T42"/>
  <c r="S42"/>
  <c r="V41"/>
  <c r="U41"/>
  <c r="T41"/>
  <c r="S41"/>
  <c r="V76"/>
  <c r="U76"/>
  <c r="T76"/>
  <c r="S76"/>
  <c r="V72"/>
  <c r="U72"/>
  <c r="T72"/>
  <c r="S72"/>
  <c r="V69"/>
  <c r="U69"/>
  <c r="T69"/>
  <c r="S69"/>
  <c r="V68"/>
  <c r="U68"/>
  <c r="T68"/>
  <c r="S68"/>
  <c r="R125" i="9"/>
  <c r="Q39"/>
  <c r="Q43"/>
  <c r="Q47"/>
  <c r="Q55"/>
  <c r="Q59"/>
  <c r="Q64"/>
  <c r="Q126"/>
  <c r="Q36"/>
  <c r="Q40"/>
  <c r="Q44"/>
  <c r="Q48"/>
  <c r="Q52"/>
  <c r="Q56"/>
  <c r="R106"/>
  <c r="Q72"/>
  <c r="Q65"/>
  <c r="Q73"/>
  <c r="Q99"/>
  <c r="R126"/>
  <c r="Q125"/>
  <c r="Q69"/>
  <c r="Q61"/>
  <c r="Q98"/>
  <c r="R107"/>
  <c r="R108"/>
  <c r="R84"/>
  <c r="R85"/>
  <c r="R101"/>
  <c r="R102"/>
  <c r="R100"/>
  <c r="R19"/>
  <c r="R20"/>
  <c r="R21"/>
  <c r="R88"/>
  <c r="Q78"/>
  <c r="Q79"/>
  <c r="R91"/>
  <c r="R92"/>
  <c r="R94"/>
  <c r="R95"/>
  <c r="R96"/>
  <c r="R13"/>
  <c r="R14"/>
  <c r="R7"/>
  <c r="R29"/>
  <c r="R30"/>
  <c r="R9"/>
  <c r="R11"/>
  <c r="R12"/>
  <c r="R10"/>
  <c r="R60"/>
  <c r="R15"/>
  <c r="R16"/>
  <c r="R31"/>
  <c r="R32"/>
  <c r="R33"/>
  <c r="R17"/>
  <c r="R18"/>
  <c r="R34"/>
  <c r="R35"/>
  <c r="R24"/>
  <c r="R25"/>
  <c r="R26"/>
  <c r="R27"/>
  <c r="R28"/>
  <c r="R22"/>
  <c r="R23"/>
  <c r="R82"/>
  <c r="R83"/>
  <c r="R80"/>
  <c r="R81"/>
  <c r="R89"/>
  <c r="R90"/>
  <c r="R75"/>
  <c r="Q75"/>
  <c r="R74"/>
  <c r="Q74"/>
  <c r="R109"/>
  <c r="Q109"/>
  <c r="Q90"/>
  <c r="Q89"/>
  <c r="Q81"/>
  <c r="Q80"/>
  <c r="Q83"/>
  <c r="Q82"/>
  <c r="Q23"/>
  <c r="Q22"/>
  <c r="Q28"/>
  <c r="Q27"/>
  <c r="Q26"/>
  <c r="Q25"/>
  <c r="Q24"/>
  <c r="Q35"/>
  <c r="Q34"/>
  <c r="Q100"/>
  <c r="Q88"/>
  <c r="Q21"/>
  <c r="Q20"/>
  <c r="Q19"/>
  <c r="Q18"/>
  <c r="Q17"/>
  <c r="Q33"/>
  <c r="Q32"/>
  <c r="Q31"/>
  <c r="Q16"/>
  <c r="Q15"/>
  <c r="Q60"/>
  <c r="Q10"/>
  <c r="Q12"/>
  <c r="Q11"/>
  <c r="Q9"/>
  <c r="Q30"/>
  <c r="Q29"/>
  <c r="Q7"/>
  <c r="Q106"/>
  <c r="Q14"/>
  <c r="Q13"/>
  <c r="Q96"/>
  <c r="Q95"/>
  <c r="Q94"/>
  <c r="Q102"/>
  <c r="Q101"/>
  <c r="Q85"/>
  <c r="Q84"/>
  <c r="Q92"/>
  <c r="Q91"/>
  <c r="Q108"/>
  <c r="Q107"/>
  <c r="S110"/>
  <c r="S111"/>
  <c r="S112"/>
  <c r="S113"/>
  <c r="S114"/>
  <c r="S115"/>
  <c r="S116"/>
  <c r="S117"/>
  <c r="S118"/>
  <c r="S119"/>
  <c r="S120"/>
  <c r="S121"/>
  <c r="S122"/>
  <c r="S123"/>
  <c r="S124"/>
  <c r="S126"/>
  <c r="S125"/>
  <c r="I389" i="28" l="1"/>
  <c r="I10"/>
  <c r="I93"/>
  <c r="I412"/>
  <c r="I411"/>
  <c r="I167"/>
  <c r="I52"/>
  <c r="I80"/>
  <c r="I357"/>
  <c r="I356"/>
  <c r="I355"/>
  <c r="I391"/>
  <c r="I203"/>
  <c r="I62"/>
  <c r="I61"/>
  <c r="I410"/>
  <c r="I109"/>
  <c r="I305"/>
  <c r="I306"/>
  <c r="I157"/>
  <c r="I156"/>
  <c r="I137"/>
  <c r="I138"/>
  <c r="I254"/>
  <c r="I331"/>
  <c r="I330"/>
  <c r="I332"/>
  <c r="I120"/>
  <c r="I119"/>
  <c r="I228"/>
  <c r="I229"/>
  <c r="I189"/>
  <c r="I122"/>
  <c r="I407"/>
  <c r="I287"/>
  <c r="I69"/>
  <c r="I68"/>
  <c r="I219"/>
  <c r="I218"/>
  <c r="I147"/>
  <c r="I281"/>
  <c r="I108"/>
  <c r="I164"/>
  <c r="I208"/>
  <c r="I382"/>
  <c r="I149"/>
  <c r="I323"/>
  <c r="I112"/>
  <c r="I196"/>
  <c r="I197"/>
  <c r="I193"/>
  <c r="I194"/>
  <c r="I347"/>
  <c r="I186"/>
  <c r="I245"/>
  <c r="I244"/>
  <c r="I371"/>
  <c r="I211"/>
  <c r="I150"/>
  <c r="I216"/>
  <c r="I388"/>
  <c r="I387"/>
  <c r="I139"/>
  <c r="I76"/>
  <c r="I190"/>
  <c r="I246"/>
  <c r="I334"/>
  <c r="I333"/>
  <c r="I133"/>
  <c r="I134"/>
  <c r="I115"/>
  <c r="I195"/>
  <c r="I285"/>
  <c r="I31"/>
  <c r="I56"/>
  <c r="I45"/>
  <c r="I95"/>
  <c r="I49"/>
  <c r="I352"/>
  <c r="I351"/>
  <c r="I353"/>
  <c r="I362"/>
  <c r="I363"/>
  <c r="I256"/>
  <c r="I257"/>
  <c r="I258"/>
  <c r="I240"/>
  <c r="I239"/>
  <c r="I91"/>
  <c r="I65"/>
  <c r="I345"/>
  <c r="I344"/>
  <c r="I97"/>
  <c r="I172"/>
  <c r="I90"/>
  <c r="I220"/>
  <c r="I2"/>
  <c r="I224"/>
  <c r="I38"/>
  <c r="I289"/>
  <c r="I132"/>
  <c r="I158"/>
  <c r="I231"/>
  <c r="I44"/>
  <c r="I107"/>
  <c r="I106"/>
  <c r="I366"/>
  <c r="I146"/>
  <c r="I145"/>
  <c r="I248"/>
  <c r="I321"/>
  <c r="I320"/>
  <c r="I94"/>
  <c r="I59"/>
  <c r="I72"/>
  <c r="I51"/>
  <c r="I309"/>
  <c r="I232"/>
  <c r="I282"/>
  <c r="I337"/>
  <c r="I110"/>
  <c r="I315"/>
  <c r="I277"/>
  <c r="I340"/>
  <c r="I341"/>
  <c r="I53"/>
  <c r="I230"/>
  <c r="I96"/>
  <c r="I125"/>
  <c r="I41"/>
  <c r="I42"/>
  <c r="I43"/>
  <c r="I269"/>
  <c r="I270"/>
  <c r="I3"/>
  <c r="I4"/>
  <c r="I26"/>
  <c r="I40"/>
  <c r="I57"/>
  <c r="I413"/>
  <c r="I414"/>
  <c r="I279"/>
  <c r="I401"/>
  <c r="I384"/>
  <c r="I405"/>
  <c r="I409"/>
  <c r="I226"/>
  <c r="I225"/>
  <c r="I206"/>
  <c r="I205"/>
  <c r="I204"/>
  <c r="I67"/>
  <c r="I66"/>
  <c r="I163"/>
  <c r="I227"/>
  <c r="I400"/>
  <c r="I210"/>
  <c r="I171"/>
  <c r="I170"/>
  <c r="I322"/>
  <c r="I393"/>
  <c r="I399"/>
  <c r="I406"/>
  <c r="I130"/>
  <c r="I131"/>
  <c r="I201"/>
  <c r="I129"/>
  <c r="I354"/>
  <c r="I46"/>
  <c r="I47"/>
  <c r="I324"/>
  <c r="I123"/>
  <c r="I380"/>
  <c r="I233"/>
  <c r="I365"/>
  <c r="I127"/>
  <c r="I300"/>
  <c r="I335"/>
  <c r="I278"/>
  <c r="I403"/>
  <c r="I369"/>
  <c r="I114"/>
  <c r="I113"/>
  <c r="I215"/>
  <c r="I242"/>
  <c r="I252"/>
  <c r="I236"/>
  <c r="I276"/>
  <c r="I408"/>
  <c r="I199"/>
  <c r="I198"/>
  <c r="I200"/>
  <c r="I136"/>
  <c r="I135"/>
  <c r="I191"/>
  <c r="I175"/>
  <c r="I33"/>
  <c r="I188"/>
  <c r="I223"/>
  <c r="I212"/>
  <c r="I23"/>
  <c r="I22"/>
  <c r="I11"/>
  <c r="I14"/>
  <c r="I13"/>
  <c r="I15"/>
  <c r="I16"/>
  <c r="I12"/>
  <c r="I292"/>
  <c r="I291"/>
  <c r="I283"/>
  <c r="I284"/>
  <c r="I263"/>
  <c r="I264"/>
  <c r="I259"/>
  <c r="I260"/>
  <c r="I34"/>
  <c r="I35"/>
  <c r="I37"/>
  <c r="I36"/>
  <c r="I336"/>
  <c r="I348"/>
  <c r="I27"/>
  <c r="I261"/>
  <c r="I262"/>
  <c r="I18"/>
  <c r="I17"/>
  <c r="I318"/>
  <c r="I280"/>
  <c r="I360"/>
  <c r="I359"/>
  <c r="I350"/>
  <c r="I296"/>
  <c r="I295"/>
  <c r="I342"/>
  <c r="I343"/>
  <c r="I367"/>
  <c r="I179"/>
  <c r="I392"/>
  <c r="I383"/>
  <c r="I298"/>
  <c r="I169"/>
  <c r="I168"/>
  <c r="I79"/>
  <c r="I126"/>
  <c r="I183"/>
  <c r="I312"/>
  <c r="I247"/>
  <c r="I364"/>
  <c r="I89"/>
  <c r="I88"/>
  <c r="I290"/>
  <c r="I77"/>
  <c r="I174"/>
  <c r="I370"/>
  <c r="I314"/>
  <c r="I274"/>
  <c r="I173"/>
  <c r="I249"/>
  <c r="I192"/>
  <c r="I142"/>
  <c r="I141"/>
  <c r="I255"/>
  <c r="I317"/>
  <c r="I311"/>
  <c r="I273"/>
  <c r="I272"/>
  <c r="I271"/>
  <c r="I48"/>
  <c r="I375"/>
  <c r="I374"/>
  <c r="I294"/>
  <c r="I293"/>
  <c r="I176"/>
  <c r="I177"/>
  <c r="I265"/>
  <c r="I266"/>
  <c r="I55"/>
  <c r="I54"/>
  <c r="I153"/>
  <c r="I58"/>
  <c r="I60"/>
  <c r="I166"/>
  <c r="I140"/>
  <c r="I187"/>
  <c r="I267"/>
  <c r="I346"/>
  <c r="I286"/>
  <c r="I111"/>
  <c r="I301"/>
  <c r="I302"/>
  <c r="I32"/>
  <c r="I217"/>
  <c r="I373"/>
  <c r="I376"/>
  <c r="I377"/>
  <c r="I397"/>
  <c r="I379"/>
  <c r="I378"/>
  <c r="I24"/>
  <c r="I25"/>
  <c r="I222"/>
  <c r="I221"/>
  <c r="I234"/>
  <c r="I235"/>
  <c r="I155"/>
  <c r="I154"/>
  <c r="I178"/>
  <c r="I368"/>
  <c r="I325"/>
  <c r="I326"/>
  <c r="I358"/>
  <c r="I70"/>
  <c r="I71"/>
  <c r="I404"/>
  <c r="I402"/>
  <c r="I390"/>
  <c r="I313"/>
  <c r="I253"/>
  <c r="I381"/>
  <c r="I319"/>
  <c r="I148"/>
  <c r="I213"/>
  <c r="I185"/>
  <c r="I184"/>
  <c r="I398"/>
  <c r="I161"/>
  <c r="I159"/>
  <c r="I160"/>
  <c r="I237"/>
  <c r="I250"/>
  <c r="I152"/>
  <c r="I151"/>
  <c r="I268"/>
  <c r="I310"/>
  <c r="I209"/>
  <c r="I144"/>
  <c r="I143"/>
  <c r="I116"/>
  <c r="I117"/>
  <c r="I118"/>
  <c r="I339"/>
  <c r="I386"/>
  <c r="I288"/>
  <c r="I316"/>
  <c r="I103"/>
  <c r="I102"/>
  <c r="I101"/>
  <c r="I162"/>
  <c r="I165"/>
  <c r="I241"/>
  <c r="I338"/>
  <c r="I238"/>
  <c r="I92"/>
  <c r="I207"/>
  <c r="I85"/>
  <c r="I86"/>
  <c r="I87"/>
  <c r="I83"/>
  <c r="I81"/>
  <c r="I82"/>
  <c r="I84"/>
  <c r="I98"/>
  <c r="I100"/>
  <c r="I99"/>
  <c r="I73"/>
  <c r="I75"/>
  <c r="I74"/>
  <c r="I29"/>
  <c r="I6"/>
  <c r="I8"/>
  <c r="I7"/>
  <c r="I78"/>
  <c r="I105"/>
  <c r="I104"/>
  <c r="I28"/>
  <c r="I251"/>
  <c r="I299"/>
  <c r="I275"/>
  <c r="I303"/>
  <c r="I304"/>
  <c r="I9"/>
  <c r="I308"/>
  <c r="I50"/>
  <c r="I181"/>
  <c r="I385"/>
  <c r="I5"/>
  <c r="I395"/>
  <c r="I394"/>
  <c r="I396"/>
  <c r="I243"/>
  <c r="I121"/>
  <c r="I349"/>
  <c r="I329"/>
  <c r="I327"/>
  <c r="I328"/>
  <c r="I20"/>
  <c r="I21"/>
  <c r="I19"/>
  <c r="I214"/>
  <c r="I297"/>
  <c r="I124"/>
  <c r="I307"/>
  <c r="I372"/>
  <c r="I361"/>
  <c r="I182"/>
  <c r="I180"/>
  <c r="I30"/>
  <c r="I39"/>
  <c r="I202"/>
  <c r="I128"/>
  <c r="I63"/>
  <c r="I64"/>
  <c r="V155" i="9"/>
  <c r="U155"/>
  <c r="T155"/>
  <c r="S155"/>
  <c r="V154"/>
  <c r="U154"/>
  <c r="T154"/>
  <c r="S154"/>
  <c r="R77"/>
  <c r="M113" l="1"/>
  <c r="L113"/>
  <c r="K113"/>
  <c r="M114"/>
  <c r="L114"/>
  <c r="K114"/>
  <c r="M115"/>
  <c r="L115"/>
  <c r="K115"/>
  <c r="Q110"/>
  <c r="R110"/>
  <c r="M116"/>
  <c r="L116"/>
  <c r="K116"/>
  <c r="Q111"/>
  <c r="R111"/>
  <c r="M117"/>
  <c r="L117"/>
  <c r="K117"/>
  <c r="Q112"/>
  <c r="R112"/>
  <c r="M118"/>
  <c r="L118"/>
  <c r="K118"/>
  <c r="Q113"/>
  <c r="R113"/>
  <c r="M119"/>
  <c r="L119"/>
  <c r="K119"/>
  <c r="Q114"/>
  <c r="R114"/>
  <c r="M120"/>
  <c r="L120"/>
  <c r="K120"/>
  <c r="Q115"/>
  <c r="R115"/>
  <c r="M121"/>
  <c r="L121"/>
  <c r="K121"/>
  <c r="Q116"/>
  <c r="R116"/>
  <c r="M122"/>
  <c r="L122"/>
  <c r="K122"/>
  <c r="Q117"/>
  <c r="R117"/>
  <c r="M123"/>
  <c r="L123"/>
  <c r="K123"/>
  <c r="Q118"/>
  <c r="R118"/>
  <c r="M124"/>
  <c r="L124"/>
  <c r="K124"/>
  <c r="Q119"/>
  <c r="R119"/>
  <c r="M125"/>
  <c r="L125"/>
  <c r="K125"/>
  <c r="Q120"/>
  <c r="R120"/>
  <c r="M126"/>
  <c r="L126"/>
  <c r="K126"/>
  <c r="Q121"/>
  <c r="R121"/>
  <c r="M127"/>
  <c r="L127"/>
  <c r="K127"/>
  <c r="Q122"/>
  <c r="R122"/>
  <c r="M128"/>
  <c r="L128"/>
  <c r="K128"/>
  <c r="Q123"/>
  <c r="R123"/>
  <c r="M129"/>
  <c r="L129"/>
  <c r="K129"/>
  <c r="Q124"/>
  <c r="R124"/>
  <c r="M130"/>
  <c r="L130"/>
  <c r="K130"/>
  <c r="R86"/>
  <c r="Q86"/>
  <c r="R105"/>
  <c r="Q105"/>
  <c r="R97"/>
  <c r="Q97"/>
  <c r="R93"/>
  <c r="Q93"/>
  <c r="R68"/>
  <c r="R66"/>
  <c r="R64"/>
  <c r="R62"/>
  <c r="R61"/>
  <c r="R104"/>
  <c r="R103"/>
  <c r="R99"/>
  <c r="R79"/>
  <c r="R76"/>
  <c r="R73"/>
  <c r="R58"/>
  <c r="R57"/>
  <c r="R56"/>
  <c r="R55"/>
  <c r="R54"/>
  <c r="R52"/>
  <c r="R51"/>
  <c r="R48"/>
  <c r="R47"/>
  <c r="R46"/>
  <c r="R43"/>
  <c r="R42"/>
  <c r="R41"/>
  <c r="R38"/>
  <c r="R37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131"/>
  <c r="Q131"/>
  <c r="R130"/>
  <c r="Q130"/>
  <c r="R129"/>
  <c r="Q129"/>
  <c r="R65"/>
  <c r="R71"/>
  <c r="R70"/>
  <c r="R78"/>
  <c r="R39"/>
  <c r="R87"/>
  <c r="R53"/>
  <c r="R127"/>
  <c r="R69"/>
  <c r="R72"/>
  <c r="R67"/>
  <c r="R63"/>
  <c r="R98"/>
  <c r="R8"/>
  <c r="R36"/>
  <c r="R59"/>
  <c r="R40"/>
  <c r="R49"/>
  <c r="R45"/>
  <c r="R44"/>
  <c r="R50"/>
  <c r="J7"/>
  <c r="S109" s="1"/>
  <c r="K7"/>
  <c r="L7"/>
  <c r="M7"/>
  <c r="J8"/>
  <c r="K8"/>
  <c r="T8" s="1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K28"/>
  <c r="L28"/>
  <c r="M28"/>
  <c r="J29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K72"/>
  <c r="L72"/>
  <c r="M72"/>
  <c r="J73"/>
  <c r="K73"/>
  <c r="L73"/>
  <c r="M73"/>
  <c r="J74"/>
  <c r="S29" s="1"/>
  <c r="K74"/>
  <c r="T29" s="1"/>
  <c r="L74"/>
  <c r="U29" s="1"/>
  <c r="M74"/>
  <c r="V29" s="1"/>
  <c r="J75"/>
  <c r="K75"/>
  <c r="L75"/>
  <c r="M75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S31" s="1"/>
  <c r="K81"/>
  <c r="T31" s="1"/>
  <c r="L81"/>
  <c r="U31" s="1"/>
  <c r="M81"/>
  <c r="V31" s="1"/>
  <c r="J82"/>
  <c r="S32" s="1"/>
  <c r="K82"/>
  <c r="T32" s="1"/>
  <c r="L82"/>
  <c r="U32" s="1"/>
  <c r="M82"/>
  <c r="V32" s="1"/>
  <c r="J83"/>
  <c r="S33" s="1"/>
  <c r="K83"/>
  <c r="T33" s="1"/>
  <c r="L83"/>
  <c r="M83"/>
  <c r="V33" s="1"/>
  <c r="J84"/>
  <c r="K84"/>
  <c r="L84"/>
  <c r="M84"/>
  <c r="J85"/>
  <c r="K85"/>
  <c r="L85"/>
  <c r="M85"/>
  <c r="J86"/>
  <c r="K86"/>
  <c r="L86"/>
  <c r="M86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S34" s="1"/>
  <c r="K92"/>
  <c r="T34" s="1"/>
  <c r="L92"/>
  <c r="U34" s="1"/>
  <c r="M92"/>
  <c r="J93"/>
  <c r="K93"/>
  <c r="T35" s="1"/>
  <c r="L93"/>
  <c r="U35" s="1"/>
  <c r="M93"/>
  <c r="V35" s="1"/>
  <c r="J94"/>
  <c r="K94"/>
  <c r="L94"/>
  <c r="M94"/>
  <c r="J95"/>
  <c r="K95"/>
  <c r="L95"/>
  <c r="M95"/>
  <c r="J96"/>
  <c r="K96"/>
  <c r="L96"/>
  <c r="M96"/>
  <c r="J97"/>
  <c r="K97"/>
  <c r="L97"/>
  <c r="M97"/>
  <c r="J98"/>
  <c r="K98"/>
  <c r="L98"/>
  <c r="U28" s="1"/>
  <c r="M98"/>
  <c r="V28" s="1"/>
  <c r="J99"/>
  <c r="K99"/>
  <c r="L99"/>
  <c r="M99"/>
  <c r="J100"/>
  <c r="K100"/>
  <c r="L100"/>
  <c r="M100"/>
  <c r="J101"/>
  <c r="K101"/>
  <c r="T82" s="1"/>
  <c r="L101"/>
  <c r="U82" s="1"/>
  <c r="M101"/>
  <c r="J102"/>
  <c r="S83" s="1"/>
  <c r="K102"/>
  <c r="T83" s="1"/>
  <c r="L102"/>
  <c r="U83" s="1"/>
  <c r="M102"/>
  <c r="V83" s="1"/>
  <c r="J103"/>
  <c r="S80" s="1"/>
  <c r="K103"/>
  <c r="L103"/>
  <c r="U80" s="1"/>
  <c r="M103"/>
  <c r="V80" s="1"/>
  <c r="J104"/>
  <c r="K104"/>
  <c r="T81" s="1"/>
  <c r="L104"/>
  <c r="M104"/>
  <c r="V81" s="1"/>
  <c r="J105"/>
  <c r="S89" s="1"/>
  <c r="K105"/>
  <c r="T89" s="1"/>
  <c r="L105"/>
  <c r="U89" s="1"/>
  <c r="M105"/>
  <c r="V89" s="1"/>
  <c r="J106"/>
  <c r="K106"/>
  <c r="T90" s="1"/>
  <c r="L106"/>
  <c r="U90" s="1"/>
  <c r="M106"/>
  <c r="V90" s="1"/>
  <c r="J107"/>
  <c r="K107"/>
  <c r="L107"/>
  <c r="M107"/>
  <c r="J108"/>
  <c r="K108"/>
  <c r="L108"/>
  <c r="M108"/>
  <c r="K109"/>
  <c r="L109"/>
  <c r="M109"/>
  <c r="K110"/>
  <c r="L110"/>
  <c r="M110"/>
  <c r="L111"/>
  <c r="M111"/>
  <c r="K112"/>
  <c r="L112"/>
  <c r="M112"/>
  <c r="S129"/>
  <c r="T129"/>
  <c r="U129"/>
  <c r="V129"/>
  <c r="S130"/>
  <c r="T130"/>
  <c r="U130"/>
  <c r="V130"/>
  <c r="S131"/>
  <c r="T131"/>
  <c r="U131"/>
  <c r="V131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81" l="1"/>
  <c r="S35"/>
  <c r="S90"/>
  <c r="T110"/>
  <c r="V34"/>
  <c r="U81"/>
  <c r="V82"/>
  <c r="T80"/>
  <c r="S82"/>
  <c r="S105"/>
  <c r="V110"/>
  <c r="U33"/>
  <c r="V22"/>
  <c r="V25"/>
  <c r="V7"/>
  <c r="V13"/>
  <c r="V27"/>
  <c r="V24"/>
  <c r="T122"/>
  <c r="V120"/>
  <c r="U119"/>
  <c r="T118"/>
  <c r="V116"/>
  <c r="U115"/>
  <c r="T114"/>
  <c r="V23"/>
  <c r="V26"/>
  <c r="U122"/>
  <c r="T121"/>
  <c r="V119"/>
  <c r="U118"/>
  <c r="T117"/>
  <c r="V115"/>
  <c r="U114"/>
  <c r="U23"/>
  <c r="U22"/>
  <c r="U27"/>
  <c r="U26"/>
  <c r="U25"/>
  <c r="U24"/>
  <c r="U7"/>
  <c r="U13"/>
  <c r="T25"/>
  <c r="T27"/>
  <c r="T13"/>
  <c r="U110"/>
  <c r="S27"/>
  <c r="S26"/>
  <c r="S25"/>
  <c r="S24"/>
  <c r="S7"/>
  <c r="S13"/>
  <c r="V122"/>
  <c r="U121"/>
  <c r="T120"/>
  <c r="V118"/>
  <c r="U117"/>
  <c r="T116"/>
  <c r="V114"/>
  <c r="U113"/>
  <c r="T112"/>
  <c r="T26"/>
  <c r="T24"/>
  <c r="T7"/>
  <c r="V121"/>
  <c r="U120"/>
  <c r="T119"/>
  <c r="V117"/>
  <c r="U116"/>
  <c r="T115"/>
  <c r="V113"/>
  <c r="U112"/>
  <c r="T111"/>
  <c r="V16"/>
  <c r="U16"/>
  <c r="T16"/>
  <c r="S16"/>
  <c r="V11"/>
  <c r="U11"/>
  <c r="T11"/>
  <c r="S11"/>
  <c r="V92"/>
  <c r="U92"/>
  <c r="T92"/>
  <c r="S92"/>
  <c r="V91"/>
  <c r="U91"/>
  <c r="T91"/>
  <c r="S91"/>
  <c r="S108"/>
  <c r="V88"/>
  <c r="U88"/>
  <c r="T88"/>
  <c r="S88"/>
  <c r="V21"/>
  <c r="U21"/>
  <c r="T21"/>
  <c r="S21"/>
  <c r="V20"/>
  <c r="U20"/>
  <c r="T20"/>
  <c r="S20"/>
  <c r="V84"/>
  <c r="U84"/>
  <c r="T84"/>
  <c r="S84"/>
  <c r="V108"/>
  <c r="U108"/>
  <c r="T108"/>
  <c r="V107"/>
  <c r="U107"/>
  <c r="T107"/>
  <c r="S107"/>
  <c r="V106"/>
  <c r="U106"/>
  <c r="T106"/>
  <c r="S106"/>
  <c r="V112"/>
  <c r="U111"/>
  <c r="T113"/>
  <c r="V111"/>
  <c r="V105"/>
  <c r="V109"/>
  <c r="U105"/>
  <c r="U109"/>
  <c r="T105"/>
  <c r="T109"/>
  <c r="V97"/>
  <c r="V74"/>
  <c r="U97"/>
  <c r="U74"/>
  <c r="T97"/>
  <c r="T74"/>
  <c r="S97"/>
  <c r="S74"/>
  <c r="V93"/>
  <c r="V75"/>
  <c r="U93"/>
  <c r="U75"/>
  <c r="T93"/>
  <c r="T75"/>
  <c r="S93"/>
  <c r="S75"/>
  <c r="T65"/>
  <c r="T23"/>
  <c r="S65"/>
  <c r="S23"/>
  <c r="T71"/>
  <c r="T22"/>
  <c r="S71"/>
  <c r="S22"/>
  <c r="T70"/>
  <c r="T28"/>
  <c r="S70"/>
  <c r="S28"/>
  <c r="V78"/>
  <c r="V100"/>
  <c r="U78"/>
  <c r="U100"/>
  <c r="T78"/>
  <c r="T100"/>
  <c r="S78"/>
  <c r="S100"/>
  <c r="V39"/>
  <c r="V19"/>
  <c r="U39"/>
  <c r="U19"/>
  <c r="T39"/>
  <c r="T19"/>
  <c r="S39"/>
  <c r="S19"/>
  <c r="V87"/>
  <c r="V18"/>
  <c r="U87"/>
  <c r="U18"/>
  <c r="T87"/>
  <c r="T18"/>
  <c r="S87"/>
  <c r="S18"/>
  <c r="V53"/>
  <c r="V17"/>
  <c r="U53"/>
  <c r="U17"/>
  <c r="T53"/>
  <c r="T17"/>
  <c r="S53"/>
  <c r="S17"/>
  <c r="V69"/>
  <c r="V15"/>
  <c r="U69"/>
  <c r="U15"/>
  <c r="T69"/>
  <c r="T15"/>
  <c r="S69"/>
  <c r="S15"/>
  <c r="V72"/>
  <c r="V60"/>
  <c r="U72"/>
  <c r="U60"/>
  <c r="T72"/>
  <c r="T60"/>
  <c r="S72"/>
  <c r="S60"/>
  <c r="V67"/>
  <c r="V10"/>
  <c r="U67"/>
  <c r="U10"/>
  <c r="T67"/>
  <c r="T10"/>
  <c r="S67"/>
  <c r="S10"/>
  <c r="V63"/>
  <c r="V12"/>
  <c r="U63"/>
  <c r="U12"/>
  <c r="T63"/>
  <c r="T12"/>
  <c r="S63"/>
  <c r="S12"/>
  <c r="V98"/>
  <c r="V9"/>
  <c r="U98"/>
  <c r="U9"/>
  <c r="T98"/>
  <c r="T9"/>
  <c r="S98"/>
  <c r="S9"/>
  <c r="V8"/>
  <c r="V30"/>
  <c r="U8"/>
  <c r="U30"/>
  <c r="T30"/>
  <c r="S8"/>
  <c r="S30"/>
  <c r="V36"/>
  <c r="V14"/>
  <c r="U36"/>
  <c r="U14"/>
  <c r="T36"/>
  <c r="T14"/>
  <c r="S36"/>
  <c r="S14"/>
  <c r="V59"/>
  <c r="V96"/>
  <c r="U59"/>
  <c r="U96"/>
  <c r="T59"/>
  <c r="T96"/>
  <c r="S59"/>
  <c r="S96"/>
  <c r="V40"/>
  <c r="V95"/>
  <c r="U40"/>
  <c r="U95"/>
  <c r="T40"/>
  <c r="T95"/>
  <c r="S40"/>
  <c r="S95"/>
  <c r="V49"/>
  <c r="V94"/>
  <c r="U49"/>
  <c r="U94"/>
  <c r="T49"/>
  <c r="T94"/>
  <c r="S49"/>
  <c r="S94"/>
  <c r="V45"/>
  <c r="V102"/>
  <c r="U45"/>
  <c r="U102"/>
  <c r="T45"/>
  <c r="T102"/>
  <c r="S45"/>
  <c r="S102"/>
  <c r="V44"/>
  <c r="V101"/>
  <c r="U44"/>
  <c r="U101"/>
  <c r="T44"/>
  <c r="T101"/>
  <c r="S44"/>
  <c r="S101"/>
  <c r="V50"/>
  <c r="V85"/>
  <c r="U50"/>
  <c r="U85"/>
  <c r="T50"/>
  <c r="T85"/>
  <c r="S50"/>
  <c r="S85"/>
  <c r="T124"/>
  <c r="T126"/>
  <c r="U124"/>
  <c r="U126"/>
  <c r="V124"/>
  <c r="V126"/>
  <c r="T123"/>
  <c r="T125"/>
  <c r="U123"/>
  <c r="U125"/>
  <c r="V123"/>
  <c r="V125"/>
  <c r="V86"/>
  <c r="V128"/>
  <c r="U86"/>
  <c r="U128"/>
  <c r="T86"/>
  <c r="T128"/>
  <c r="S86"/>
  <c r="V77"/>
  <c r="U77"/>
  <c r="T77"/>
  <c r="S77"/>
  <c r="V71"/>
  <c r="U71"/>
  <c r="V70"/>
  <c r="U70"/>
  <c r="V68"/>
  <c r="U68"/>
  <c r="T68"/>
  <c r="S68"/>
  <c r="V66"/>
  <c r="U66"/>
  <c r="T66"/>
  <c r="S66"/>
  <c r="V65"/>
  <c r="U65"/>
  <c r="V64"/>
  <c r="U64"/>
  <c r="T64"/>
  <c r="S64"/>
  <c r="V62"/>
  <c r="U62"/>
  <c r="T62"/>
  <c r="S62"/>
  <c r="V61"/>
  <c r="U61"/>
  <c r="T61"/>
  <c r="S61"/>
  <c r="V127"/>
  <c r="U127"/>
  <c r="T127"/>
  <c r="V104"/>
  <c r="U104"/>
  <c r="T104"/>
  <c r="S104"/>
  <c r="V103"/>
  <c r="U103"/>
  <c r="T103"/>
  <c r="S103"/>
  <c r="V99"/>
  <c r="U99"/>
  <c r="T99"/>
  <c r="S99"/>
  <c r="V79"/>
  <c r="U79"/>
  <c r="T79"/>
  <c r="S79"/>
  <c r="V76"/>
  <c r="U76"/>
  <c r="T76"/>
  <c r="S76"/>
  <c r="V73"/>
  <c r="U73"/>
  <c r="T73"/>
  <c r="S73"/>
  <c r="V58"/>
  <c r="U58"/>
  <c r="T58"/>
  <c r="S58"/>
  <c r="V57"/>
  <c r="U57"/>
  <c r="T57"/>
  <c r="S57"/>
  <c r="V56"/>
  <c r="U56"/>
  <c r="T56"/>
  <c r="S56"/>
  <c r="V55"/>
  <c r="U55"/>
  <c r="T55"/>
  <c r="S55"/>
  <c r="V54"/>
  <c r="U54"/>
  <c r="T54"/>
  <c r="S54"/>
  <c r="V52"/>
  <c r="U52"/>
  <c r="T52"/>
  <c r="S52"/>
  <c r="V51"/>
  <c r="U51"/>
  <c r="T51"/>
  <c r="S51"/>
  <c r="V48"/>
  <c r="U48"/>
  <c r="T48"/>
  <c r="S48"/>
  <c r="V47"/>
  <c r="U47"/>
  <c r="T47"/>
  <c r="S47"/>
  <c r="V46"/>
  <c r="U46"/>
  <c r="T46"/>
  <c r="S46"/>
  <c r="V43"/>
  <c r="U43"/>
  <c r="T43"/>
  <c r="S43"/>
  <c r="V42"/>
  <c r="U42"/>
  <c r="T42"/>
  <c r="S42"/>
  <c r="V41"/>
  <c r="U41"/>
  <c r="T41"/>
  <c r="S41"/>
  <c r="V38"/>
  <c r="U38"/>
  <c r="T38"/>
  <c r="S38"/>
  <c r="V37"/>
  <c r="U37"/>
  <c r="T37"/>
  <c r="S37"/>
  <c r="H389" i="28" l="1"/>
  <c r="D389" s="1"/>
  <c r="AG389" s="1"/>
  <c r="H10"/>
  <c r="D10" s="1"/>
  <c r="AG10" s="1"/>
  <c r="H93"/>
  <c r="D93" s="1"/>
  <c r="AG93" s="1"/>
  <c r="H412"/>
  <c r="D412" s="1"/>
  <c r="AG412" s="1"/>
  <c r="H411"/>
  <c r="D411" s="1"/>
  <c r="AG411" s="1"/>
  <c r="H167"/>
  <c r="D167" s="1"/>
  <c r="AG167" s="1"/>
  <c r="H52"/>
  <c r="D52" s="1"/>
  <c r="AG52" s="1"/>
  <c r="H80"/>
  <c r="D80" s="1"/>
  <c r="AG80" s="1"/>
  <c r="H357"/>
  <c r="D357" s="1"/>
  <c r="AG357" s="1"/>
  <c r="H356"/>
  <c r="D356" s="1"/>
  <c r="AG356" s="1"/>
  <c r="H355"/>
  <c r="D355" s="1"/>
  <c r="AG355" s="1"/>
  <c r="H391"/>
  <c r="D391" s="1"/>
  <c r="AG391" s="1"/>
  <c r="H203"/>
  <c r="D203" s="1"/>
  <c r="AG203" s="1"/>
  <c r="H62"/>
  <c r="D62" s="1"/>
  <c r="AG62" s="1"/>
  <c r="H61"/>
  <c r="D61" s="1"/>
  <c r="AG61" s="1"/>
  <c r="H410"/>
  <c r="D410" s="1"/>
  <c r="AG410" s="1"/>
  <c r="H109"/>
  <c r="D109" s="1"/>
  <c r="H305"/>
  <c r="D305" s="1"/>
  <c r="AG305" s="1"/>
  <c r="H306"/>
  <c r="D306" s="1"/>
  <c r="AG306" s="1"/>
  <c r="H157"/>
  <c r="D157" s="1"/>
  <c r="AG157" s="1"/>
  <c r="H156"/>
  <c r="D156" s="1"/>
  <c r="AG156" s="1"/>
  <c r="H137"/>
  <c r="D137" s="1"/>
  <c r="AG137" s="1"/>
  <c r="H138"/>
  <c r="D138" s="1"/>
  <c r="AG138" s="1"/>
  <c r="H254"/>
  <c r="D254" s="1"/>
  <c r="AG254" s="1"/>
  <c r="H331"/>
  <c r="D331" s="1"/>
  <c r="AG331" s="1"/>
  <c r="H330"/>
  <c r="D330" s="1"/>
  <c r="AG330" s="1"/>
  <c r="H332"/>
  <c r="D332" s="1"/>
  <c r="AG332" s="1"/>
  <c r="H120"/>
  <c r="D120" s="1"/>
  <c r="AG120" s="1"/>
  <c r="H119"/>
  <c r="D119" s="1"/>
  <c r="AG119" s="1"/>
  <c r="H228"/>
  <c r="D228" s="1"/>
  <c r="AG228" s="1"/>
  <c r="H229"/>
  <c r="D229" s="1"/>
  <c r="AG229" s="1"/>
  <c r="H189"/>
  <c r="D189" s="1"/>
  <c r="AG189" s="1"/>
  <c r="H122"/>
  <c r="D122" s="1"/>
  <c r="AG122" s="1"/>
  <c r="H407"/>
  <c r="D407" s="1"/>
  <c r="AG407" s="1"/>
  <c r="H287"/>
  <c r="D287" s="1"/>
  <c r="AG287" s="1"/>
  <c r="H69"/>
  <c r="D69" s="1"/>
  <c r="AG69" s="1"/>
  <c r="H68"/>
  <c r="D68" s="1"/>
  <c r="AG68" s="1"/>
  <c r="H219"/>
  <c r="D219" s="1"/>
  <c r="AG219" s="1"/>
  <c r="H218"/>
  <c r="D218" s="1"/>
  <c r="AG218" s="1"/>
  <c r="H147"/>
  <c r="D147" s="1"/>
  <c r="H281"/>
  <c r="D281" s="1"/>
  <c r="AG281" s="1"/>
  <c r="H108"/>
  <c r="D108" s="1"/>
  <c r="AG108" s="1"/>
  <c r="H164"/>
  <c r="D164" s="1"/>
  <c r="AG164" s="1"/>
  <c r="H208"/>
  <c r="D208" s="1"/>
  <c r="AG208" s="1"/>
  <c r="H382"/>
  <c r="D382" s="1"/>
  <c r="AG382" s="1"/>
  <c r="H149"/>
  <c r="D149" s="1"/>
  <c r="H323"/>
  <c r="D323" s="1"/>
  <c r="AG323" s="1"/>
  <c r="H112"/>
  <c r="D112" s="1"/>
  <c r="H196"/>
  <c r="D196" s="1"/>
  <c r="AG196" s="1"/>
  <c r="H197"/>
  <c r="D197" s="1"/>
  <c r="AG197" s="1"/>
  <c r="H193"/>
  <c r="D193" s="1"/>
  <c r="AG193" s="1"/>
  <c r="H194"/>
  <c r="D194" s="1"/>
  <c r="AG194" s="1"/>
  <c r="H347"/>
  <c r="D347" s="1"/>
  <c r="AG347" s="1"/>
  <c r="H186"/>
  <c r="D186" s="1"/>
  <c r="AG186" s="1"/>
  <c r="H245"/>
  <c r="D245" s="1"/>
  <c r="AG245" s="1"/>
  <c r="H244"/>
  <c r="D244" s="1"/>
  <c r="AG244" s="1"/>
  <c r="H371"/>
  <c r="D371" s="1"/>
  <c r="AG371" s="1"/>
  <c r="H211"/>
  <c r="D211" s="1"/>
  <c r="H150"/>
  <c r="D150" s="1"/>
  <c r="H216"/>
  <c r="D216" s="1"/>
  <c r="AG216" s="1"/>
  <c r="H388"/>
  <c r="D388" s="1"/>
  <c r="AG388" s="1"/>
  <c r="H387"/>
  <c r="D387" s="1"/>
  <c r="AG387" s="1"/>
  <c r="H139"/>
  <c r="D139" s="1"/>
  <c r="H76"/>
  <c r="D76" s="1"/>
  <c r="H190"/>
  <c r="D190" s="1"/>
  <c r="AG190" s="1"/>
  <c r="H246"/>
  <c r="D246" s="1"/>
  <c r="AG246" s="1"/>
  <c r="H334"/>
  <c r="D334" s="1"/>
  <c r="AG334" s="1"/>
  <c r="H333"/>
  <c r="D333" s="1"/>
  <c r="AG333" s="1"/>
  <c r="H133"/>
  <c r="D133" s="1"/>
  <c r="AG133" s="1"/>
  <c r="H134"/>
  <c r="D134" s="1"/>
  <c r="AG134" s="1"/>
  <c r="H115"/>
  <c r="D115" s="1"/>
  <c r="H195"/>
  <c r="D195" s="1"/>
  <c r="AG195" s="1"/>
  <c r="H285"/>
  <c r="D285" s="1"/>
  <c r="AG285" s="1"/>
  <c r="H31"/>
  <c r="D31" s="1"/>
  <c r="AG31" s="1"/>
  <c r="H56"/>
  <c r="D56" s="1"/>
  <c r="AG56" s="1"/>
  <c r="H45"/>
  <c r="D45" s="1"/>
  <c r="AG45" s="1"/>
  <c r="H95"/>
  <c r="D95" s="1"/>
  <c r="H49"/>
  <c r="D49" s="1"/>
  <c r="AG49" s="1"/>
  <c r="H352"/>
  <c r="D352" s="1"/>
  <c r="AG352" s="1"/>
  <c r="H351"/>
  <c r="D351" s="1"/>
  <c r="AG351" s="1"/>
  <c r="H353"/>
  <c r="D353" s="1"/>
  <c r="AG353" s="1"/>
  <c r="H362"/>
  <c r="D362" s="1"/>
  <c r="AG362" s="1"/>
  <c r="H363"/>
  <c r="D363" s="1"/>
  <c r="AG363" s="1"/>
  <c r="H256"/>
  <c r="D256" s="1"/>
  <c r="AG256" s="1"/>
  <c r="H257"/>
  <c r="D257" s="1"/>
  <c r="AG257" s="1"/>
  <c r="H258"/>
  <c r="D258" s="1"/>
  <c r="AG258" s="1"/>
  <c r="H240"/>
  <c r="D240" s="1"/>
  <c r="AG240" s="1"/>
  <c r="H239"/>
  <c r="D239" s="1"/>
  <c r="AG239" s="1"/>
  <c r="H91"/>
  <c r="D91" s="1"/>
  <c r="AG91" s="1"/>
  <c r="H65"/>
  <c r="D65" s="1"/>
  <c r="AG65" s="1"/>
  <c r="H345"/>
  <c r="D345" s="1"/>
  <c r="AG345" s="1"/>
  <c r="H344"/>
  <c r="D344" s="1"/>
  <c r="AG344" s="1"/>
  <c r="H97"/>
  <c r="D97" s="1"/>
  <c r="AG97" s="1"/>
  <c r="H172"/>
  <c r="D172" s="1"/>
  <c r="H90"/>
  <c r="D90" s="1"/>
  <c r="H220"/>
  <c r="D220" s="1"/>
  <c r="AG220" s="1"/>
  <c r="H2"/>
  <c r="D2" s="1"/>
  <c r="AG2" s="1"/>
  <c r="H224"/>
  <c r="D224" s="1"/>
  <c r="AG224" s="1"/>
  <c r="H38"/>
  <c r="D38" s="1"/>
  <c r="AG38" s="1"/>
  <c r="H289"/>
  <c r="D289" s="1"/>
  <c r="AG289" s="1"/>
  <c r="H132"/>
  <c r="D132" s="1"/>
  <c r="H158"/>
  <c r="D158" s="1"/>
  <c r="H231"/>
  <c r="D231" s="1"/>
  <c r="AG231" s="1"/>
  <c r="H44"/>
  <c r="D44" s="1"/>
  <c r="H107"/>
  <c r="D107" s="1"/>
  <c r="AG107" s="1"/>
  <c r="H106"/>
  <c r="D106" s="1"/>
  <c r="AG106" s="1"/>
  <c r="H366"/>
  <c r="D366" s="1"/>
  <c r="AG366" s="1"/>
  <c r="H146"/>
  <c r="D146" s="1"/>
  <c r="H145"/>
  <c r="D145" s="1"/>
  <c r="AG145" s="1"/>
  <c r="H248"/>
  <c r="D248" s="1"/>
  <c r="AG248" s="1"/>
  <c r="H321"/>
  <c r="D321" s="1"/>
  <c r="AG321" s="1"/>
  <c r="H320"/>
  <c r="D320" s="1"/>
  <c r="AG320" s="1"/>
  <c r="H94"/>
  <c r="D94" s="1"/>
  <c r="AG94" s="1"/>
  <c r="H59"/>
  <c r="D59" s="1"/>
  <c r="AG59" s="1"/>
  <c r="H72"/>
  <c r="D72" s="1"/>
  <c r="AG72" s="1"/>
  <c r="H51"/>
  <c r="D51" s="1"/>
  <c r="AG51" s="1"/>
  <c r="H309"/>
  <c r="D309" s="1"/>
  <c r="AG309" s="1"/>
  <c r="H232"/>
  <c r="D232" s="1"/>
  <c r="AG232" s="1"/>
  <c r="H282"/>
  <c r="D282" s="1"/>
  <c r="AG282" s="1"/>
  <c r="H337"/>
  <c r="D337" s="1"/>
  <c r="AG337" s="1"/>
  <c r="H110"/>
  <c r="D110" s="1"/>
  <c r="AG110" s="1"/>
  <c r="H315"/>
  <c r="D315" s="1"/>
  <c r="AG315" s="1"/>
  <c r="H277"/>
  <c r="D277" s="1"/>
  <c r="AG277" s="1"/>
  <c r="H340"/>
  <c r="D340" s="1"/>
  <c r="AG340" s="1"/>
  <c r="H341"/>
  <c r="D341" s="1"/>
  <c r="AG341" s="1"/>
  <c r="H53"/>
  <c r="D53" s="1"/>
  <c r="AG53" s="1"/>
  <c r="H230"/>
  <c r="D230" s="1"/>
  <c r="AG230" s="1"/>
  <c r="H96"/>
  <c r="D96" s="1"/>
  <c r="AG96" s="1"/>
  <c r="H125"/>
  <c r="D125" s="1"/>
  <c r="AG125" s="1"/>
  <c r="H41"/>
  <c r="D41" s="1"/>
  <c r="AG41" s="1"/>
  <c r="H42"/>
  <c r="D42" s="1"/>
  <c r="AG42" s="1"/>
  <c r="H43"/>
  <c r="D43" s="1"/>
  <c r="AG43" s="1"/>
  <c r="H269"/>
  <c r="D269" s="1"/>
  <c r="AG269" s="1"/>
  <c r="H270"/>
  <c r="D270" s="1"/>
  <c r="AG270" s="1"/>
  <c r="H3"/>
  <c r="D3" s="1"/>
  <c r="AG3" s="1"/>
  <c r="H4"/>
  <c r="D4" s="1"/>
  <c r="AG4" s="1"/>
  <c r="H26"/>
  <c r="D26" s="1"/>
  <c r="H40"/>
  <c r="D40" s="1"/>
  <c r="H57"/>
  <c r="D57" s="1"/>
  <c r="H413"/>
  <c r="D413" s="1"/>
  <c r="AG413" s="1"/>
  <c r="H414"/>
  <c r="D414" s="1"/>
  <c r="AG414" s="1"/>
  <c r="H279"/>
  <c r="D279" s="1"/>
  <c r="AG279" s="1"/>
  <c r="H401"/>
  <c r="D401" s="1"/>
  <c r="H384"/>
  <c r="D384" s="1"/>
  <c r="AG384" s="1"/>
  <c r="H405"/>
  <c r="D405" s="1"/>
  <c r="H409"/>
  <c r="D409" s="1"/>
  <c r="H226"/>
  <c r="D226" s="1"/>
  <c r="AG226" s="1"/>
  <c r="H225"/>
  <c r="D225" s="1"/>
  <c r="AG225" s="1"/>
  <c r="H206"/>
  <c r="D206" s="1"/>
  <c r="AG206" s="1"/>
  <c r="H205"/>
  <c r="D205" s="1"/>
  <c r="AG205" s="1"/>
  <c r="H204"/>
  <c r="D204" s="1"/>
  <c r="AG204" s="1"/>
  <c r="H67"/>
  <c r="D67" s="1"/>
  <c r="AG67" s="1"/>
  <c r="H66"/>
  <c r="D66" s="1"/>
  <c r="AG66" s="1"/>
  <c r="H163"/>
  <c r="D163" s="1"/>
  <c r="H227"/>
  <c r="D227" s="1"/>
  <c r="AG227" s="1"/>
  <c r="H400"/>
  <c r="D400" s="1"/>
  <c r="AG400" s="1"/>
  <c r="H210"/>
  <c r="D210" s="1"/>
  <c r="H171"/>
  <c r="D171" s="1"/>
  <c r="AG171" s="1"/>
  <c r="H170"/>
  <c r="D170" s="1"/>
  <c r="AG170" s="1"/>
  <c r="H322"/>
  <c r="D322" s="1"/>
  <c r="AG322" s="1"/>
  <c r="H393"/>
  <c r="D393" s="1"/>
  <c r="AG393" s="1"/>
  <c r="H399"/>
  <c r="D399" s="1"/>
  <c r="AG399" s="1"/>
  <c r="H406"/>
  <c r="D406" s="1"/>
  <c r="H130"/>
  <c r="D130" s="1"/>
  <c r="AG130" s="1"/>
  <c r="H131"/>
  <c r="D131" s="1"/>
  <c r="AG131" s="1"/>
  <c r="H201"/>
  <c r="D201" s="1"/>
  <c r="AG201" s="1"/>
  <c r="H129"/>
  <c r="D129" s="1"/>
  <c r="H354"/>
  <c r="D354" s="1"/>
  <c r="AG354" s="1"/>
  <c r="H46"/>
  <c r="D46" s="1"/>
  <c r="AG46" s="1"/>
  <c r="H47"/>
  <c r="D47" s="1"/>
  <c r="AG47" s="1"/>
  <c r="H324"/>
  <c r="D324" s="1"/>
  <c r="AG324" s="1"/>
  <c r="H123"/>
  <c r="D123" s="1"/>
  <c r="AG123" s="1"/>
  <c r="H380"/>
  <c r="D380" s="1"/>
  <c r="AG380" s="1"/>
  <c r="H233"/>
  <c r="D233" s="1"/>
  <c r="AG233" s="1"/>
  <c r="H365"/>
  <c r="D365" s="1"/>
  <c r="AG365" s="1"/>
  <c r="H127"/>
  <c r="D127" s="1"/>
  <c r="AG127" s="1"/>
  <c r="H300"/>
  <c r="D300" s="1"/>
  <c r="AG300" s="1"/>
  <c r="H335"/>
  <c r="D335" s="1"/>
  <c r="AG335" s="1"/>
  <c r="H278"/>
  <c r="D278" s="1"/>
  <c r="AG278" s="1"/>
  <c r="H403"/>
  <c r="D403" s="1"/>
  <c r="AG403" s="1"/>
  <c r="H369"/>
  <c r="D369" s="1"/>
  <c r="AG369" s="1"/>
  <c r="H114"/>
  <c r="D114" s="1"/>
  <c r="AG114" s="1"/>
  <c r="H113"/>
  <c r="D113" s="1"/>
  <c r="AG113" s="1"/>
  <c r="H215"/>
  <c r="D215" s="1"/>
  <c r="H242"/>
  <c r="D242" s="1"/>
  <c r="AG242" s="1"/>
  <c r="H252"/>
  <c r="D252" s="1"/>
  <c r="AG252" s="1"/>
  <c r="H236"/>
  <c r="D236" s="1"/>
  <c r="AG236" s="1"/>
  <c r="H276"/>
  <c r="D276" s="1"/>
  <c r="AG276" s="1"/>
  <c r="H408"/>
  <c r="D408" s="1"/>
  <c r="AG408" s="1"/>
  <c r="H199"/>
  <c r="D199" s="1"/>
  <c r="AG199" s="1"/>
  <c r="H198"/>
  <c r="D198" s="1"/>
  <c r="AG198" s="1"/>
  <c r="H200"/>
  <c r="D200" s="1"/>
  <c r="AG200" s="1"/>
  <c r="H136"/>
  <c r="D136" s="1"/>
  <c r="AG136" s="1"/>
  <c r="H135"/>
  <c r="D135" s="1"/>
  <c r="AG135" s="1"/>
  <c r="H191"/>
  <c r="D191" s="1"/>
  <c r="AG191" s="1"/>
  <c r="H175"/>
  <c r="D175" s="1"/>
  <c r="AG175" s="1"/>
  <c r="H33"/>
  <c r="D33" s="1"/>
  <c r="AG33" s="1"/>
  <c r="H188"/>
  <c r="D188" s="1"/>
  <c r="AG188" s="1"/>
  <c r="H223"/>
  <c r="D223" s="1"/>
  <c r="AG223" s="1"/>
  <c r="H212"/>
  <c r="D212" s="1"/>
  <c r="AG212" s="1"/>
  <c r="H23"/>
  <c r="D23" s="1"/>
  <c r="AG23" s="1"/>
  <c r="H22"/>
  <c r="D22" s="1"/>
  <c r="AG22" s="1"/>
  <c r="H11"/>
  <c r="D11" s="1"/>
  <c r="AG11" s="1"/>
  <c r="H14"/>
  <c r="D14" s="1"/>
  <c r="AG14" s="1"/>
  <c r="H13"/>
  <c r="D13" s="1"/>
  <c r="AG13" s="1"/>
  <c r="H15"/>
  <c r="D15" s="1"/>
  <c r="AG15" s="1"/>
  <c r="H16"/>
  <c r="D16" s="1"/>
  <c r="AG16" s="1"/>
  <c r="H12"/>
  <c r="D12" s="1"/>
  <c r="AG12" s="1"/>
  <c r="H292"/>
  <c r="D292" s="1"/>
  <c r="AG292" s="1"/>
  <c r="H291"/>
  <c r="D291" s="1"/>
  <c r="AG291" s="1"/>
  <c r="H283"/>
  <c r="D283" s="1"/>
  <c r="AG283" s="1"/>
  <c r="H284"/>
  <c r="D284" s="1"/>
  <c r="AG284" s="1"/>
  <c r="H263"/>
  <c r="D263" s="1"/>
  <c r="AG263" s="1"/>
  <c r="H264"/>
  <c r="D264" s="1"/>
  <c r="AG264" s="1"/>
  <c r="H259"/>
  <c r="D259" s="1"/>
  <c r="AG259" s="1"/>
  <c r="H260"/>
  <c r="D260" s="1"/>
  <c r="AG260" s="1"/>
  <c r="H34"/>
  <c r="D34" s="1"/>
  <c r="AG34" s="1"/>
  <c r="H35"/>
  <c r="D35" s="1"/>
  <c r="AG35" s="1"/>
  <c r="H37"/>
  <c r="D37" s="1"/>
  <c r="AG37" s="1"/>
  <c r="H36"/>
  <c r="D36" s="1"/>
  <c r="AG36" s="1"/>
  <c r="H336"/>
  <c r="D336" s="1"/>
  <c r="AG336" s="1"/>
  <c r="H348"/>
  <c r="D348" s="1"/>
  <c r="AG348" s="1"/>
  <c r="H27"/>
  <c r="D27" s="1"/>
  <c r="AG27" s="1"/>
  <c r="H261"/>
  <c r="D261" s="1"/>
  <c r="AG261" s="1"/>
  <c r="H262"/>
  <c r="D262" s="1"/>
  <c r="AG262" s="1"/>
  <c r="H18"/>
  <c r="D18" s="1"/>
  <c r="AG18" s="1"/>
  <c r="H17"/>
  <c r="D17" s="1"/>
  <c r="AG17" s="1"/>
  <c r="H318"/>
  <c r="D318" s="1"/>
  <c r="AG318" s="1"/>
  <c r="H280"/>
  <c r="D280" s="1"/>
  <c r="AG280" s="1"/>
  <c r="H360"/>
  <c r="D360" s="1"/>
  <c r="AG360" s="1"/>
  <c r="H359"/>
  <c r="D359" s="1"/>
  <c r="AG359" s="1"/>
  <c r="H350"/>
  <c r="D350" s="1"/>
  <c r="AG350" s="1"/>
  <c r="H296"/>
  <c r="D296" s="1"/>
  <c r="AG296" s="1"/>
  <c r="H295"/>
  <c r="D295" s="1"/>
  <c r="AG295" s="1"/>
  <c r="H342"/>
  <c r="D342" s="1"/>
  <c r="AG342" s="1"/>
  <c r="H343"/>
  <c r="D343" s="1"/>
  <c r="AG343" s="1"/>
  <c r="H367"/>
  <c r="D367" s="1"/>
  <c r="AG367" s="1"/>
  <c r="H179"/>
  <c r="D179" s="1"/>
  <c r="H392"/>
  <c r="D392" s="1"/>
  <c r="AG392" s="1"/>
  <c r="H383"/>
  <c r="D383" s="1"/>
  <c r="AG383" s="1"/>
  <c r="H298"/>
  <c r="D298" s="1"/>
  <c r="AG298" s="1"/>
  <c r="H169"/>
  <c r="D169" s="1"/>
  <c r="AG169" s="1"/>
  <c r="H168"/>
  <c r="D168" s="1"/>
  <c r="AG168" s="1"/>
  <c r="H79"/>
  <c r="D79" s="1"/>
  <c r="AG79" s="1"/>
  <c r="H126"/>
  <c r="D126" s="1"/>
  <c r="AG126" s="1"/>
  <c r="H183"/>
  <c r="D183" s="1"/>
  <c r="H312"/>
  <c r="D312" s="1"/>
  <c r="AG312" s="1"/>
  <c r="H247"/>
  <c r="D247" s="1"/>
  <c r="AG247" s="1"/>
  <c r="H364"/>
  <c r="D364" s="1"/>
  <c r="AG364" s="1"/>
  <c r="H89"/>
  <c r="D89" s="1"/>
  <c r="AG89" s="1"/>
  <c r="H88"/>
  <c r="D88" s="1"/>
  <c r="AG88" s="1"/>
  <c r="H290"/>
  <c r="D290" s="1"/>
  <c r="AG290" s="1"/>
  <c r="H77"/>
  <c r="D77" s="1"/>
  <c r="AG77" s="1"/>
  <c r="H174"/>
  <c r="D174" s="1"/>
  <c r="AG174" s="1"/>
  <c r="H370"/>
  <c r="D370" s="1"/>
  <c r="AG370" s="1"/>
  <c r="H314"/>
  <c r="D314" s="1"/>
  <c r="AG314" s="1"/>
  <c r="H274"/>
  <c r="D274" s="1"/>
  <c r="AG274" s="1"/>
  <c r="H173"/>
  <c r="D173" s="1"/>
  <c r="AG173" s="1"/>
  <c r="H249"/>
  <c r="D249" s="1"/>
  <c r="AG249" s="1"/>
  <c r="H192"/>
  <c r="D192" s="1"/>
  <c r="AG192" s="1"/>
  <c r="H142"/>
  <c r="D142" s="1"/>
  <c r="AG142" s="1"/>
  <c r="H141"/>
  <c r="D141" s="1"/>
  <c r="AG141" s="1"/>
  <c r="H255"/>
  <c r="D255" s="1"/>
  <c r="AG255" s="1"/>
  <c r="H317"/>
  <c r="D317" s="1"/>
  <c r="AG317" s="1"/>
  <c r="H311"/>
  <c r="D311" s="1"/>
  <c r="AG311" s="1"/>
  <c r="H273"/>
  <c r="D273" s="1"/>
  <c r="AG273" s="1"/>
  <c r="H272"/>
  <c r="D272" s="1"/>
  <c r="AG272" s="1"/>
  <c r="H271"/>
  <c r="D271" s="1"/>
  <c r="AG271" s="1"/>
  <c r="H48"/>
  <c r="D48" s="1"/>
  <c r="AG48" s="1"/>
  <c r="H375"/>
  <c r="D375" s="1"/>
  <c r="AG375" s="1"/>
  <c r="H374"/>
  <c r="D374" s="1"/>
  <c r="AG374" s="1"/>
  <c r="H294"/>
  <c r="D294" s="1"/>
  <c r="AG294" s="1"/>
  <c r="H293"/>
  <c r="D293" s="1"/>
  <c r="AG293" s="1"/>
  <c r="H176"/>
  <c r="D176" s="1"/>
  <c r="AG176" s="1"/>
  <c r="H177"/>
  <c r="D177" s="1"/>
  <c r="AG177" s="1"/>
  <c r="H265"/>
  <c r="D265" s="1"/>
  <c r="AG265" s="1"/>
  <c r="H266"/>
  <c r="D266" s="1"/>
  <c r="AG266" s="1"/>
  <c r="H55"/>
  <c r="D55" s="1"/>
  <c r="AG55" s="1"/>
  <c r="H54"/>
  <c r="D54" s="1"/>
  <c r="AG54" s="1"/>
  <c r="H153"/>
  <c r="D153" s="1"/>
  <c r="AG153" s="1"/>
  <c r="H58"/>
  <c r="D58" s="1"/>
  <c r="AG58" s="1"/>
  <c r="H60"/>
  <c r="D60" s="1"/>
  <c r="AG60" s="1"/>
  <c r="H166"/>
  <c r="D166" s="1"/>
  <c r="AG166" s="1"/>
  <c r="H140"/>
  <c r="D140" s="1"/>
  <c r="AG140" s="1"/>
  <c r="H187"/>
  <c r="D187" s="1"/>
  <c r="AG187" s="1"/>
  <c r="H267"/>
  <c r="D267" s="1"/>
  <c r="AG267" s="1"/>
  <c r="H346"/>
  <c r="D346" s="1"/>
  <c r="AG346" s="1"/>
  <c r="H286"/>
  <c r="D286" s="1"/>
  <c r="AG286" s="1"/>
  <c r="H111"/>
  <c r="D111" s="1"/>
  <c r="H301"/>
  <c r="D301" s="1"/>
  <c r="AG301" s="1"/>
  <c r="H302"/>
  <c r="D302" s="1"/>
  <c r="AG302" s="1"/>
  <c r="H32"/>
  <c r="D32" s="1"/>
  <c r="AG32" s="1"/>
  <c r="H217"/>
  <c r="D217" s="1"/>
  <c r="AG217" s="1"/>
  <c r="H373"/>
  <c r="D373" s="1"/>
  <c r="H376"/>
  <c r="D376" s="1"/>
  <c r="AG376" s="1"/>
  <c r="H377"/>
  <c r="D377" s="1"/>
  <c r="AG377" s="1"/>
  <c r="H397"/>
  <c r="D397" s="1"/>
  <c r="AG397" s="1"/>
  <c r="H379"/>
  <c r="D379" s="1"/>
  <c r="AG379" s="1"/>
  <c r="H378"/>
  <c r="D378" s="1"/>
  <c r="AG378" s="1"/>
  <c r="H24"/>
  <c r="D24" s="1"/>
  <c r="AG24" s="1"/>
  <c r="H25"/>
  <c r="D25" s="1"/>
  <c r="AG25" s="1"/>
  <c r="H222"/>
  <c r="D222" s="1"/>
  <c r="AG222" s="1"/>
  <c r="H221"/>
  <c r="D221" s="1"/>
  <c r="AG221" s="1"/>
  <c r="H234"/>
  <c r="D234" s="1"/>
  <c r="AG234" s="1"/>
  <c r="H235"/>
  <c r="D235" s="1"/>
  <c r="AG235" s="1"/>
  <c r="H155"/>
  <c r="D155" s="1"/>
  <c r="AG155" s="1"/>
  <c r="H154"/>
  <c r="D154" s="1"/>
  <c r="AG154" s="1"/>
  <c r="H178"/>
  <c r="D178" s="1"/>
  <c r="AG178" s="1"/>
  <c r="H368"/>
  <c r="D368" s="1"/>
  <c r="AG368" s="1"/>
  <c r="H325"/>
  <c r="D325" s="1"/>
  <c r="AG325" s="1"/>
  <c r="H326"/>
  <c r="D326" s="1"/>
  <c r="AG326" s="1"/>
  <c r="H358"/>
  <c r="D358" s="1"/>
  <c r="AG358" s="1"/>
  <c r="H70"/>
  <c r="D70" s="1"/>
  <c r="AG70" s="1"/>
  <c r="H71"/>
  <c r="D71" s="1"/>
  <c r="AG71" s="1"/>
  <c r="H404"/>
  <c r="D404" s="1"/>
  <c r="AG404" s="1"/>
  <c r="H402"/>
  <c r="D402" s="1"/>
  <c r="AG402" s="1"/>
  <c r="H390"/>
  <c r="D390" s="1"/>
  <c r="AG390" s="1"/>
  <c r="H313"/>
  <c r="D313" s="1"/>
  <c r="AG313" s="1"/>
  <c r="H253"/>
  <c r="D253" s="1"/>
  <c r="AG253" s="1"/>
  <c r="H381"/>
  <c r="D381" s="1"/>
  <c r="AG381" s="1"/>
  <c r="H319"/>
  <c r="D319" s="1"/>
  <c r="AG319" s="1"/>
  <c r="H148"/>
  <c r="D148" s="1"/>
  <c r="AG148" s="1"/>
  <c r="H213"/>
  <c r="D213" s="1"/>
  <c r="AG213" s="1"/>
  <c r="H185"/>
  <c r="D185" s="1"/>
  <c r="AG185" s="1"/>
  <c r="H184"/>
  <c r="D184" s="1"/>
  <c r="AG184" s="1"/>
  <c r="H398"/>
  <c r="D398" s="1"/>
  <c r="H161"/>
  <c r="D161" s="1"/>
  <c r="AG161" s="1"/>
  <c r="H159"/>
  <c r="D159" s="1"/>
  <c r="AG159" s="1"/>
  <c r="H160"/>
  <c r="D160" s="1"/>
  <c r="AG160" s="1"/>
  <c r="H237"/>
  <c r="D237" s="1"/>
  <c r="AG237" s="1"/>
  <c r="H250"/>
  <c r="D250" s="1"/>
  <c r="AG250" s="1"/>
  <c r="H152"/>
  <c r="D152" s="1"/>
  <c r="AG152" s="1"/>
  <c r="H151"/>
  <c r="D151" s="1"/>
  <c r="AG151" s="1"/>
  <c r="H268"/>
  <c r="D268" s="1"/>
  <c r="AG268" s="1"/>
  <c r="H310"/>
  <c r="D310" s="1"/>
  <c r="AG310" s="1"/>
  <c r="H209"/>
  <c r="D209" s="1"/>
  <c r="AG209" s="1"/>
  <c r="H144"/>
  <c r="D144" s="1"/>
  <c r="AG144" s="1"/>
  <c r="H143"/>
  <c r="D143" s="1"/>
  <c r="AG143" s="1"/>
  <c r="H116"/>
  <c r="D116" s="1"/>
  <c r="AG116" s="1"/>
  <c r="H117"/>
  <c r="D117" s="1"/>
  <c r="AG117" s="1"/>
  <c r="H118"/>
  <c r="D118" s="1"/>
  <c r="AG118" s="1"/>
  <c r="H339"/>
  <c r="D339" s="1"/>
  <c r="AG339" s="1"/>
  <c r="H386"/>
  <c r="D386" s="1"/>
  <c r="AG386" s="1"/>
  <c r="H288"/>
  <c r="D288" s="1"/>
  <c r="AG288" s="1"/>
  <c r="H316"/>
  <c r="D316" s="1"/>
  <c r="AG316" s="1"/>
  <c r="H103"/>
  <c r="D103" s="1"/>
  <c r="AG103" s="1"/>
  <c r="H102"/>
  <c r="D102" s="1"/>
  <c r="AG102" s="1"/>
  <c r="H101"/>
  <c r="D101" s="1"/>
  <c r="AG101" s="1"/>
  <c r="H162"/>
  <c r="D162" s="1"/>
  <c r="AG162" s="1"/>
  <c r="H165"/>
  <c r="D165" s="1"/>
  <c r="AG165" s="1"/>
  <c r="H241"/>
  <c r="D241" s="1"/>
  <c r="AG241" s="1"/>
  <c r="H338"/>
  <c r="D338" s="1"/>
  <c r="AG338" s="1"/>
  <c r="H238"/>
  <c r="D238" s="1"/>
  <c r="AG238" s="1"/>
  <c r="H92"/>
  <c r="D92" s="1"/>
  <c r="AG92" s="1"/>
  <c r="H207"/>
  <c r="D207" s="1"/>
  <c r="AG207" s="1"/>
  <c r="H85"/>
  <c r="D85" s="1"/>
  <c r="AG85" s="1"/>
  <c r="H86"/>
  <c r="D86" s="1"/>
  <c r="AG86" s="1"/>
  <c r="H87"/>
  <c r="D87" s="1"/>
  <c r="AG87" s="1"/>
  <c r="H83"/>
  <c r="D83" s="1"/>
  <c r="AG83" s="1"/>
  <c r="H81"/>
  <c r="D81" s="1"/>
  <c r="AG81" s="1"/>
  <c r="H82"/>
  <c r="D82" s="1"/>
  <c r="AG82" s="1"/>
  <c r="H84"/>
  <c r="D84" s="1"/>
  <c r="AG84" s="1"/>
  <c r="H98"/>
  <c r="D98" s="1"/>
  <c r="AG98" s="1"/>
  <c r="H100"/>
  <c r="D100" s="1"/>
  <c r="AG100" s="1"/>
  <c r="H99"/>
  <c r="D99" s="1"/>
  <c r="AG99" s="1"/>
  <c r="H73"/>
  <c r="D73" s="1"/>
  <c r="AG73" s="1"/>
  <c r="H75"/>
  <c r="D75" s="1"/>
  <c r="AG75" s="1"/>
  <c r="H74"/>
  <c r="D74" s="1"/>
  <c r="AG74" s="1"/>
  <c r="H29"/>
  <c r="D29" s="1"/>
  <c r="AG29" s="1"/>
  <c r="H6"/>
  <c r="D6" s="1"/>
  <c r="AG6" s="1"/>
  <c r="H8"/>
  <c r="D8" s="1"/>
  <c r="AG8" s="1"/>
  <c r="H7"/>
  <c r="D7" s="1"/>
  <c r="AG7" s="1"/>
  <c r="H78"/>
  <c r="D78" s="1"/>
  <c r="AG78" s="1"/>
  <c r="H105"/>
  <c r="D105" s="1"/>
  <c r="AG105" s="1"/>
  <c r="H104"/>
  <c r="D104" s="1"/>
  <c r="AG104" s="1"/>
  <c r="H28"/>
  <c r="D28" s="1"/>
  <c r="AG28" s="1"/>
  <c r="H251"/>
  <c r="D251" s="1"/>
  <c r="AG251" s="1"/>
  <c r="H299"/>
  <c r="D299" s="1"/>
  <c r="AG299" s="1"/>
  <c r="H275"/>
  <c r="D275" s="1"/>
  <c r="AG275" s="1"/>
  <c r="H303"/>
  <c r="D303" s="1"/>
  <c r="AG303" s="1"/>
  <c r="H304"/>
  <c r="D304" s="1"/>
  <c r="AG304" s="1"/>
  <c r="H9"/>
  <c r="D9" s="1"/>
  <c r="AG9" s="1"/>
  <c r="H308"/>
  <c r="D308" s="1"/>
  <c r="AG308" s="1"/>
  <c r="H50"/>
  <c r="D50" s="1"/>
  <c r="AG50" s="1"/>
  <c r="H181"/>
  <c r="D181" s="1"/>
  <c r="AG181" s="1"/>
  <c r="H385"/>
  <c r="D385" s="1"/>
  <c r="AG385" s="1"/>
  <c r="H5"/>
  <c r="D5" s="1"/>
  <c r="AG5" s="1"/>
  <c r="H395"/>
  <c r="H394"/>
  <c r="D394" s="1"/>
  <c r="AG394" s="1"/>
  <c r="H396"/>
  <c r="D396" s="1"/>
  <c r="AG396" s="1"/>
  <c r="H243"/>
  <c r="D243" s="1"/>
  <c r="AG243" s="1"/>
  <c r="H121"/>
  <c r="D121" s="1"/>
  <c r="AG121" s="1"/>
  <c r="H349"/>
  <c r="D349" s="1"/>
  <c r="AG349" s="1"/>
  <c r="H329"/>
  <c r="D329" s="1"/>
  <c r="AG329" s="1"/>
  <c r="H327"/>
  <c r="D327" s="1"/>
  <c r="AG327" s="1"/>
  <c r="H328"/>
  <c r="D328" s="1"/>
  <c r="AG328" s="1"/>
  <c r="H20"/>
  <c r="D20" s="1"/>
  <c r="AG20" s="1"/>
  <c r="H21"/>
  <c r="D21" s="1"/>
  <c r="AG21" s="1"/>
  <c r="H19"/>
  <c r="D19" s="1"/>
  <c r="AG19" s="1"/>
  <c r="H214"/>
  <c r="D214" s="1"/>
  <c r="AG214" s="1"/>
  <c r="H297"/>
  <c r="D297" s="1"/>
  <c r="AG297" s="1"/>
  <c r="H124"/>
  <c r="D124" s="1"/>
  <c r="AG124" s="1"/>
  <c r="H307"/>
  <c r="D307" s="1"/>
  <c r="AG307" s="1"/>
  <c r="H372"/>
  <c r="D372" s="1"/>
  <c r="AG372" s="1"/>
  <c r="H361"/>
  <c r="D361" s="1"/>
  <c r="AG361" s="1"/>
  <c r="H182"/>
  <c r="D182" s="1"/>
  <c r="AG182" s="1"/>
  <c r="H180"/>
  <c r="D180" s="1"/>
  <c r="AG180" s="1"/>
  <c r="H30"/>
  <c r="D30" s="1"/>
  <c r="H39"/>
  <c r="D39" s="1"/>
  <c r="H202"/>
  <c r="D202" s="1"/>
  <c r="AG202" s="1"/>
  <c r="H128"/>
  <c r="D128" s="1"/>
  <c r="AG128" s="1"/>
  <c r="H63"/>
  <c r="D63" s="1"/>
  <c r="AG63" s="1"/>
  <c r="H64"/>
  <c r="D64" s="1"/>
  <c r="AG64" s="1"/>
  <c r="AG76" l="1"/>
  <c r="AJ76"/>
  <c r="AG40"/>
  <c r="AJ40"/>
  <c r="AG39"/>
  <c r="AJ39"/>
  <c r="AG30"/>
  <c r="AJ30"/>
  <c r="AG26"/>
  <c r="AJ26"/>
  <c r="AG215"/>
  <c r="AJ215"/>
  <c r="AG211"/>
  <c r="AJ211"/>
  <c r="AG210"/>
  <c r="AJ210"/>
  <c r="AG183"/>
  <c r="AJ183"/>
  <c r="AG179"/>
  <c r="AJ179"/>
  <c r="AG172"/>
  <c r="AJ172"/>
  <c r="AG163"/>
  <c r="AJ163"/>
  <c r="AG158"/>
  <c r="AJ158"/>
  <c r="AG150"/>
  <c r="AJ150"/>
  <c r="AG149"/>
  <c r="AJ149"/>
  <c r="AG147"/>
  <c r="AJ147"/>
  <c r="AG146"/>
  <c r="AJ146"/>
  <c r="AG139"/>
  <c r="AJ139"/>
  <c r="AG132"/>
  <c r="AJ132"/>
  <c r="AG115"/>
  <c r="AJ115"/>
  <c r="AG129"/>
  <c r="AJ129"/>
  <c r="AG112"/>
  <c r="AJ112"/>
  <c r="AG398"/>
  <c r="AJ398"/>
  <c r="AG373"/>
  <c r="AJ373"/>
  <c r="AG401"/>
  <c r="AJ401"/>
  <c r="AG406"/>
  <c r="AJ406"/>
  <c r="AG405"/>
  <c r="AJ405"/>
  <c r="AG409"/>
  <c r="AJ409"/>
  <c r="AG44"/>
  <c r="AJ44"/>
  <c r="AG95"/>
  <c r="AJ95"/>
  <c r="AG90"/>
  <c r="AJ90"/>
  <c r="AG111"/>
  <c r="AJ111"/>
  <c r="AG109"/>
  <c r="AJ109"/>
  <c r="AG57"/>
  <c r="AJ57"/>
  <c r="M64"/>
  <c r="M63"/>
  <c r="M128"/>
  <c r="M202"/>
  <c r="M39"/>
  <c r="M30"/>
  <c r="M180"/>
  <c r="M182"/>
  <c r="M361"/>
  <c r="M372"/>
  <c r="M307"/>
  <c r="M124"/>
  <c r="M297"/>
  <c r="M214"/>
  <c r="M19"/>
  <c r="M21"/>
  <c r="M20"/>
  <c r="M328"/>
  <c r="M327"/>
  <c r="M329"/>
  <c r="M349"/>
  <c r="M121"/>
  <c r="M243"/>
  <c r="M396"/>
  <c r="M394"/>
  <c r="M5"/>
  <c r="M385"/>
  <c r="M181"/>
  <c r="M50"/>
  <c r="M9"/>
  <c r="M304"/>
  <c r="M303"/>
  <c r="M275"/>
  <c r="M299"/>
  <c r="M251"/>
  <c r="M28"/>
  <c r="M78"/>
  <c r="M7"/>
  <c r="M8"/>
  <c r="M6"/>
  <c r="M29"/>
  <c r="M74"/>
  <c r="M75"/>
  <c r="M73"/>
  <c r="M84"/>
  <c r="M82"/>
  <c r="M81"/>
  <c r="M83"/>
  <c r="M207"/>
  <c r="M92"/>
  <c r="M238"/>
  <c r="M338"/>
  <c r="M241"/>
  <c r="M165"/>
  <c r="M162"/>
  <c r="M316"/>
  <c r="M288"/>
  <c r="M118"/>
  <c r="M117"/>
  <c r="M116"/>
  <c r="M143"/>
  <c r="M144"/>
  <c r="M209"/>
  <c r="M310"/>
  <c r="M268"/>
  <c r="M151"/>
  <c r="M152"/>
  <c r="M250"/>
  <c r="M237"/>
  <c r="M160"/>
  <c r="M159"/>
  <c r="M161"/>
  <c r="M398"/>
  <c r="M184"/>
  <c r="M185"/>
  <c r="M213"/>
  <c r="M148"/>
  <c r="M319"/>
  <c r="M381"/>
  <c r="M253"/>
  <c r="M313"/>
  <c r="M390"/>
  <c r="M402"/>
  <c r="M404"/>
  <c r="M71"/>
  <c r="M70"/>
  <c r="M326"/>
  <c r="M325"/>
  <c r="M368"/>
  <c r="M178"/>
  <c r="M154"/>
  <c r="M155"/>
  <c r="M235"/>
  <c r="M234"/>
  <c r="M221"/>
  <c r="M222"/>
  <c r="M25"/>
  <c r="M24"/>
  <c r="M378"/>
  <c r="M379"/>
  <c r="M397"/>
  <c r="M377"/>
  <c r="M376"/>
  <c r="M373"/>
  <c r="M217"/>
  <c r="M32"/>
  <c r="M302"/>
  <c r="M301"/>
  <c r="M111"/>
  <c r="M286"/>
  <c r="M267"/>
  <c r="M140"/>
  <c r="M166"/>
  <c r="M60"/>
  <c r="M58"/>
  <c r="M153"/>
  <c r="M54"/>
  <c r="M55"/>
  <c r="M266"/>
  <c r="M265"/>
  <c r="M177"/>
  <c r="M176"/>
  <c r="M293"/>
  <c r="M294"/>
  <c r="M374"/>
  <c r="M375"/>
  <c r="M48"/>
  <c r="M271"/>
  <c r="M272"/>
  <c r="M273"/>
  <c r="M311"/>
  <c r="M141"/>
  <c r="M142"/>
  <c r="M192"/>
  <c r="M249"/>
  <c r="M173"/>
  <c r="M274"/>
  <c r="M314"/>
  <c r="M370"/>
  <c r="M174"/>
  <c r="M77"/>
  <c r="M290"/>
  <c r="M88"/>
  <c r="M89"/>
  <c r="M364"/>
  <c r="M247"/>
  <c r="M312"/>
  <c r="M183"/>
  <c r="M126"/>
  <c r="M79"/>
  <c r="M168"/>
  <c r="M169"/>
  <c r="M298"/>
  <c r="M179"/>
  <c r="M343"/>
  <c r="M342"/>
  <c r="M295"/>
  <c r="M296"/>
  <c r="M359"/>
  <c r="M360"/>
  <c r="M280"/>
  <c r="M318"/>
  <c r="M17"/>
  <c r="M18"/>
  <c r="M262"/>
  <c r="M261"/>
  <c r="M27"/>
  <c r="M348"/>
  <c r="M336"/>
  <c r="M36"/>
  <c r="M37"/>
  <c r="M260"/>
  <c r="M259"/>
  <c r="M264"/>
  <c r="M263"/>
  <c r="M284"/>
  <c r="M283"/>
  <c r="M291"/>
  <c r="M292"/>
  <c r="M12"/>
  <c r="M16"/>
  <c r="M15"/>
  <c r="M13"/>
  <c r="M14"/>
  <c r="M11"/>
  <c r="M22"/>
  <c r="M23"/>
  <c r="M212"/>
  <c r="M223"/>
  <c r="M188"/>
  <c r="M33"/>
  <c r="M175"/>
  <c r="M191"/>
  <c r="M135"/>
  <c r="M136"/>
  <c r="M200"/>
  <c r="M198"/>
  <c r="M199"/>
  <c r="M408"/>
  <c r="M276"/>
  <c r="M252"/>
  <c r="M215"/>
  <c r="M113"/>
  <c r="M114"/>
  <c r="M369"/>
  <c r="M403"/>
  <c r="M278"/>
  <c r="M335"/>
  <c r="M300"/>
  <c r="M127"/>
  <c r="M365"/>
  <c r="M233"/>
  <c r="M380"/>
  <c r="M123"/>
  <c r="M324"/>
  <c r="M47"/>
  <c r="M46"/>
  <c r="M354"/>
  <c r="M129"/>
  <c r="M131"/>
  <c r="M130"/>
  <c r="M406"/>
  <c r="M399"/>
  <c r="M393"/>
  <c r="M322"/>
  <c r="M170"/>
  <c r="M171"/>
  <c r="M210"/>
  <c r="M227"/>
  <c r="M163"/>
  <c r="M66"/>
  <c r="M67"/>
  <c r="M204"/>
  <c r="M205"/>
  <c r="M206"/>
  <c r="M225"/>
  <c r="M226"/>
  <c r="M409"/>
  <c r="M405"/>
  <c r="M401"/>
  <c r="M279"/>
  <c r="M414"/>
  <c r="M413"/>
  <c r="M57"/>
  <c r="M40"/>
  <c r="M26"/>
  <c r="M4"/>
  <c r="M3"/>
  <c r="M270"/>
  <c r="M269"/>
  <c r="M43"/>
  <c r="M125"/>
  <c r="M96"/>
  <c r="M230"/>
  <c r="M53"/>
  <c r="M341"/>
  <c r="M340"/>
  <c r="M277"/>
  <c r="M315"/>
  <c r="M110"/>
  <c r="M337"/>
  <c r="M282"/>
  <c r="M232"/>
  <c r="M309"/>
  <c r="M51"/>
  <c r="M72"/>
  <c r="M59"/>
  <c r="M94"/>
  <c r="M320"/>
  <c r="M321"/>
  <c r="M248"/>
  <c r="M145"/>
  <c r="M146"/>
  <c r="M366"/>
  <c r="M106"/>
  <c r="M107"/>
  <c r="M44"/>
  <c r="M231"/>
  <c r="M158"/>
  <c r="M132"/>
  <c r="M289"/>
  <c r="M224"/>
  <c r="M2"/>
  <c r="M220"/>
  <c r="M90"/>
  <c r="M172"/>
  <c r="M97"/>
  <c r="M344"/>
  <c r="M345"/>
  <c r="M65"/>
  <c r="M91"/>
  <c r="M239"/>
  <c r="M240"/>
  <c r="M258"/>
  <c r="M257"/>
  <c r="M256"/>
  <c r="M363"/>
  <c r="M362"/>
  <c r="M353"/>
  <c r="M351"/>
  <c r="M352"/>
  <c r="M49"/>
  <c r="M95"/>
  <c r="M45"/>
  <c r="M56"/>
  <c r="M285"/>
  <c r="M195"/>
  <c r="M115"/>
  <c r="M134"/>
  <c r="M133"/>
  <c r="M333"/>
  <c r="M334"/>
  <c r="M246"/>
  <c r="M190"/>
  <c r="M76"/>
  <c r="M139"/>
  <c r="M387"/>
  <c r="M388"/>
  <c r="M216"/>
  <c r="M150"/>
  <c r="M211"/>
  <c r="M371"/>
  <c r="M244"/>
  <c r="M245"/>
  <c r="M347"/>
  <c r="M194"/>
  <c r="M193"/>
  <c r="M197"/>
  <c r="M196"/>
  <c r="M112"/>
  <c r="M323"/>
  <c r="M149"/>
  <c r="M382"/>
  <c r="M208"/>
  <c r="M164"/>
  <c r="M108"/>
  <c r="M281"/>
  <c r="M147"/>
  <c r="M218"/>
  <c r="M219"/>
  <c r="M68"/>
  <c r="M69"/>
  <c r="M287"/>
  <c r="M407"/>
  <c r="M122"/>
  <c r="M189"/>
  <c r="M229"/>
  <c r="M228"/>
  <c r="M119"/>
  <c r="M120"/>
  <c r="M332"/>
  <c r="M330"/>
  <c r="M331"/>
  <c r="M254"/>
  <c r="M138"/>
  <c r="M137"/>
  <c r="M156"/>
  <c r="M157"/>
  <c r="M306"/>
  <c r="M305"/>
  <c r="M109"/>
  <c r="M410"/>
  <c r="M61"/>
  <c r="M62"/>
  <c r="M203"/>
  <c r="M391"/>
  <c r="M355"/>
  <c r="M356"/>
  <c r="M357"/>
  <c r="M80"/>
  <c r="M52"/>
  <c r="M167"/>
  <c r="M411"/>
  <c r="M412"/>
  <c r="M93"/>
  <c r="M384"/>
  <c r="AJ384"/>
  <c r="M358"/>
  <c r="AJ358"/>
  <c r="M392"/>
  <c r="AJ392"/>
  <c r="M386"/>
  <c r="AJ386"/>
  <c r="M339"/>
  <c r="AJ339"/>
  <c r="M308"/>
  <c r="M38"/>
  <c r="M400"/>
  <c r="AJ400"/>
  <c r="M255"/>
  <c r="AJ255"/>
  <c r="M236"/>
  <c r="AJ236"/>
  <c r="M317"/>
  <c r="AJ317"/>
  <c r="M242"/>
  <c r="AJ242"/>
  <c r="M367"/>
  <c r="AJ367"/>
  <c r="M41"/>
  <c r="AJ41"/>
  <c r="M42"/>
  <c r="AJ42"/>
  <c r="M34"/>
  <c r="AJ34"/>
  <c r="M35"/>
  <c r="AJ35"/>
  <c r="M31"/>
  <c r="AJ31"/>
  <c r="M10"/>
  <c r="AJ10"/>
  <c r="AH10"/>
  <c r="AK10"/>
  <c r="M389"/>
  <c r="AH389"/>
  <c r="AK389"/>
  <c r="AJ389"/>
  <c r="M350"/>
  <c r="AJ350"/>
  <c r="M346"/>
  <c r="AJ346"/>
  <c r="M201"/>
  <c r="AJ201"/>
  <c r="M187"/>
  <c r="AJ187"/>
  <c r="M186"/>
  <c r="AJ186"/>
  <c r="M105"/>
  <c r="AJ105"/>
  <c r="M104"/>
  <c r="AJ104"/>
  <c r="M103"/>
  <c r="AJ103"/>
  <c r="M102"/>
  <c r="AJ102"/>
  <c r="M101"/>
  <c r="AJ101"/>
  <c r="M98"/>
  <c r="AJ98"/>
  <c r="M100"/>
  <c r="AJ100"/>
  <c r="M99"/>
  <c r="AJ99"/>
  <c r="M383"/>
  <c r="AJ383"/>
  <c r="M85"/>
  <c r="AJ85"/>
  <c r="M86"/>
  <c r="AJ86"/>
  <c r="M87"/>
  <c r="AJ87"/>
  <c r="AK64"/>
  <c r="AK63"/>
  <c r="AK39"/>
  <c r="AK30"/>
  <c r="AK361"/>
  <c r="AK372"/>
  <c r="AK307"/>
  <c r="AK124"/>
  <c r="AK349"/>
  <c r="AK121"/>
  <c r="AK275"/>
  <c r="AK104"/>
  <c r="AK105"/>
  <c r="AK78"/>
  <c r="AK74"/>
  <c r="AK75"/>
  <c r="AK99"/>
  <c r="AK100"/>
  <c r="AK98"/>
  <c r="AK87"/>
  <c r="AK86"/>
  <c r="AK85"/>
  <c r="AK338"/>
  <c r="AK241"/>
  <c r="AK101"/>
  <c r="AK102"/>
  <c r="AK103"/>
  <c r="AK316"/>
  <c r="AK386"/>
  <c r="AK339"/>
  <c r="AK143"/>
  <c r="AK144"/>
  <c r="AK209"/>
  <c r="AK310"/>
  <c r="AK268"/>
  <c r="AK151"/>
  <c r="AK152"/>
  <c r="AK250"/>
  <c r="AK237"/>
  <c r="AK398"/>
  <c r="AK184"/>
  <c r="AK185"/>
  <c r="AK148"/>
  <c r="AK319"/>
  <c r="AK71"/>
  <c r="AK70"/>
  <c r="AK358"/>
  <c r="AK368"/>
  <c r="AK154"/>
  <c r="AK155"/>
  <c r="AK235"/>
  <c r="AK234"/>
  <c r="AK221"/>
  <c r="AK222"/>
  <c r="AK397"/>
  <c r="AK377"/>
  <c r="AK376"/>
  <c r="AK373"/>
  <c r="AK217"/>
  <c r="AK302"/>
  <c r="AK301"/>
  <c r="AK111"/>
  <c r="AK286"/>
  <c r="AK346"/>
  <c r="AK267"/>
  <c r="AK187"/>
  <c r="AK266"/>
  <c r="AK265"/>
  <c r="AK177"/>
  <c r="AK176"/>
  <c r="AK293"/>
  <c r="AK294"/>
  <c r="AK374"/>
  <c r="AK375"/>
  <c r="AK271"/>
  <c r="AK272"/>
  <c r="AK273"/>
  <c r="AK317"/>
  <c r="AK255"/>
  <c r="AK141"/>
  <c r="AK142"/>
  <c r="AK192"/>
  <c r="AK249"/>
  <c r="AK173"/>
  <c r="AK274"/>
  <c r="AK314"/>
  <c r="AK370"/>
  <c r="AK364"/>
  <c r="AK247"/>
  <c r="AK312"/>
  <c r="AK183"/>
  <c r="AK168"/>
  <c r="AK169"/>
  <c r="AK383"/>
  <c r="AK392"/>
  <c r="AK179"/>
  <c r="AK367"/>
  <c r="AK343"/>
  <c r="AK342"/>
  <c r="AK295"/>
  <c r="AK296"/>
  <c r="AK350"/>
  <c r="AK359"/>
  <c r="AK360"/>
  <c r="AK280"/>
  <c r="AK262"/>
  <c r="AK261"/>
  <c r="AK35"/>
  <c r="AK34"/>
  <c r="AK260"/>
  <c r="AK259"/>
  <c r="AK284"/>
  <c r="AK283"/>
  <c r="AK291"/>
  <c r="AK292"/>
  <c r="AK135"/>
  <c r="AK136"/>
  <c r="AK200"/>
  <c r="AK198"/>
  <c r="AK199"/>
  <c r="AK276"/>
  <c r="AK236"/>
  <c r="AK242"/>
  <c r="AK215"/>
  <c r="AK113"/>
  <c r="AK114"/>
  <c r="AK369"/>
  <c r="AK403"/>
  <c r="AK278"/>
  <c r="AK335"/>
  <c r="AK300"/>
  <c r="AK365"/>
  <c r="AK233"/>
  <c r="AK380"/>
  <c r="AK123"/>
  <c r="AK47"/>
  <c r="AK46"/>
  <c r="AK354"/>
  <c r="AK129"/>
  <c r="AK201"/>
  <c r="AK131"/>
  <c r="AK130"/>
  <c r="AK406"/>
  <c r="AK399"/>
  <c r="AK393"/>
  <c r="AK322"/>
  <c r="AK170"/>
  <c r="AK171"/>
  <c r="AK210"/>
  <c r="AK400"/>
  <c r="AK227"/>
  <c r="AK163"/>
  <c r="AK66"/>
  <c r="AK67"/>
  <c r="AK204"/>
  <c r="AK205"/>
  <c r="AK206"/>
  <c r="AK225"/>
  <c r="AK226"/>
  <c r="AK409"/>
  <c r="AK405"/>
  <c r="AK384"/>
  <c r="AK401"/>
  <c r="AK279"/>
  <c r="AK57"/>
  <c r="AK40"/>
  <c r="AK26"/>
  <c r="AK270"/>
  <c r="AK269"/>
  <c r="AK42"/>
  <c r="AK41"/>
  <c r="AK125"/>
  <c r="AK96"/>
  <c r="AK341"/>
  <c r="AK340"/>
  <c r="AK277"/>
  <c r="AK315"/>
  <c r="AK110"/>
  <c r="AK337"/>
  <c r="AK282"/>
  <c r="AK309"/>
  <c r="AK320"/>
  <c r="AK321"/>
  <c r="AK248"/>
  <c r="AK146"/>
  <c r="AK366"/>
  <c r="AK44"/>
  <c r="AK158"/>
  <c r="AK132"/>
  <c r="AK289"/>
  <c r="AK220"/>
  <c r="AK90"/>
  <c r="AK172"/>
  <c r="AK344"/>
  <c r="AK345"/>
  <c r="AK258"/>
  <c r="AK257"/>
  <c r="AK256"/>
  <c r="AK363"/>
  <c r="AK362"/>
  <c r="AK353"/>
  <c r="AK351"/>
  <c r="AK352"/>
  <c r="AK95"/>
  <c r="AK31"/>
  <c r="AK285"/>
  <c r="AK115"/>
  <c r="AK134"/>
  <c r="AK133"/>
  <c r="AK333"/>
  <c r="AK334"/>
  <c r="AK246"/>
  <c r="AK190"/>
  <c r="AK76"/>
  <c r="AK139"/>
  <c r="AK150"/>
  <c r="AK211"/>
  <c r="AK371"/>
  <c r="AK244"/>
  <c r="AK245"/>
  <c r="AK186"/>
  <c r="AK194"/>
  <c r="AK193"/>
  <c r="AK197"/>
  <c r="AK196"/>
  <c r="AK112"/>
  <c r="AK323"/>
  <c r="AK149"/>
  <c r="AK382"/>
  <c r="AK208"/>
  <c r="AK164"/>
  <c r="AK108"/>
  <c r="AK281"/>
  <c r="AK147"/>
  <c r="AK218"/>
  <c r="AK219"/>
  <c r="AK407"/>
  <c r="AK229"/>
  <c r="AK228"/>
  <c r="AK119"/>
  <c r="AK120"/>
  <c r="AK156"/>
  <c r="AK157"/>
  <c r="AK109"/>
  <c r="AK410"/>
  <c r="AK203"/>
  <c r="AK391"/>
  <c r="AK355"/>
  <c r="AK356"/>
  <c r="AK357"/>
  <c r="AK347"/>
  <c r="AJ347"/>
  <c r="AK252"/>
  <c r="AJ252"/>
  <c r="AK5"/>
  <c r="AJ5"/>
  <c r="AK3"/>
  <c r="AJ3"/>
  <c r="AK4"/>
  <c r="AJ4"/>
  <c r="AK243"/>
  <c r="AJ243"/>
  <c r="AK195"/>
  <c r="AJ195"/>
  <c r="AK324"/>
  <c r="AJ324"/>
  <c r="AK97"/>
  <c r="AJ97"/>
  <c r="AK378"/>
  <c r="AJ378"/>
  <c r="AK379"/>
  <c r="AJ379"/>
  <c r="AK381"/>
  <c r="AJ381"/>
  <c r="AK313"/>
  <c r="AJ313"/>
  <c r="AK402"/>
  <c r="AJ402"/>
  <c r="AK404"/>
  <c r="AJ404"/>
  <c r="AK230"/>
  <c r="AJ230"/>
  <c r="AK287"/>
  <c r="AJ287"/>
  <c r="AK298"/>
  <c r="AJ298"/>
  <c r="AK73"/>
  <c r="AJ73"/>
  <c r="AK390"/>
  <c r="AJ390"/>
  <c r="AK106"/>
  <c r="AJ106"/>
  <c r="AK107"/>
  <c r="AJ107"/>
  <c r="AK348"/>
  <c r="AJ348"/>
  <c r="AK336"/>
  <c r="AJ336"/>
  <c r="AK28"/>
  <c r="AJ28"/>
  <c r="AK251"/>
  <c r="AJ251"/>
  <c r="AK299"/>
  <c r="AJ299"/>
  <c r="AJ128"/>
  <c r="AK128"/>
  <c r="AJ202"/>
  <c r="AK202"/>
  <c r="AJ180"/>
  <c r="AK180"/>
  <c r="AJ182"/>
  <c r="AK182"/>
  <c r="AJ297"/>
  <c r="AK297"/>
  <c r="AJ214"/>
  <c r="AK214"/>
  <c r="AJ19"/>
  <c r="AK19"/>
  <c r="AJ21"/>
  <c r="AK21"/>
  <c r="AJ20"/>
  <c r="AK20"/>
  <c r="AJ328"/>
  <c r="AK328"/>
  <c r="AJ327"/>
  <c r="AK327"/>
  <c r="AJ329"/>
  <c r="AK329"/>
  <c r="AJ396"/>
  <c r="AK396"/>
  <c r="AJ394"/>
  <c r="AK394"/>
  <c r="AJ385"/>
  <c r="AK385"/>
  <c r="AJ181"/>
  <c r="AK181"/>
  <c r="AJ50"/>
  <c r="AK50"/>
  <c r="AJ308"/>
  <c r="AK308"/>
  <c r="AJ9"/>
  <c r="AK9"/>
  <c r="AJ304"/>
  <c r="AK304"/>
  <c r="AJ303"/>
  <c r="AK303"/>
  <c r="AJ7"/>
  <c r="AK7"/>
  <c r="AJ8"/>
  <c r="AK8"/>
  <c r="AJ6"/>
  <c r="AK6"/>
  <c r="AJ29"/>
  <c r="AK29"/>
  <c r="AJ84"/>
  <c r="AK84"/>
  <c r="AJ82"/>
  <c r="AK82"/>
  <c r="AJ81"/>
  <c r="AK81"/>
  <c r="AJ83"/>
  <c r="AK83"/>
  <c r="AJ207"/>
  <c r="AK207"/>
  <c r="AJ92"/>
  <c r="AK92"/>
  <c r="AJ238"/>
  <c r="AK238"/>
  <c r="AJ165"/>
  <c r="AK165"/>
  <c r="AJ162"/>
  <c r="AK162"/>
  <c r="AJ288"/>
  <c r="AK288"/>
  <c r="AJ118"/>
  <c r="AK118"/>
  <c r="AJ117"/>
  <c r="AK117"/>
  <c r="AJ116"/>
  <c r="AK116"/>
  <c r="AJ160"/>
  <c r="AK160"/>
  <c r="AJ159"/>
  <c r="AK159"/>
  <c r="AJ161"/>
  <c r="AK161"/>
  <c r="AJ213"/>
  <c r="AK213"/>
  <c r="AJ253"/>
  <c r="AK253"/>
  <c r="AJ326"/>
  <c r="AK326"/>
  <c r="AJ325"/>
  <c r="AK325"/>
  <c r="AJ178"/>
  <c r="AK178"/>
  <c r="AJ25"/>
  <c r="AK25"/>
  <c r="AJ24"/>
  <c r="AK24"/>
  <c r="AJ32"/>
  <c r="AK32"/>
  <c r="AJ140"/>
  <c r="AK140"/>
  <c r="AJ166"/>
  <c r="AK166"/>
  <c r="AJ60"/>
  <c r="AK60"/>
  <c r="AJ58"/>
  <c r="AK58"/>
  <c r="AJ153"/>
  <c r="AK153"/>
  <c r="AJ54"/>
  <c r="AK54"/>
  <c r="AJ55"/>
  <c r="AK55"/>
  <c r="AJ48"/>
  <c r="AK48"/>
  <c r="AJ311"/>
  <c r="AK311"/>
  <c r="AJ174"/>
  <c r="AK174"/>
  <c r="AJ77"/>
  <c r="AK77"/>
  <c r="AJ290"/>
  <c r="AK290"/>
  <c r="AJ88"/>
  <c r="AK88"/>
  <c r="AJ89"/>
  <c r="AK89"/>
  <c r="AJ126"/>
  <c r="AK126"/>
  <c r="AJ79"/>
  <c r="AK79"/>
  <c r="AJ318"/>
  <c r="AK318"/>
  <c r="AJ17"/>
  <c r="AK17"/>
  <c r="AJ18"/>
  <c r="AK18"/>
  <c r="AJ27"/>
  <c r="AK27"/>
  <c r="AJ36"/>
  <c r="AK36"/>
  <c r="AJ37"/>
  <c r="AK37"/>
  <c r="AJ264"/>
  <c r="AK264"/>
  <c r="AJ263"/>
  <c r="AK263"/>
  <c r="AJ12"/>
  <c r="AK12"/>
  <c r="AJ16"/>
  <c r="AK16"/>
  <c r="AJ15"/>
  <c r="AK15"/>
  <c r="AJ13"/>
  <c r="AK13"/>
  <c r="AJ14"/>
  <c r="AK14"/>
  <c r="AJ11"/>
  <c r="AK11"/>
  <c r="AJ22"/>
  <c r="AK22"/>
  <c r="AJ23"/>
  <c r="AK23"/>
  <c r="AJ212"/>
  <c r="AK212"/>
  <c r="AJ223"/>
  <c r="AK223"/>
  <c r="AJ188"/>
  <c r="AK188"/>
  <c r="AJ33"/>
  <c r="AK33"/>
  <c r="AJ175"/>
  <c r="AK175"/>
  <c r="AJ191"/>
  <c r="AK191"/>
  <c r="AJ408"/>
  <c r="AK408"/>
  <c r="AJ127"/>
  <c r="AK127"/>
  <c r="AJ414"/>
  <c r="AK414"/>
  <c r="AJ413"/>
  <c r="AK413"/>
  <c r="AJ43"/>
  <c r="AK43"/>
  <c r="AJ53"/>
  <c r="AK53"/>
  <c r="AJ232"/>
  <c r="AK232"/>
  <c r="AJ51"/>
  <c r="AK51"/>
  <c r="AJ72"/>
  <c r="AK72"/>
  <c r="AJ59"/>
  <c r="AK59"/>
  <c r="AJ94"/>
  <c r="AK94"/>
  <c r="AJ145"/>
  <c r="AK145"/>
  <c r="AJ231"/>
  <c r="AK231"/>
  <c r="AJ38"/>
  <c r="AK38"/>
  <c r="AJ224"/>
  <c r="AK224"/>
  <c r="AJ2"/>
  <c r="AK2"/>
  <c r="AJ65"/>
  <c r="AK65"/>
  <c r="AJ91"/>
  <c r="AK91"/>
  <c r="AJ239"/>
  <c r="AK239"/>
  <c r="AJ240"/>
  <c r="AK240"/>
  <c r="AJ49"/>
  <c r="AK49"/>
  <c r="AJ45"/>
  <c r="AK45"/>
  <c r="AJ56"/>
  <c r="AK56"/>
  <c r="AJ387"/>
  <c r="AK387"/>
  <c r="AJ388"/>
  <c r="AK388"/>
  <c r="AJ216"/>
  <c r="AK216"/>
  <c r="AJ68"/>
  <c r="AK68"/>
  <c r="AJ69"/>
  <c r="AK69"/>
  <c r="AJ122"/>
  <c r="AK122"/>
  <c r="AJ189"/>
  <c r="AK189"/>
  <c r="AJ332"/>
  <c r="AK332"/>
  <c r="AJ330"/>
  <c r="AK330"/>
  <c r="AJ331"/>
  <c r="AK331"/>
  <c r="AJ254"/>
  <c r="AK254"/>
  <c r="AJ138"/>
  <c r="AK138"/>
  <c r="AJ137"/>
  <c r="AK137"/>
  <c r="AJ306"/>
  <c r="AK306"/>
  <c r="AJ305"/>
  <c r="AK305"/>
  <c r="AJ61"/>
  <c r="AK61"/>
  <c r="AJ62"/>
  <c r="AK62"/>
  <c r="AJ80"/>
  <c r="AK80"/>
  <c r="AJ52"/>
  <c r="AK52"/>
  <c r="AJ167"/>
  <c r="AK167"/>
  <c r="AJ411"/>
  <c r="AK411"/>
  <c r="AJ412"/>
  <c r="AK412"/>
  <c r="AJ93"/>
  <c r="AK93"/>
  <c r="AH202"/>
  <c r="E202" s="1"/>
  <c r="AH329"/>
  <c r="E329" s="1"/>
  <c r="AH275"/>
  <c r="E275" s="1"/>
  <c r="AH102"/>
  <c r="E102" s="1"/>
  <c r="AH250"/>
  <c r="E250" s="1"/>
  <c r="AH390"/>
  <c r="E390" s="1"/>
  <c r="AH25"/>
  <c r="E25" s="1"/>
  <c r="AH30"/>
  <c r="AH214"/>
  <c r="E214" s="1"/>
  <c r="AH328"/>
  <c r="E328" s="1"/>
  <c r="AH121"/>
  <c r="E121" s="1"/>
  <c r="AH394"/>
  <c r="E394" s="1"/>
  <c r="AH181"/>
  <c r="E181" s="1"/>
  <c r="AH304"/>
  <c r="E304" s="1"/>
  <c r="AH251"/>
  <c r="E251" s="1"/>
  <c r="AH78"/>
  <c r="E78" s="1"/>
  <c r="AH29"/>
  <c r="E29" s="1"/>
  <c r="AH99"/>
  <c r="E99" s="1"/>
  <c r="AH82"/>
  <c r="E82" s="1"/>
  <c r="AH86"/>
  <c r="E86" s="1"/>
  <c r="AH238"/>
  <c r="E238" s="1"/>
  <c r="AH162"/>
  <c r="E162" s="1"/>
  <c r="AH316"/>
  <c r="E316" s="1"/>
  <c r="AH118"/>
  <c r="E118" s="1"/>
  <c r="AH144"/>
  <c r="E144" s="1"/>
  <c r="AH160"/>
  <c r="E160" s="1"/>
  <c r="AH184"/>
  <c r="E184" s="1"/>
  <c r="AH213"/>
  <c r="E213" s="1"/>
  <c r="AH404"/>
  <c r="E404" s="1"/>
  <c r="AH326"/>
  <c r="E326" s="1"/>
  <c r="AH154"/>
  <c r="E154" s="1"/>
  <c r="AH221"/>
  <c r="E221" s="1"/>
  <c r="AH378"/>
  <c r="E378" s="1"/>
  <c r="AH376"/>
  <c r="E376" s="1"/>
  <c r="AH32"/>
  <c r="E32" s="1"/>
  <c r="AH140"/>
  <c r="E140" s="1"/>
  <c r="AH153"/>
  <c r="E153" s="1"/>
  <c r="AH265"/>
  <c r="E265" s="1"/>
  <c r="AH294"/>
  <c r="E294" s="1"/>
  <c r="AH317"/>
  <c r="E317" s="1"/>
  <c r="AH192"/>
  <c r="E192" s="1"/>
  <c r="AH314"/>
  <c r="E314" s="1"/>
  <c r="AH290"/>
  <c r="E290" s="1"/>
  <c r="AH247"/>
  <c r="E247" s="1"/>
  <c r="AH79"/>
  <c r="E79" s="1"/>
  <c r="AH383"/>
  <c r="E383" s="1"/>
  <c r="AH343"/>
  <c r="E343" s="1"/>
  <c r="AH350"/>
  <c r="E350" s="1"/>
  <c r="AH318"/>
  <c r="E318" s="1"/>
  <c r="AH261"/>
  <c r="E261" s="1"/>
  <c r="AH36"/>
  <c r="E36" s="1"/>
  <c r="AH264"/>
  <c r="E264" s="1"/>
  <c r="AH16"/>
  <c r="E16" s="1"/>
  <c r="AH11"/>
  <c r="E11" s="1"/>
  <c r="AH223"/>
  <c r="E223" s="1"/>
  <c r="AH191"/>
  <c r="E191" s="1"/>
  <c r="AH236"/>
  <c r="E236" s="1"/>
  <c r="AH365"/>
  <c r="E365" s="1"/>
  <c r="AH324"/>
  <c r="E324" s="1"/>
  <c r="AH129"/>
  <c r="AH406"/>
  <c r="AH227"/>
  <c r="E227" s="1"/>
  <c r="AH226"/>
  <c r="E226" s="1"/>
  <c r="AH401"/>
  <c r="AH57"/>
  <c r="AH3"/>
  <c r="E3" s="1"/>
  <c r="AH43"/>
  <c r="E43" s="1"/>
  <c r="AH96"/>
  <c r="E96" s="1"/>
  <c r="AH340"/>
  <c r="E340" s="1"/>
  <c r="AH110"/>
  <c r="E110" s="1"/>
  <c r="AH72"/>
  <c r="E72" s="1"/>
  <c r="AH321"/>
  <c r="E321" s="1"/>
  <c r="AH366"/>
  <c r="E366" s="1"/>
  <c r="AH44"/>
  <c r="AH289"/>
  <c r="E289" s="1"/>
  <c r="AH220"/>
  <c r="E220" s="1"/>
  <c r="AH239"/>
  <c r="E239" s="1"/>
  <c r="AH256"/>
  <c r="E256" s="1"/>
  <c r="AH351"/>
  <c r="E351" s="1"/>
  <c r="AH45"/>
  <c r="E45" s="1"/>
  <c r="AH195"/>
  <c r="E195" s="1"/>
  <c r="AH76"/>
  <c r="AH388"/>
  <c r="E388" s="1"/>
  <c r="AH371"/>
  <c r="E371" s="1"/>
  <c r="AH347"/>
  <c r="E347" s="1"/>
  <c r="AH196"/>
  <c r="E196" s="1"/>
  <c r="AH382"/>
  <c r="E382" s="1"/>
  <c r="AH281"/>
  <c r="E281" s="1"/>
  <c r="AH122"/>
  <c r="E122" s="1"/>
  <c r="AH119"/>
  <c r="E119" s="1"/>
  <c r="AH331"/>
  <c r="E331" s="1"/>
  <c r="AH156"/>
  <c r="E156" s="1"/>
  <c r="AH109"/>
  <c r="AH203"/>
  <c r="E203" s="1"/>
  <c r="AH357"/>
  <c r="E357" s="1"/>
  <c r="AH411"/>
  <c r="E411" s="1"/>
  <c r="AH124"/>
  <c r="E124" s="1"/>
  <c r="AH5"/>
  <c r="E5" s="1"/>
  <c r="AH207"/>
  <c r="E207" s="1"/>
  <c r="AH116"/>
  <c r="E116" s="1"/>
  <c r="AH235"/>
  <c r="E235" s="1"/>
  <c r="AH63"/>
  <c r="E63" s="1"/>
  <c r="AH372"/>
  <c r="E372" s="1"/>
  <c r="AH180"/>
  <c r="E180" s="1"/>
  <c r="AH19"/>
  <c r="E19" s="1"/>
  <c r="AH327"/>
  <c r="E327" s="1"/>
  <c r="AH50"/>
  <c r="E50" s="1"/>
  <c r="AH303"/>
  <c r="E303" s="1"/>
  <c r="AH28"/>
  <c r="E28" s="1"/>
  <c r="AH7"/>
  <c r="E7" s="1"/>
  <c r="AH74"/>
  <c r="E74" s="1"/>
  <c r="AH100"/>
  <c r="E100" s="1"/>
  <c r="AH81"/>
  <c r="E81" s="1"/>
  <c r="AH85"/>
  <c r="E85" s="1"/>
  <c r="AH338"/>
  <c r="E338" s="1"/>
  <c r="AH101"/>
  <c r="E101" s="1"/>
  <c r="AH288"/>
  <c r="E288" s="1"/>
  <c r="AH117"/>
  <c r="E117" s="1"/>
  <c r="AH209"/>
  <c r="E209" s="1"/>
  <c r="AH152"/>
  <c r="E152" s="1"/>
  <c r="AH159"/>
  <c r="E159" s="1"/>
  <c r="AH185"/>
  <c r="E185" s="1"/>
  <c r="AH148"/>
  <c r="E148" s="1"/>
  <c r="AH313"/>
  <c r="E313" s="1"/>
  <c r="AH71"/>
  <c r="E71" s="1"/>
  <c r="AH325"/>
  <c r="E325" s="1"/>
  <c r="AH155"/>
  <c r="E155" s="1"/>
  <c r="AH222"/>
  <c r="E222" s="1"/>
  <c r="AH379"/>
  <c r="E379" s="1"/>
  <c r="AH373"/>
  <c r="AH302"/>
  <c r="E302" s="1"/>
  <c r="AH346"/>
  <c r="E346" s="1"/>
  <c r="AH166"/>
  <c r="E166" s="1"/>
  <c r="AH54"/>
  <c r="E54" s="1"/>
  <c r="AH177"/>
  <c r="E177" s="1"/>
  <c r="AH255"/>
  <c r="E255" s="1"/>
  <c r="AH370"/>
  <c r="E370" s="1"/>
  <c r="AH88"/>
  <c r="E88" s="1"/>
  <c r="AH312"/>
  <c r="E312" s="1"/>
  <c r="AH392"/>
  <c r="E392" s="1"/>
  <c r="AH342"/>
  <c r="E342" s="1"/>
  <c r="AH17"/>
  <c r="E17" s="1"/>
  <c r="AH27"/>
  <c r="E27" s="1"/>
  <c r="AH37"/>
  <c r="E37" s="1"/>
  <c r="AH263"/>
  <c r="E263" s="1"/>
  <c r="AH15"/>
  <c r="E15" s="1"/>
  <c r="AH22"/>
  <c r="E22" s="1"/>
  <c r="AH188"/>
  <c r="E188" s="1"/>
  <c r="AH252"/>
  <c r="E252" s="1"/>
  <c r="AH114"/>
  <c r="E114" s="1"/>
  <c r="AH335"/>
  <c r="E335" s="1"/>
  <c r="AH233"/>
  <c r="E233" s="1"/>
  <c r="AH47"/>
  <c r="E47" s="1"/>
  <c r="AH201"/>
  <c r="E201" s="1"/>
  <c r="AH399"/>
  <c r="E399" s="1"/>
  <c r="AH171"/>
  <c r="E171" s="1"/>
  <c r="AH163"/>
  <c r="AH409"/>
  <c r="AH279"/>
  <c r="E279" s="1"/>
  <c r="AH40"/>
  <c r="AH270"/>
  <c r="E270" s="1"/>
  <c r="AH42"/>
  <c r="E42" s="1"/>
  <c r="AH230"/>
  <c r="E230" s="1"/>
  <c r="AH277"/>
  <c r="E277" s="1"/>
  <c r="AH337"/>
  <c r="E337" s="1"/>
  <c r="AH59"/>
  <c r="E59" s="1"/>
  <c r="AH248"/>
  <c r="E248" s="1"/>
  <c r="AH231"/>
  <c r="E231" s="1"/>
  <c r="AH38"/>
  <c r="E38" s="1"/>
  <c r="AH90"/>
  <c r="AH240"/>
  <c r="E240" s="1"/>
  <c r="AH363"/>
  <c r="E363" s="1"/>
  <c r="AH352"/>
  <c r="E352" s="1"/>
  <c r="AH56"/>
  <c r="E56" s="1"/>
  <c r="AH115"/>
  <c r="AH216"/>
  <c r="E216" s="1"/>
  <c r="AH244"/>
  <c r="E244" s="1"/>
  <c r="AH194"/>
  <c r="E194" s="1"/>
  <c r="AH112"/>
  <c r="AH147"/>
  <c r="AH69"/>
  <c r="E69" s="1"/>
  <c r="AH189"/>
  <c r="E189" s="1"/>
  <c r="AH120"/>
  <c r="E120" s="1"/>
  <c r="AH254"/>
  <c r="E254" s="1"/>
  <c r="AH157"/>
  <c r="E157" s="1"/>
  <c r="AH410"/>
  <c r="E410" s="1"/>
  <c r="AH391"/>
  <c r="E391" s="1"/>
  <c r="AH80"/>
  <c r="E80" s="1"/>
  <c r="AH412"/>
  <c r="E412" s="1"/>
  <c r="AH182"/>
  <c r="E182" s="1"/>
  <c r="AH243"/>
  <c r="E243" s="1"/>
  <c r="AH104"/>
  <c r="E104" s="1"/>
  <c r="AH83"/>
  <c r="E83" s="1"/>
  <c r="AH386"/>
  <c r="E386" s="1"/>
  <c r="AH161"/>
  <c r="E161" s="1"/>
  <c r="AH397"/>
  <c r="E397" s="1"/>
  <c r="AH60"/>
  <c r="E60" s="1"/>
  <c r="AH176"/>
  <c r="E176" s="1"/>
  <c r="AH89"/>
  <c r="E89" s="1"/>
  <c r="AH169"/>
  <c r="E169" s="1"/>
  <c r="AH295"/>
  <c r="E295" s="1"/>
  <c r="AH18"/>
  <c r="E18" s="1"/>
  <c r="AH348"/>
  <c r="E348" s="1"/>
  <c r="AH35"/>
  <c r="E35" s="1"/>
  <c r="AH260"/>
  <c r="E260" s="1"/>
  <c r="AH284"/>
  <c r="E284" s="1"/>
  <c r="AH12"/>
  <c r="E12" s="1"/>
  <c r="AH13"/>
  <c r="E13" s="1"/>
  <c r="AH23"/>
  <c r="E23" s="1"/>
  <c r="AH33"/>
  <c r="E33" s="1"/>
  <c r="AH408"/>
  <c r="E408" s="1"/>
  <c r="AH242"/>
  <c r="E242" s="1"/>
  <c r="AH369"/>
  <c r="E369" s="1"/>
  <c r="AH300"/>
  <c r="E300" s="1"/>
  <c r="AH380"/>
  <c r="E380" s="1"/>
  <c r="AH46"/>
  <c r="E46" s="1"/>
  <c r="AH131"/>
  <c r="E131" s="1"/>
  <c r="AH393"/>
  <c r="E393" s="1"/>
  <c r="AH210"/>
  <c r="AH66"/>
  <c r="E66" s="1"/>
  <c r="AH405"/>
  <c r="AH414"/>
  <c r="E414" s="1"/>
  <c r="AH26"/>
  <c r="AH269"/>
  <c r="E269" s="1"/>
  <c r="AH41"/>
  <c r="E41" s="1"/>
  <c r="AH53"/>
  <c r="E53" s="1"/>
  <c r="AH315"/>
  <c r="E315" s="1"/>
  <c r="AH282"/>
  <c r="E282" s="1"/>
  <c r="AH309"/>
  <c r="E309" s="1"/>
  <c r="AH94"/>
  <c r="E94" s="1"/>
  <c r="AH145"/>
  <c r="E145" s="1"/>
  <c r="AH106"/>
  <c r="E106" s="1"/>
  <c r="AH158"/>
  <c r="AH224"/>
  <c r="E224" s="1"/>
  <c r="AH172"/>
  <c r="AH65"/>
  <c r="E65" s="1"/>
  <c r="AH258"/>
  <c r="E258" s="1"/>
  <c r="AH362"/>
  <c r="E362" s="1"/>
  <c r="AH49"/>
  <c r="E49" s="1"/>
  <c r="AH31"/>
  <c r="E31" s="1"/>
  <c r="AH134"/>
  <c r="E134" s="1"/>
  <c r="AH246"/>
  <c r="E246" s="1"/>
  <c r="AH139"/>
  <c r="AH150"/>
  <c r="AH245"/>
  <c r="E245" s="1"/>
  <c r="AH193"/>
  <c r="E193" s="1"/>
  <c r="AH323"/>
  <c r="E323" s="1"/>
  <c r="AH164"/>
  <c r="E164" s="1"/>
  <c r="AH218"/>
  <c r="E218" s="1"/>
  <c r="AH287"/>
  <c r="E287" s="1"/>
  <c r="AH229"/>
  <c r="E229" s="1"/>
  <c r="AH332"/>
  <c r="E332" s="1"/>
  <c r="AH138"/>
  <c r="E138" s="1"/>
  <c r="AH306"/>
  <c r="E306" s="1"/>
  <c r="AH61"/>
  <c r="E61" s="1"/>
  <c r="AH355"/>
  <c r="E355" s="1"/>
  <c r="AH52"/>
  <c r="E52" s="1"/>
  <c r="AH93"/>
  <c r="E93" s="1"/>
  <c r="AH21"/>
  <c r="E21" s="1"/>
  <c r="AH308"/>
  <c r="E308" s="1"/>
  <c r="AH75"/>
  <c r="E75" s="1"/>
  <c r="AH241"/>
  <c r="E241" s="1"/>
  <c r="AH310"/>
  <c r="E310" s="1"/>
  <c r="AH319"/>
  <c r="E319" s="1"/>
  <c r="AH368"/>
  <c r="E368" s="1"/>
  <c r="AH267"/>
  <c r="E267" s="1"/>
  <c r="AH55"/>
  <c r="E55" s="1"/>
  <c r="AH375"/>
  <c r="E375" s="1"/>
  <c r="AH141"/>
  <c r="E141" s="1"/>
  <c r="AH174"/>
  <c r="E174" s="1"/>
  <c r="AH183"/>
  <c r="AH179"/>
  <c r="AH64"/>
  <c r="E64" s="1"/>
  <c r="AH39"/>
  <c r="AH361"/>
  <c r="E361" s="1"/>
  <c r="AH20"/>
  <c r="E20" s="1"/>
  <c r="AH396"/>
  <c r="E396" s="1"/>
  <c r="AH385"/>
  <c r="E385" s="1"/>
  <c r="AH9"/>
  <c r="E9" s="1"/>
  <c r="AH299"/>
  <c r="E299" s="1"/>
  <c r="AH105"/>
  <c r="E105" s="1"/>
  <c r="AH73"/>
  <c r="E73" s="1"/>
  <c r="AH84"/>
  <c r="E84" s="1"/>
  <c r="AH87"/>
  <c r="E87" s="1"/>
  <c r="AH165"/>
  <c r="E165" s="1"/>
  <c r="AH103"/>
  <c r="E103" s="1"/>
  <c r="AH339"/>
  <c r="E339" s="1"/>
  <c r="AH143"/>
  <c r="E143" s="1"/>
  <c r="AH268"/>
  <c r="E268" s="1"/>
  <c r="AH237"/>
  <c r="E237" s="1"/>
  <c r="AH398"/>
  <c r="AH402"/>
  <c r="E402" s="1"/>
  <c r="AH358"/>
  <c r="E358" s="1"/>
  <c r="AH178"/>
  <c r="E178" s="1"/>
  <c r="AH234"/>
  <c r="E234" s="1"/>
  <c r="AH24"/>
  <c r="E24" s="1"/>
  <c r="AH377"/>
  <c r="E377" s="1"/>
  <c r="AH217"/>
  <c r="E217" s="1"/>
  <c r="AH111"/>
  <c r="AH187"/>
  <c r="E187" s="1"/>
  <c r="AH58"/>
  <c r="E58" s="1"/>
  <c r="AH266"/>
  <c r="E266" s="1"/>
  <c r="AH293"/>
  <c r="E293" s="1"/>
  <c r="AH48"/>
  <c r="E48" s="1"/>
  <c r="AH311"/>
  <c r="E311" s="1"/>
  <c r="AH142"/>
  <c r="E142" s="1"/>
  <c r="AH274"/>
  <c r="E274" s="1"/>
  <c r="AH77"/>
  <c r="E77" s="1"/>
  <c r="AH126"/>
  <c r="E126" s="1"/>
  <c r="AH298"/>
  <c r="E298" s="1"/>
  <c r="AH367"/>
  <c r="E367" s="1"/>
  <c r="AH296"/>
  <c r="E296" s="1"/>
  <c r="AH280"/>
  <c r="E280" s="1"/>
  <c r="AH262"/>
  <c r="E262" s="1"/>
  <c r="AH336"/>
  <c r="E336" s="1"/>
  <c r="AH34"/>
  <c r="E34" s="1"/>
  <c r="AH259"/>
  <c r="E259" s="1"/>
  <c r="AH14"/>
  <c r="E14" s="1"/>
  <c r="AH212"/>
  <c r="E212" s="1"/>
  <c r="AH175"/>
  <c r="E175" s="1"/>
  <c r="AH200"/>
  <c r="E200" s="1"/>
  <c r="AH276"/>
  <c r="E276" s="1"/>
  <c r="AH215"/>
  <c r="AH403"/>
  <c r="E403" s="1"/>
  <c r="AH127"/>
  <c r="E127" s="1"/>
  <c r="AH123"/>
  <c r="E123" s="1"/>
  <c r="AH354"/>
  <c r="E354" s="1"/>
  <c r="AH130"/>
  <c r="E130" s="1"/>
  <c r="AH322"/>
  <c r="E322" s="1"/>
  <c r="AH400"/>
  <c r="E400" s="1"/>
  <c r="AH67"/>
  <c r="E67" s="1"/>
  <c r="AH225"/>
  <c r="E225" s="1"/>
  <c r="AH384"/>
  <c r="E384" s="1"/>
  <c r="AH413"/>
  <c r="E413" s="1"/>
  <c r="AH4"/>
  <c r="E4" s="1"/>
  <c r="AH125"/>
  <c r="E125" s="1"/>
  <c r="AH341"/>
  <c r="E341" s="1"/>
  <c r="AH232"/>
  <c r="E232" s="1"/>
  <c r="AH51"/>
  <c r="E51" s="1"/>
  <c r="AH146"/>
  <c r="AH107"/>
  <c r="E107" s="1"/>
  <c r="AH132"/>
  <c r="AH2"/>
  <c r="E2" s="1"/>
  <c r="AH97"/>
  <c r="E97" s="1"/>
  <c r="AH91"/>
  <c r="E91" s="1"/>
  <c r="AH257"/>
  <c r="E257" s="1"/>
  <c r="AH353"/>
  <c r="E353" s="1"/>
  <c r="AH95"/>
  <c r="AH285"/>
  <c r="E285" s="1"/>
  <c r="AH133"/>
  <c r="E133" s="1"/>
  <c r="AH387"/>
  <c r="E387" s="1"/>
  <c r="AH211"/>
  <c r="AH186"/>
  <c r="E186" s="1"/>
  <c r="AH197"/>
  <c r="E197" s="1"/>
  <c r="AH149"/>
  <c r="AH108"/>
  <c r="E108" s="1"/>
  <c r="AH219"/>
  <c r="E219" s="1"/>
  <c r="AH407"/>
  <c r="E407" s="1"/>
  <c r="AH228"/>
  <c r="E228" s="1"/>
  <c r="AH137"/>
  <c r="E137" s="1"/>
  <c r="AH305"/>
  <c r="E305" s="1"/>
  <c r="AH62"/>
  <c r="E62" s="1"/>
  <c r="AH356"/>
  <c r="E356" s="1"/>
  <c r="AH167"/>
  <c r="E167" s="1"/>
  <c r="AH151"/>
  <c r="E151" s="1"/>
  <c r="AH253"/>
  <c r="E253" s="1"/>
  <c r="AH286"/>
  <c r="E286" s="1"/>
  <c r="AH271"/>
  <c r="E271" s="1"/>
  <c r="AH291"/>
  <c r="E291" s="1"/>
  <c r="AH198"/>
  <c r="E198" s="1"/>
  <c r="AH113"/>
  <c r="E113" s="1"/>
  <c r="AH278"/>
  <c r="E278" s="1"/>
  <c r="AH170"/>
  <c r="E170" s="1"/>
  <c r="AH204"/>
  <c r="E204" s="1"/>
  <c r="AH344"/>
  <c r="E344" s="1"/>
  <c r="AH333"/>
  <c r="E333" s="1"/>
  <c r="AH68"/>
  <c r="E68" s="1"/>
  <c r="AH128"/>
  <c r="E128" s="1"/>
  <c r="AH307"/>
  <c r="E307" s="1"/>
  <c r="AH374"/>
  <c r="E374" s="1"/>
  <c r="AH272"/>
  <c r="E272" s="1"/>
  <c r="AH249"/>
  <c r="E249" s="1"/>
  <c r="AH168"/>
  <c r="E168" s="1"/>
  <c r="AH359"/>
  <c r="E359" s="1"/>
  <c r="AH292"/>
  <c r="E292" s="1"/>
  <c r="AH135"/>
  <c r="E135" s="1"/>
  <c r="AH199"/>
  <c r="E199" s="1"/>
  <c r="AH205"/>
  <c r="E205" s="1"/>
  <c r="AH345"/>
  <c r="E345" s="1"/>
  <c r="AH334"/>
  <c r="E334" s="1"/>
  <c r="AH8"/>
  <c r="E8" s="1"/>
  <c r="AH98"/>
  <c r="E98" s="1"/>
  <c r="AH70"/>
  <c r="E70" s="1"/>
  <c r="AH301"/>
  <c r="E301" s="1"/>
  <c r="AH273"/>
  <c r="E273" s="1"/>
  <c r="AH173"/>
  <c r="E173" s="1"/>
  <c r="AH360"/>
  <c r="E360" s="1"/>
  <c r="AH136"/>
  <c r="E136" s="1"/>
  <c r="AH206"/>
  <c r="E206" s="1"/>
  <c r="AH208"/>
  <c r="E208" s="1"/>
  <c r="AH297"/>
  <c r="E297" s="1"/>
  <c r="AH349"/>
  <c r="E349" s="1"/>
  <c r="AH6"/>
  <c r="E6" s="1"/>
  <c r="AH92"/>
  <c r="E92" s="1"/>
  <c r="AH381"/>
  <c r="E381" s="1"/>
  <c r="AH364"/>
  <c r="E364" s="1"/>
  <c r="AH283"/>
  <c r="E283" s="1"/>
  <c r="AH320"/>
  <c r="E320" s="1"/>
  <c r="AH190"/>
  <c r="E190" s="1"/>
  <c r="AH330"/>
  <c r="E330" s="1"/>
  <c r="D395"/>
  <c r="AG395" s="1"/>
  <c r="E389" l="1"/>
  <c r="E10"/>
  <c r="E57"/>
  <c r="E109"/>
  <c r="E111"/>
  <c r="E90"/>
  <c r="E95"/>
  <c r="E44"/>
  <c r="E409"/>
  <c r="E405"/>
  <c r="E406"/>
  <c r="E401"/>
  <c r="E373"/>
  <c r="E398"/>
  <c r="E112"/>
  <c r="E129"/>
  <c r="E115"/>
  <c r="E132"/>
  <c r="E139"/>
  <c r="E146"/>
  <c r="E147"/>
  <c r="E149"/>
  <c r="E150"/>
  <c r="E158"/>
  <c r="E163"/>
  <c r="E172"/>
  <c r="E179"/>
  <c r="E183"/>
  <c r="E210"/>
  <c r="E211"/>
  <c r="E215"/>
  <c r="E26"/>
  <c r="E30"/>
  <c r="E39"/>
  <c r="E40"/>
  <c r="E76"/>
  <c r="M395"/>
  <c r="AJ395"/>
  <c r="AK395"/>
  <c r="AH395"/>
  <c r="E395" s="1"/>
</calcChain>
</file>

<file path=xl/comments1.xml><?xml version="1.0" encoding="utf-8"?>
<comments xmlns="http://schemas.openxmlformats.org/spreadsheetml/2006/main">
  <authors>
    <author>Bruno</author>
  </authors>
  <commentList>
    <comment ref="AI1" authorId="0">
      <text>
        <r>
          <rPr>
            <b/>
            <sz val="9"/>
            <color indexed="81"/>
            <rFont val="Tahoma"/>
            <family val="2"/>
          </rPr>
          <t>Quanto maior melhor</t>
        </r>
      </text>
    </comment>
    <comment ref="AJ1" authorId="0">
      <text>
        <r>
          <rPr>
            <b/>
            <sz val="9"/>
            <color indexed="81"/>
            <rFont val="Tahoma"/>
            <charset val="1"/>
          </rPr>
          <t>Quantos anos começo a lucrar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AL1" authorId="0">
      <text>
        <r>
          <rPr>
            <b/>
            <sz val="9"/>
            <color indexed="81"/>
            <rFont val="Tahoma"/>
            <family val="2"/>
          </rPr>
          <t xml:space="preserve">Liquidez: &gt;1 OK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PITI3.SA&amp;f=nol1hgd1" htmlTables="1" htmlFormat="all"/>
  </connection>
  <connection id="2" name="Conexão1" type="4" refreshedVersion="0" background="1" saveData="1">
    <webPr url="http://download.finance.yahoo.com/d/quotes.csv?s=PITI3.SA&amp;f=nol1hgd1" htmlTables="1" htmlFormat="all"/>
  </connection>
  <connection id="3" name="Conexão10" type="4" refreshedVersion="3" background="1" saveData="1">
    <webPr xl2000="1" url="http://download.finance.yahoo.com/d/quotes.csv?s=IDVL3.SA+IDVL4.SA+BMEB3.SA+BMEB4.SA+BPNM3.SA+BPNM4.SA&amp;f=nol1hgd1" htmlFormat="all"/>
  </connection>
  <connection id="4" name="Conexão1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" name="Conexão1001" type="4" refreshedVersion="3" deleted="1" background="1" saveData="1">
    <webPr xl2000="1" htmlTables="1" htmlFormat="all"/>
  </connection>
  <connection id="6" name="Conexão10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" name="Conexão1010" type="4" refreshedVersion="3" background="1" saveData="1">
    <webPr xl2000="1" url="http://download.finance.yahoo.com/d/quotes.csv?s=IDVL3.SA+IDVL4.SA+BMEB3.SA+BMEB4.SA+BPNM3.SA+BPNM4.SA&amp;f=nol1hgd1" htmlFormat="all"/>
  </connection>
  <connection id="8" name="Conexão10101" type="4" refreshedVersion="3" background="1" saveData="1">
    <webPr xl2000="1" url="http://download.finance.yahoo.com/d/quotes.csv?s=IDVL3.SA+IDVL4.SA+BMEB3.SA+BMEB4.SA+BPNM3.SA+BPNM4.SA&amp;f=nol1hgd1" htmlFormat="all"/>
  </connection>
  <connection id="9" name="Conexão1011" type="4" refreshedVersion="0" deleted="1" background="1" saveData="1">
    <webPr htmlTables="1" htmlFormat="all"/>
  </connection>
  <connection id="10" name="Conexão1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1" name="Conexão10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2" name="Conexão10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&amp;f=nol1hgd1" htmlFormat="all"/>
  </connection>
  <connection id="13" name="Conexão10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4" name="Conexão10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5" name="Conexão10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6" name="Conexão103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NZC3B.SA&amp;f=nol1hgd1" htmlFormat="all"/>
  </connection>
  <connection id="17" name="Conexão10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8" name="Conexão10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19" name="Conexão10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0" name="Conexão10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1" name="Conexão104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&amp;f=nol1hgd1" htmlFormat="all"/>
  </connection>
  <connection id="22" name="Conexão10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3" name="Conexão10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4" name="Conexão10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5" name="Conexão10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6" name="Conexão10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&amp;f=nol1hgd1" htmlFormat="all"/>
  </connection>
  <connection id="27" name="Conexão10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8" name="Conexão10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29" name="Conexão10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0" name="Conexão10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1" name="Conexão10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&amp;f=nol1hgd1" htmlFormat="all"/>
  </connection>
  <connection id="32" name="Conexão1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3" name="Conexão10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4" name="Conexão10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5" name="Conexão10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6" name="Conexão10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&amp;f=nol1hgd1" htmlFormat="all"/>
  </connection>
  <connection id="37" name="Conexão10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8" name="Conexão10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39" name="Conexão10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0" name="Conexão10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&amp;f=nol1hgd1" htmlFormat="all"/>
  </connection>
  <connection id="41" name="Conexão10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2" name="Conexão10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3" name="Conexão10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4" name="Conexão10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&amp;f=nol1hgd1" htmlFormat="all"/>
  </connection>
  <connection id="45" name="Conexão11" type="4" refreshedVersion="0" background="1" saveData="1">
    <webPr url="http://download.finance.yahoo.com/d/quotes.csv?s=IDVL3.SA+IDVL4.SA+BMEB3.SA+BMEB4.SA+BPNM3.SA+BPNM4.SA+BPAT33.SA&amp;f=nol1hgd1" htmlTables="1" htmlFormat="all"/>
  </connection>
  <connection id="46" name="Conexão11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7" name="Conexão11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8" name="Conexão11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49" name="Conexão11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0" name="Conexão11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NRTQ3M.SA&amp;f=nol1hgd1" htmlFormat="all"/>
  </connection>
  <connection id="51" name="Conexão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2" name="Conexão1110" type="4" refreshedVersion="0" background="1" saveData="1">
    <webPr url="http://download.finance.yahoo.com/d/quotes.csv?s=IDVL3.SA+IDVL4.SA+BMEB3.SA+BMEB4.SA+BPNM3.SA+BPNM4.SA+BPAT33.SA&amp;f=nol1hgd1" htmlTables="1" htmlFormat="all"/>
  </connection>
  <connection id="53" name="Conexão11101" type="4" refreshedVersion="0" background="1" saveData="1">
    <webPr url="http://download.finance.yahoo.com/d/quotes.csv?s=IDVL3.SA+IDVL4.SA+BMEB3.SA+BMEB4.SA+BPNM3.SA+BPNM4.SA+BPAT33.SA&amp;f=nol1hgd1" htmlTables="1" htmlFormat="all"/>
  </connection>
  <connection id="54" name="Conexão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5" name="Conexão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6" name="Conexão11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7" name="Conexão11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&amp;f=nol1hgd1" htmlFormat="all"/>
  </connection>
  <connection id="58" name="Conexão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59" name="Conexão11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0" name="Conexão11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1" name="Conexão112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2" name="Conexão1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3" name="Conexão1131" type="4" refreshedVersion="0" deleted="1" background="1" saveData="1">
    <webPr htmlTables="1" htmlFormat="all"/>
  </connection>
  <connection id="64" name="Conexão1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65" name="Conexão1141" type="4" refreshedVersion="0" deleted="1" background="1" saveData="1">
    <webPr htmlTables="1" htmlFormat="all"/>
  </connection>
  <connection id="66" name="Conexão11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7" name="Conexão11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8" name="Conexão11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69" name="Conexão11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0" name="Conexão11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1" name="Conexão11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72" name="Conexão1161" type="4" refreshedVersion="0" deleted="1" background="1" saveData="1">
    <webPr htmlTables="1" htmlFormat="all"/>
  </connection>
  <connection id="73" name="Conexão11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74" name="Conexão1171" type="4" refreshedVersion="0" deleted="1" background="1" saveData="1">
    <webPr htmlTables="1" htmlFormat="all"/>
  </connection>
  <connection id="75" name="Conexão11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6" name="Conexão11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7" name="Conexão11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8" name="Conexão11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79" name="Conexão118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80" name="Conexão119" type="4" refreshedVersion="0" background="1" saveData="1">
    <webPr url="http://download.finance.yahoo.com/d/quotes.csv?s=PITI3.SA&amp;f=nol1hgd1" htmlTables="1" htmlFormat="all"/>
  </connection>
  <connection id="81" name="Conexão1191" type="4" refreshedVersion="0" background="1" saveData="1">
    <webPr url="http://download.finance.yahoo.com/d/quotes.csv?s=PITI3.SA&amp;f=nol1hgd1" htmlTables="1" htmlFormat="all"/>
  </connection>
  <connection id="82" name="Conexão12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3" name="Conexão120" type="4" refreshedVersion="0" background="1" saveData="1">
    <webPr url="http://download.finance.yahoo.com/d/quotes.csv?s=PITI3.SA&amp;f=nol1hgd1" htmlTables="1" htmlFormat="all"/>
  </connection>
  <connection id="84" name="Conexão1201" type="4" refreshedVersion="0" background="1" saveData="1">
    <webPr url="http://download.finance.yahoo.com/d/quotes.csv?s=PITI3.SA&amp;f=nol1hgd1" htmlTables="1" htmlFormat="all"/>
  </connection>
  <connection id="85" name="Conexão12011" type="4" refreshedVersion="0" background="1" saveData="1">
    <webPr url="http://download.finance.yahoo.com/d/quotes.csv?s=PITI3.SA&amp;f=nol1hgd1" htmlTables="1" htmlFormat="all"/>
  </connection>
  <connection id="86" name="Conexão12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7" name="Conexão12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8" name="Conexão12111" type="4" refreshedVersion="0" background="1" saveData="1">
    <webPr url="http://download.finance.yahoo.com/d/quotes.csv?s=IDVL3.SA+IDVL4.SA+BMEB3.SA+BMEB4.SA+BPNM3.SA+BPNM4.SA+BPAT33.SA+SANB11.SA+SANB3.SA+SANB4.SA&amp;f=nol1hgd1" htmlTables="1" htmlFormat="all"/>
  </connection>
  <connection id="89" name="Conexão1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90" name="Conexão1221" type="4" refreshedVersion="0" deleted="1" background="1" saveData="1">
    <webPr htmlTables="1" htmlFormat="all"/>
  </connection>
  <connection id="91" name="Conexão12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92" name="Conexão1231" type="4" refreshedVersion="3" deleted="1" background="1" saveData="1">
    <webPr xl2000="1" htmlTables="1" htmlFormat="all"/>
  </connection>
  <connection id="93" name="Conexão1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4" name="Conexão1241" type="4" refreshedVersion="3" deleted="1" background="1" saveData="1">
    <webPr xl2000="1" htmlTables="1" htmlFormat="all"/>
  </connection>
  <connection id="95" name="Conexão12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6" name="Conexão1251" type="4" refreshedVersion="3" deleted="1" background="1" saveData="1">
    <webPr xl2000="1" htmlTables="1" htmlFormat="all"/>
  </connection>
  <connection id="97" name="Conexão12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98" name="Conexão1261" type="4" refreshedVersion="3" deleted="1" background="1" saveData="1">
    <webPr xl2000="1" htmlTables="1" htmlFormat="all"/>
  </connection>
  <connection id="99" name="Conexão12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0" name="Conexão1271" type="4" refreshedVersion="3" deleted="1" background="1" saveData="1">
    <webPr xl2000="1" htmlTables="1" htmlFormat="all"/>
  </connection>
  <connection id="101" name="Conexão12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" name="Conexão12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" name="Conexão13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04" name="Conexão13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5" name="Conexão1301" type="4" refreshedVersion="3" deleted="1" background="1" saveData="1">
    <webPr xl2000="1" htmlTables="1" htmlFormat="all"/>
  </connection>
  <connection id="106" name="Conexão13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7" name="Conexão1311" type="4" refreshedVersion="0" deleted="1" background="1" saveData="1">
    <webPr htmlTables="1" htmlFormat="all"/>
  </connection>
  <connection id="108" name="Conexão1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09" name="Conexão1321" type="4" refreshedVersion="0" deleted="1" background="1" saveData="1">
    <webPr htmlTables="1" htmlFormat="all"/>
  </connection>
  <connection id="110" name="Conexão1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1" name="Conexão13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2" name="Conexão1341" type="4" refreshedVersion="3" deleted="1" background="1" saveData="1">
    <webPr xl2000="1" htmlTables="1" htmlFormat="all"/>
  </connection>
  <connection id="113" name="Conexão13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14" name="Conexão1351" type="4" refreshedVersion="3" deleted="1" background="1" saveData="1">
    <webPr xl2000="1" htmlTables="1" htmlFormat="all"/>
  </connection>
  <connection id="115" name="Conexão13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16" name="Conexão13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7" name="Conexão13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" name="Conexão1381" type="4" refreshedVersion="3" deleted="1" background="1" saveData="1">
    <webPr xl2000="1" htmlTables="1" htmlFormat="all"/>
  </connection>
  <connection id="119" name="Conexão1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0" name="Conexão14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21" name="Conexão14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22" name="Conexão14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23" name="Conexão1411" type="4" refreshedVersion="0" deleted="1" background="1" saveData="1">
    <webPr htmlTables="1" htmlFormat="all"/>
  </connection>
  <connection id="124" name="Conexão14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25" name="Conexão1421" type="4" refreshedVersion="0" deleted="1" background="1" saveData="1">
    <webPr htmlTables="1" htmlFormat="all"/>
  </connection>
  <connection id="126" name="Conexão14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27" name="Conexão1431" type="4" refreshedVersion="3" deleted="1" background="1" saveData="1">
    <webPr xl2000="1" htmlTables="1" htmlFormat="all"/>
  </connection>
  <connection id="128" name="Conexão1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29" name="Conexão14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0" name="Conexão1451" type="4" refreshedVersion="3" deleted="1" background="1" saveData="1">
    <webPr xl2000="1" htmlTables="1" htmlFormat="all"/>
  </connection>
  <connection id="131" name="Conexão14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32" name="Conexão14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33" name="Conexão1471" type="4" refreshedVersion="3" deleted="1" background="1" saveData="1">
    <webPr xl2000="1" htmlTables="1" htmlFormat="all"/>
  </connection>
  <connection id="134" name="Conexão14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35" name="Conexão14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36" name="Conexão1491" type="4" refreshedVersion="3" deleted="1" background="1" saveData="1">
    <webPr xl2000="1" htmlTables="1" htmlFormat="all"/>
  </connection>
  <connection id="137" name="Conexão15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38" name="Conexão1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39" name="Conexão1501" type="4" refreshedVersion="3" deleted="1" background="1" saveData="1">
    <webPr xl2000="1" htmlTables="1" htmlFormat="all"/>
  </connection>
  <connection id="140" name="Conexão15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41" name="Conexão1511" type="4" refreshedVersion="0" deleted="1" background="1" saveData="1">
    <webPr htmlTables="1" htmlFormat="all"/>
  </connection>
  <connection id="142" name="Conexão15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STBP3.SA+STBP4.SA&amp;f=nol1hgd1" htmlFormat="all"/>
  </connection>
  <connection id="143" name="Conexão1521" type="4" refreshedVersion="0" deleted="1" background="1" saveData="1">
    <webPr htmlTables="1" htmlFormat="all"/>
  </connection>
  <connection id="144" name="Conexão15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45" name="Conexão1531" type="4" refreshedVersion="3" deleted="1" background="1" saveData="1">
    <webPr xl2000="1" htmlTables="1" htmlFormat="all"/>
  </connection>
  <connection id="146" name="Conexão15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47" name="Conexão1541" type="4" refreshedVersion="3" deleted="1" background="1" saveData="1">
    <webPr xl2000="1" htmlTables="1" htmlFormat="all"/>
  </connection>
  <connection id="148" name="Conexão15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49" name="Conexão1551" type="4" refreshedVersion="3" deleted="1" background="1" saveData="1">
    <webPr xl2000="1" htmlTables="1" htmlFormat="all"/>
  </connection>
  <connection id="150" name="Conexão15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51" name="Conexão1561" type="4" refreshedVersion="3" deleted="1" background="1" saveData="1">
    <webPr xl2000="1" htmlTables="1" htmlFormat="all"/>
  </connection>
  <connection id="152" name="Conexão1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53" name="Conexão1571" type="4" refreshedVersion="3" deleted="1" background="1" saveData="1">
    <webPr xl2000="1" htmlTables="1" htmlFormat="all"/>
  </connection>
  <connection id="154" name="Conexão15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55" name="Conexão1581" type="4" refreshedVersion="3" deleted="1" background="1" saveData="1">
    <webPr xl2000="1" htmlTables="1" htmlFormat="all"/>
  </connection>
  <connection id="156" name="Conexão1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57" name="Conexão1591" type="4" refreshedVersion="3" deleted="1" background="1" saveData="1">
    <webPr xl2000="1" htmlTables="1" htmlFormat="all"/>
  </connection>
  <connection id="158" name="Conexão16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59" name="Conexão16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60" name="Conexão1601" type="4" refreshedVersion="3" deleted="1" background="1" saveData="1">
    <webPr xl2000="1" htmlTables="1" htmlFormat="all"/>
  </connection>
  <connection id="161" name="Conexão161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62" name="Conexão1611" type="4" refreshedVersion="0" deleted="1" background="1" saveData="1">
    <webPr htmlTables="1" htmlFormat="all"/>
  </connection>
  <connection id="163" name="Conexão1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64" name="Conexão1621" type="4" refreshedVersion="0" deleted="1" background="1" saveData="1">
    <webPr htmlTables="1" htmlFormat="all"/>
  </connection>
  <connection id="165" name="Conexão16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66" name="Conexão1631" type="4" refreshedVersion="3" deleted="1" background="1" saveData="1">
    <webPr xl2000="1" htmlTables="1" htmlFormat="all"/>
  </connection>
  <connection id="167" name="Conexão1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68" name="Conexão1641" type="4" refreshedVersion="3" deleted="1" background="1" saveData="1">
    <webPr xl2000="1" htmlTables="1" htmlFormat="all"/>
  </connection>
  <connection id="169" name="Conexão1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0" name="Conexão16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71" name="Conexão1661" type="4" refreshedVersion="3" deleted="1" background="1" saveData="1">
    <webPr xl2000="1" htmlTables="1" htmlFormat="all"/>
  </connection>
  <connection id="172" name="Conexão16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73" name="Conexão1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74" name="Conexão1681" type="4" refreshedVersion="3" deleted="1" background="1" saveData="1">
    <webPr xl2000="1" htmlTables="1" htmlFormat="all"/>
  </connection>
  <connection id="175" name="Conexão16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76" name="Conexão17" type="4" refreshedVersion="0" background="1" saveData="1">
    <webPr url="http://download.finance.yahoo.com/d/quotes.csv?s=IDVL3.SA+IDVL4.SA+BMEB3.SA+BMEB4.SA+BPNM3.SA+BPNM4.SA+BPAT33.SA+SANB11.SA+SANB3.SA+SANB4.SA+SFSA3.SA&amp;f=nol1hgd1" htmlTables="1" htmlFormat="all"/>
  </connection>
  <connection id="177" name="Conexão1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78" name="Conexão1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79" name="Conexão1711" type="4" refreshedVersion="0" deleted="1" background="1" saveData="1">
    <webPr htmlTables="1" htmlFormat="all"/>
  </connection>
  <connection id="180" name="Conexão17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1" name="Conexão1721" type="4" refreshedVersion="0" deleted="1" background="1" saveData="1">
    <webPr htmlTables="1" htmlFormat="all"/>
  </connection>
  <connection id="182" name="Conexão173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3" name="Conexão1731" type="4" refreshedVersion="3" deleted="1" background="1" saveData="1">
    <webPr xl2000="1" htmlTables="1" htmlFormat="all"/>
  </connection>
  <connection id="184" name="Conexão17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85" name="Conexão1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86" name="Conexão1751" type="4" refreshedVersion="3" deleted="1" background="1" saveData="1">
    <webPr xl2000="1" htmlTables="1" htmlFormat="all"/>
  </connection>
  <connection id="187" name="Conexão17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88" name="Conexão1761" type="4" refreshedVersion="3" deleted="1" background="1" saveData="1">
    <webPr xl2000="1" htmlTables="1" htmlFormat="all"/>
  </connection>
  <connection id="189" name="Conexão17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90" name="Conexão1771" type="4" refreshedVersion="3" deleted="1" background="1" saveData="1">
    <webPr xl2000="1" htmlTables="1" htmlFormat="all"/>
  </connection>
  <connection id="191" name="Conexão17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92" name="Conexão1781" type="4" refreshedVersion="3" deleted="1" background="1" saveData="1">
    <webPr xl2000="1" htmlTables="1" htmlFormat="all"/>
  </connection>
  <connection id="193" name="Conexão17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&amp;f=nol1hgd1" htmlFormat="all"/>
  </connection>
  <connection id="194" name="Conexão1791" type="4" refreshedVersion="3" deleted="1" background="1" saveData="1">
    <webPr xl2000="1" htmlTables="1" htmlFormat="all"/>
  </connection>
  <connection id="195" name="Conexão18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6" name="Conexão180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197" name="Conexão18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8" name="Conexão18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199" name="Conexão181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00" name="Conexão1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01" name="Conexão1821" type="4" refreshedVersion="0" deleted="1" background="1" saveData="1">
    <webPr htmlTables="1" htmlFormat="all"/>
  </connection>
  <connection id="202" name="Conexão1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03" name="Conexão1831" type="4" refreshedVersion="3" deleted="1" background="1" saveData="1">
    <webPr xl2000="1" htmlTables="1" htmlFormat="all"/>
  </connection>
  <connection id="204" name="Conexão1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05" name="Conexão1841" type="4" refreshedVersion="3" deleted="1" background="1" saveData="1">
    <webPr xl2000="1" htmlTables="1" htmlFormat="all"/>
  </connection>
  <connection id="206" name="Conexão18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07" name="Conexão1851" type="4" refreshedVersion="3" deleted="1" background="1" saveData="1">
    <webPr xl2000="1" htmlTables="1" htmlFormat="all"/>
  </connection>
  <connection id="208" name="Conexão18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09" name="Conexão1861" type="4" refreshedVersion="3" deleted="1" background="1" saveData="1">
    <webPr xl2000="1" htmlTables="1" htmlFormat="all"/>
  </connection>
  <connection id="210" name="Conexão1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11" name="Conexão188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12" name="Conexão1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13" name="Conexão1891" type="4" refreshedVersion="3" deleted="1" background="1" saveData="1">
    <webPr xl2000="1" htmlTables="1" htmlFormat="all"/>
  </connection>
  <connection id="214" name="Conexão19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5" name="Conexão19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16" name="Conexão1901" type="4" refreshedVersion="3" deleted="1" background="1" saveData="1">
    <webPr xl2000="1" htmlTables="1" htmlFormat="all"/>
  </connection>
  <connection id="217" name="Conexão19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8" name="Conexão1911" type="4" refreshedVersion="3" background="1" saveData="1">
    <webPr xl2000="1" url="http://download.finance.yahoo.com/d/quotes.csv?s=IDVL3.SA+IDVL4.SA+BMEB3.SA+BMEB4.SA+BPNM3.SA+BPNM4.SA+BPAT33.SA+SANB11.SA+SANB3.SA+SANB4.SA+SFSA3.SA&amp;f=nol1hgd1" htmlFormat="all"/>
  </connection>
  <connection id="219" name="Conexão192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0" name="Conexão1921" type="4" refreshedVersion="0" deleted="1" background="1" saveData="1">
    <webPr htmlTables="1" htmlFormat="all"/>
  </connection>
  <connection id="221" name="Conexão1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22" name="Conexão1931" type="4" refreshedVersion="3" deleted="1" background="1" saveData="1">
    <webPr xl2000="1" htmlTables="1" htmlFormat="all"/>
  </connection>
  <connection id="223" name="Conexão19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224" name="Conexão1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25" name="Conexão1951" type="4" refreshedVersion="3" deleted="1" background="1" saveData="1">
    <webPr xl2000="1" htmlTables="1" htmlFormat="all"/>
  </connection>
  <connection id="226" name="Conexão19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27" name="Conexão1961" type="4" refreshedVersion="3" deleted="1" background="1" saveData="1">
    <webPr xl2000="1" htmlTables="1" htmlFormat="all"/>
  </connection>
  <connection id="228" name="Conexão197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29" name="Conexão1971" type="4" refreshedVersion="3" deleted="1" background="1" saveData="1">
    <webPr xl2000="1" htmlTables="1" htmlFormat="all"/>
  </connection>
  <connection id="230" name="Conexão198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+CEEB6.SA&amp;f=nol1hgd1" htmlFormat="all"/>
  </connection>
  <connection id="231" name="Conexão1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32" name="Conexão2" type="4" refreshedVersion="0" background="1" saveData="1">
    <webPr url="http://download.finance.yahoo.com/d/quotes.csv?s=PITI3.SA+BPAC3.SA+BPAC5.SA&amp;f=nol1hgd1" htmlTables="1" htmlFormat="all"/>
  </connection>
  <connection id="233" name="Conexão20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4" name="Conexão20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35" name="Conexão2001" type="4" refreshedVersion="3" deleted="1" background="1" saveData="1">
    <webPr xl2000="1" htmlTables="1" htmlFormat="all"/>
  </connection>
  <connection id="236" name="Conexão20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7" name="Conexão2011" type="4" refreshedVersion="3" background="1" saveData="1">
    <webPr xl2000="1" url="http://download.finance.yahoo.com/d/quotes.csv?s=IDVL3.SA+IDVL4.SA+BMEB3.SA+BMEB4.SA+BPNM3.SA+BPNM4.SA+BPAT33.SA+SANB11.SA+SANB3.SA+SANB4.SA+SFSA3.SA+OPGM3B.SA&amp;f=nol1hgd1" htmlFormat="all"/>
  </connection>
  <connection id="238" name="Conexão20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39" name="Conexão2021" type="4" refreshedVersion="0" deleted="1" background="1" saveData="1">
    <webPr htmlTables="1" htmlFormat="all"/>
  </connection>
  <connection id="240" name="Conexão2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1" name="Conexão2031" type="4" refreshedVersion="3" deleted="1" background="1" saveData="1">
    <webPr xl2000="1" htmlTables="1" htmlFormat="all"/>
  </connection>
  <connection id="242" name="Conexão204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43" name="Conexão2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44" name="Conexão2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45" name="Conexão2061" type="4" refreshedVersion="3" deleted="1" background="1" saveData="1">
    <webPr xl2000="1" htmlTables="1" htmlFormat="all"/>
  </connection>
  <connection id="246" name="Conexão20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47" name="Conexão2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48" name="Conexão2081" type="4" refreshedVersion="3" deleted="1" background="1" saveData="1">
    <webPr xl2000="1" htmlTables="1" htmlFormat="all"/>
  </connection>
  <connection id="249" name="Conexão209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50" name="Conexão2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1" name="Conexão210" type="4" refreshedVersion="0" background="1" saveData="1">
    <webPr url="http://download.finance.yahoo.com/d/quotes.csv?s=PITI3.SA+BPAC3.SA+BPAC5.SA&amp;f=nol1hgd1" htmlTables="1" htmlFormat="all"/>
  </connection>
  <connection id="252" name="Conexão2101" type="4" refreshedVersion="0" background="1" saveData="1">
    <webPr url="http://download.finance.yahoo.com/d/quotes.csv?s=PITI3.SA+BPAC3.SA+BPAC5.SA&amp;f=nol1hgd1" htmlTables="1" htmlFormat="all"/>
  </connection>
  <connection id="253" name="Conexão21011" type="4" refreshedVersion="0" background="1" saveData="1">
    <webPr url="http://download.finance.yahoo.com/d/quotes.csv?s=PITI3.SA+BPAC3.SA+BPAC5.SA&amp;f=nol1hgd1" htmlTables="1" htmlFormat="all"/>
  </connection>
  <connection id="254" name="Conexão2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5" name="Conexão2111" type="4" refreshedVersion="3" background="1" saveData="1">
    <webPr xl2000="1" url="http://download.finance.yahoo.com/d/quotes.csv?s=IDVL3.SA+IDVL4.SA+BMEB3.SA+BMEB4.SA+BPNM3.SA+BPNM4.SA+BPAT33.SA+SANB11.SA+SANB3.SA+SANB4.SA+SFSA3.SA+IDNT3.SA&amp;f=nol1hgd1" htmlFormat="all"/>
  </connection>
  <connection id="256" name="Conexão2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57" name="Conexão2121" type="4" refreshedVersion="0" deleted="1" background="1" saveData="1">
    <webPr htmlTables="1" htmlFormat="all"/>
  </connection>
  <connection id="258" name="Conexão2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59" name="Conexão2131" type="4" refreshedVersion="0" deleted="1" background="1" saveData="1">
    <webPr htmlTables="1" htmlFormat="all"/>
  </connection>
  <connection id="260" name="Conexão21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261" name="Conexão2141" type="4" refreshedVersion="0" deleted="1" background="1" saveData="1">
    <webPr htmlTables="1" htmlFormat="all"/>
  </connection>
  <connection id="262" name="Conexão2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3" name="Conexão2151" type="4" refreshedVersion="0" deleted="1" background="1" saveData="1">
    <webPr htmlTables="1" htmlFormat="all"/>
  </connection>
  <connection id="264" name="Conexão216" type="4" refreshedVersion="3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+MDIA3.SA+AEDU3.SA&amp;f=nol1hgd1" htmlFormat="all"/>
  </connection>
  <connection id="265" name="Conexão2161" type="4" refreshedVersion="0" deleted="1" background="1" saveData="1">
    <webPr htmlTables="1" htmlFormat="all"/>
  </connection>
  <connection id="266" name="Conexão21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&amp;f=nol1hgd1" htmlFormat="all"/>
  </connection>
  <connection id="267" name="Conexão2171" type="4" refreshedVersion="3" deleted="1" background="1" saveData="1">
    <webPr xl2000="1" htmlTables="1" htmlFormat="all"/>
  </connection>
  <connection id="268" name="Conexão2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69" name="Conexão2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70" name="Conexão22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1" name="Conexão22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72" name="Conexão2201" type="4" refreshedVersion="3" deleted="1" background="1" saveData="1">
    <webPr xl2000="1" htmlTables="1" htmlFormat="all"/>
  </connection>
  <connection id="273" name="Conexão22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4" name="Conexão2211" type="4" refreshedVersion="3" background="1" saveData="1">
    <webPr xl2000="1" url="http://download.finance.yahoo.com/d/quotes.csv?s=IDVL3.SA+IDVL4.SA+BMEB3.SA+BMEB4.SA+BPNM3.SA+BPNM4.SA+BPAT33.SA+SANB11.SA+SANB3.SA+SANB4.SA+SFSA3.SA+IDNT3.SA+LINX3.SA+TELB3.SA+TELB4.SA&amp;f=nol1hgd1" htmlFormat="all"/>
  </connection>
  <connection id="275" name="Conexão22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76" name="Conexão2221" type="4" refreshedVersion="0" deleted="1" background="1" saveData="1">
    <webPr htmlTables="1" htmlFormat="all"/>
  </connection>
  <connection id="277" name="Conexão22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&amp;f=nol1hgd1" htmlFormat="all"/>
  </connection>
  <connection id="278" name="Conexão22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AFLU5.SA+AFLU6.SA&amp;f=nol1hgd1" htmlFormat="all"/>
  </connection>
  <connection id="279" name="Conexão2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0" name="Conexão22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281" name="Conexão2261" type="4" refreshedVersion="3" deleted="1" background="1" saveData="1">
    <webPr xl2000="1" htmlTables="1" htmlFormat="all"/>
  </connection>
  <connection id="282" name="Conexão2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83" name="Conexão2271" type="4" refreshedVersion="3" deleted="1" background="1" saveData="1">
    <webPr xl2000="1" htmlTables="1" htmlFormat="all"/>
  </connection>
  <connection id="284" name="Conexão2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5" name="Conexão2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86" name="Conexão23" type="4" refreshedVersion="0" background="1" saveData="1">
    <webPr url="http://download.finance.yahoo.com/d/quotes.csv?s=IDVL3.SA+IDVL4.SA+BMEB3.SA+BMEB4.SA+BPNM3.SA+BPNM4.SA+BPAT33.SA+SANB11.SA+SANB3.SA+SANB4.SA+SFSA3.SA+IDNT3.SA+LINX3.SA+TELB3.SA+TELB4.SA+SNSL3M.SA&amp;f=nol1hgd1" htmlTables="1" htmlFormat="all"/>
  </connection>
  <connection id="287" name="Conexão2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&amp;f=nol1hgd1" htmlFormat="all"/>
  </connection>
  <connection id="288" name="Conexão23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89" name="Conexão2311" type="4" refreshedVersion="0" deleted="1" background="1" saveData="1">
    <webPr htmlTables="1" htmlFormat="all"/>
  </connection>
  <connection id="290" name="Conexão23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&amp;f=nol1hgd1" htmlFormat="all"/>
  </connection>
  <connection id="291" name="Conexão2321" type="4" refreshedVersion="0" deleted="1" background="1" saveData="1">
    <webPr htmlTables="1" htmlFormat="all"/>
  </connection>
  <connection id="292" name="Conexão2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293" name="Conexão2331" type="4" refreshedVersion="3" deleted="1" background="1" saveData="1">
    <webPr xl2000="1" htmlTables="1" htmlFormat="all"/>
  </connection>
  <connection id="294" name="Conexão23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295" name="Conexão2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296" name="Conexão2351" type="4" refreshedVersion="3" deleted="1" background="1" saveData="1">
    <webPr xl2000="1" htmlTables="1" htmlFormat="all"/>
  </connection>
  <connection id="297" name="Conexão2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298" name="Conexão2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299" name="Conexão2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00" name="Conexão2381" type="4" refreshedVersion="3" deleted="1" background="1" saveData="1">
    <webPr xl2000="1" htmlTables="1" htmlFormat="all"/>
  </connection>
  <connection id="301" name="Conexão23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302" name="Conexão2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3" name="Conexão2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04" name="Conexão2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5" name="Conexão2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&amp;f=nol1hgd1" htmlFormat="all"/>
  </connection>
  <connection id="306" name="Conexão2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07" name="Conexão2421" type="4" refreshedVersion="0" deleted="1" background="1" saveData="1">
    <webPr htmlTables="1" htmlFormat="all"/>
  </connection>
  <connection id="308" name="Conexão2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09" name="Conexão2431" type="4" refreshedVersion="3" deleted="1" background="1" saveData="1">
    <webPr xl2000="1" htmlTables="1" htmlFormat="all"/>
  </connection>
  <connection id="310" name="Conexão2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1" name="Conexão24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12" name="Conexão2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13" name="Conexão2461" type="4" refreshedVersion="3" deleted="1" background="1" saveData="1">
    <webPr xl2000="1" htmlTables="1" htmlFormat="all"/>
  </connection>
  <connection id="314" name="Conexão2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15" name="Conexão2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16" name="Conexão2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17" name="Conexão2491" type="4" refreshedVersion="3" deleted="1" background="1" saveData="1">
    <webPr xl2000="1" htmlTables="1" htmlFormat="all"/>
  </connection>
  <connection id="318" name="Conexão2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19" name="Conexão25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0" name="Conexão25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21" name="Conexão2511" type="4" refreshedVersion="0" deleted="1" background="1" saveData="1">
    <webPr htmlTables="1" htmlFormat="all"/>
  </connection>
  <connection id="322" name="Conexão25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23" name="Conexão2521" type="4" refreshedVersion="0" deleted="1" background="1" saveData="1">
    <webPr htmlTables="1" htmlFormat="all"/>
  </connection>
  <connection id="324" name="Conexão25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25" name="Conexão2531" type="4" refreshedVersion="3" deleted="1" background="1" saveData="1">
    <webPr xl2000="1" htmlTables="1" htmlFormat="all"/>
  </connection>
  <connection id="326" name="Conexão25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27" name="Conexão25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28" name="Conexão2551" type="4" refreshedVersion="3" deleted="1" background="1" saveData="1">
    <webPr xl2000="1" htmlTables="1" htmlFormat="all"/>
  </connection>
  <connection id="329" name="Conexão25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30" name="Conexão25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31" name="Conexão2571" type="4" refreshedVersion="3" deleted="1" background="1" saveData="1">
    <webPr xl2000="1" htmlTables="1" htmlFormat="all"/>
  </connection>
  <connection id="332" name="Conexão25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33" name="Conexão25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34" name="Conexão2591" type="4" refreshedVersion="3" deleted="1" background="1" saveData="1">
    <webPr xl2000="1" htmlTables="1" htmlFormat="all"/>
  </connection>
  <connection id="335" name="Conexão2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36" name="Conexão26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37" name="Conexão26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38" name="Conexão2611" type="4" refreshedVersion="0" deleted="1" background="1" saveData="1">
    <webPr htmlTables="1" htmlFormat="all"/>
  </connection>
  <connection id="339" name="Conexão26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0" name="Conexão2621" type="4" refreshedVersion="0" deleted="1" background="1" saveData="1">
    <webPr htmlTables="1" htmlFormat="all"/>
  </connection>
  <connection id="341" name="Conexão26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2" name="Conexão26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3" name="Conexão2641" type="4" refreshedVersion="3" deleted="1" background="1" saveData="1">
    <webPr xl2000="1" htmlTables="1" htmlFormat="all"/>
  </connection>
  <connection id="344" name="Conexão26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45" name="Conexão26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46" name="Conexão26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47" name="Conexão26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48" name="Conexão26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49" name="Conexão2691" type="4" refreshedVersion="3" deleted="1" background="1" saveData="1">
    <webPr xl2000="1" htmlTables="1" htmlFormat="all"/>
  </connection>
  <connection id="350" name="Conexão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1" name="Conexão27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52" name="Conexão2701" type="4" refreshedVersion="3" deleted="1" background="1" saveData="1">
    <webPr xl2000="1" htmlTables="1" htmlFormat="all"/>
  </connection>
  <connection id="353" name="Conexão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4" name="Conexão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5" name="Conexão27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&amp;f=nol1hgd1" htmlTables="1" htmlFormat="all"/>
  </connection>
  <connection id="356" name="Conexão2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57" name="Conexão2721" type="4" refreshedVersion="0" deleted="1" background="1" saveData="1">
    <webPr htmlTables="1" htmlFormat="all"/>
  </connection>
  <connection id="358" name="Conexão27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59" name="Conexão27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0" name="Conexão27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1" name="Conexão276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62" name="Conexão2761" type="4" refreshedVersion="3" deleted="1" background="1" saveData="1">
    <webPr xl2000="1" htmlTables="1" htmlFormat="all"/>
  </connection>
  <connection id="363" name="Conexão27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64" name="Conexão27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65" name="Conexão2781" type="4" refreshedVersion="3" deleted="1" background="1" saveData="1">
    <webPr xl2000="1" htmlTables="1" htmlFormat="all"/>
  </connection>
  <connection id="366" name="Conexão27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67" name="Conexão2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68" name="Conexão28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69" name="Conexão2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0" name="Conexão2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&amp;f=nol1hgd1" htmlTables="1" htmlFormat="all"/>
  </connection>
  <connection id="371" name="Conexão28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2" name="Conexão2821" type="4" refreshedVersion="0" deleted="1" background="1" saveData="1">
    <webPr htmlTables="1" htmlFormat="all"/>
  </connection>
  <connection id="373" name="Conexão28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74" name="Conexão2831" type="4" refreshedVersion="3" deleted="1" background="1" saveData="1">
    <webPr xl2000="1" htmlTables="1" htmlFormat="all"/>
  </connection>
  <connection id="375" name="Conexão2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76" name="Conexão28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77" name="Conexão2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78" name="Conexão2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79" name="Conexão2871" type="4" refreshedVersion="3" deleted="1" background="1" saveData="1">
    <webPr xl2000="1" htmlTables="1" htmlFormat="all"/>
  </connection>
  <connection id="380" name="Conexão2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81" name="Conexão28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82" name="Conexão2891" type="4" refreshedVersion="3" deleted="1" background="1" saveData="1">
    <webPr xl2000="1" htmlTables="1" htmlFormat="all"/>
  </connection>
  <connection id="383" name="Conexão2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384" name="Conexão29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385" name="Conexão291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86" name="Conexão2911" type="4" refreshedVersion="0" deleted="1" background="1" saveData="1">
    <webPr htmlTables="1" htmlFormat="all"/>
  </connection>
  <connection id="387" name="Conexão29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88" name="Conexão2921" type="4" refreshedVersion="0" deleted="1" background="1" saveData="1">
    <webPr htmlTables="1" htmlFormat="all"/>
  </connection>
  <connection id="389" name="Conexão29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0" name="Conexão2931" type="4" refreshedVersion="3" deleted="1" background="1" saveData="1">
    <webPr xl2000="1" htmlTables="1" htmlFormat="all"/>
  </connection>
  <connection id="391" name="Conexão29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392" name="Conexão29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393" name="Conexão2951" type="4" refreshedVersion="3" deleted="1" background="1" saveData="1">
    <webPr xl2000="1" htmlTables="1" htmlFormat="all"/>
  </connection>
  <connection id="394" name="Conexão29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395" name="Conexão29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396" name="Conexão2971" type="4" refreshedVersion="3" deleted="1" background="1" saveData="1">
    <webPr xl2000="1" htmlTables="1" htmlFormat="all"/>
  </connection>
  <connection id="397" name="Conexão29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398" name="Conexão2981" type="4" refreshedVersion="3" deleted="1" background="1" saveData="1">
    <webPr xl2000="1" htmlTables="1" htmlFormat="all"/>
  </connection>
  <connection id="399" name="Conexão2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00" name="Conexão3" type="4" refreshedVersion="3" background="1" saveData="1">
    <webPr xl2000="1" url="http://download.finance.yahoo.com/d/quotes.csv?s=PITI3.SA+BPAC3.SA+BPAC5.SA&amp;f=nol1hgd1" htmlFormat="all"/>
  </connection>
  <connection id="401" name="Conexão3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2" name="Conexão30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03" name="Conexão3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4" name="Conexão3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PREB32.SA&amp;f=nol1hgd1" htmlTables="1" htmlFormat="all"/>
  </connection>
  <connection id="405" name="Conexão30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06" name="Conexão3021" type="4" refreshedVersion="0" deleted="1" background="1" saveData="1">
    <webPr htmlTables="1" htmlFormat="all"/>
  </connection>
  <connection id="407" name="Conexão30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08" name="Conexão3031" type="4" refreshedVersion="3" deleted="1" background="1" saveData="1">
    <webPr xl2000="1" htmlTables="1" htmlFormat="all"/>
  </connection>
  <connection id="409" name="Conexão30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0" name="Conexão30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11" name="Conexão30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12" name="Conexão3061" type="4" refreshedVersion="3" deleted="1" background="1" saveData="1">
    <webPr xl2000="1" htmlTables="1" htmlFormat="all"/>
  </connection>
  <connection id="413" name="Conexão30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14" name="Conexão30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15" name="Conexão30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16" name="Conexão3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17" name="Conexão310" type="4" refreshedVersion="3" background="1" saveData="1">
    <webPr xl2000="1" url="http://download.finance.yahoo.com/d/quotes.csv?s=PITI3.SA+BPAC3.SA+BPAC5.SA&amp;f=nol1hgd1" htmlFormat="all"/>
  </connection>
  <connection id="418" name="Conexão3101" type="4" refreshedVersion="3" background="1" saveData="1">
    <webPr xl2000="1" url="http://download.finance.yahoo.com/d/quotes.csv?s=PITI3.SA+BPAC3.SA+BPAC5.SA&amp;f=nol1hgd1" htmlFormat="all"/>
  </connection>
  <connection id="419" name="Conexão31011" type="4" refreshedVersion="3" background="1" saveData="1">
    <webPr xl2000="1" url="http://download.finance.yahoo.com/d/quotes.csv?s=PITI3.SA+BPAC3.SA+BPAC5.SA&amp;f=nol1hgd1" htmlFormat="all"/>
  </connection>
  <connection id="420" name="Conexão3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1" name="Conexão3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&amp;f=nol1hgd1" htmlTables="1" htmlFormat="all"/>
  </connection>
  <connection id="422" name="Conexão31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23" name="Conexão3121" type="4" refreshedVersion="0" deleted="1" background="1" saveData="1">
    <webPr htmlTables="1" htmlFormat="all"/>
  </connection>
  <connection id="424" name="Conexão31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25" name="Conexão3131" type="4" refreshedVersion="0" deleted="1" background="1" saveData="1">
    <webPr htmlTables="1" htmlFormat="all"/>
  </connection>
  <connection id="426" name="Conexão31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27" name="Conexão3141" type="4" refreshedVersion="0" deleted="1" background="1" saveData="1">
    <webPr htmlTables="1" htmlFormat="all"/>
  </connection>
  <connection id="428" name="Conexão31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29" name="Conexão3151" type="4" refreshedVersion="0" deleted="1" background="1" saveData="1">
    <webPr htmlTables="1" htmlFormat="all"/>
  </connection>
  <connection id="430" name="Conexão31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31" name="Conexão31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32" name="Conexão31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33" name="Conexão3181" type="4" refreshedVersion="3" deleted="1" background="1" saveData="1">
    <webPr xl2000="1" htmlTables="1" htmlFormat="all"/>
  </connection>
  <connection id="434" name="Conexão31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35" name="Conexão3191" type="4" refreshedVersion="3" deleted="1" background="1" saveData="1">
    <webPr xl2000="1" htmlTables="1" htmlFormat="all"/>
  </connection>
  <connection id="436" name="Conexão3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7" name="Conexão32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38" name="Conexão3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39" name="Conexão3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&amp;f=nol1hgd1" htmlFormat="all"/>
  </connection>
  <connection id="440" name="Conexão32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1" name="Conexão3221" type="4" refreshedVersion="0" deleted="1" background="1" saveData="1">
    <webPr htmlTables="1" htmlFormat="all"/>
  </connection>
  <connection id="442" name="Conexão32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43" name="Conexão32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44" name="Conexão32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45" name="Conexão3251" type="4" refreshedVersion="3" deleted="1" background="1" saveData="1">
    <webPr xl2000="1" htmlTables="1" htmlFormat="all"/>
  </connection>
  <connection id="446" name="Conexão32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47" name="Conexão32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48" name="Conexão3271" type="4" refreshedVersion="3" deleted="1" background="1" saveData="1">
    <webPr xl2000="1" htmlTables="1" htmlFormat="all"/>
  </connection>
  <connection id="449" name="Conexão32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50" name="Conexão32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451" name="Conexão3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2" name="Conexão33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53" name="Conexão3301" type="4" refreshedVersion="3" deleted="1" background="1" saveData="1">
    <webPr xl2000="1" htmlTables="1" htmlFormat="all"/>
  </connection>
  <connection id="454" name="Conexão3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5" name="Conexão3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&amp;f=nol1hgd1" htmlFormat="all"/>
  </connection>
  <connection id="456" name="Conexão33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57" name="Conexão3321" type="4" refreshedVersion="0" deleted="1" background="1" saveData="1">
    <webPr htmlTables="1" htmlFormat="all"/>
  </connection>
  <connection id="458" name="Conexão33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59" name="Conexão33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0" name="Conexão3341" type="4" refreshedVersion="3" deleted="1" background="1" saveData="1">
    <webPr xl2000="1" htmlTables="1" htmlFormat="all"/>
  </connection>
  <connection id="461" name="Conexão33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62" name="Conexão3351" type="4" refreshedVersion="3" deleted="1" background="1" saveData="1">
    <webPr xl2000="1" htmlTables="1" htmlFormat="all"/>
  </connection>
  <connection id="463" name="Conexão33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64" name="Conexão33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65" name="Conexão3371" type="4" refreshedVersion="3" deleted="1" background="1" saveData="1">
    <webPr xl2000="1" htmlTables="1" htmlFormat="all"/>
  </connection>
  <connection id="466" name="Conexão33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67" name="Conexão3381" type="4" refreshedVersion="3" deleted="1" background="1" saveData="1">
    <webPr xl2000="1" htmlTables="1" htmlFormat="all"/>
  </connection>
  <connection id="468" name="Conexão33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69" name="Conexão3391" type="4" refreshedVersion="3" deleted="1" background="1" saveData="1">
    <webPr xl2000="1" htmlTables="1" htmlFormat="all"/>
  </connection>
  <connection id="470" name="Conexão3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1" name="Conexão34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72" name="Conexão3401" type="4" refreshedVersion="3" deleted="1" background="1" saveData="1">
    <webPr xl2000="1" htmlTables="1" htmlFormat="all"/>
  </connection>
  <connection id="473" name="Conexão3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4" name="Conexão3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5" name="Conexão3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&amp;f=nol1hgd1" htmlFormat="all"/>
  </connection>
  <connection id="476" name="Conexão34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77" name="Conexão3421" type="4" refreshedVersion="0" deleted="1" background="1" saveData="1">
    <webPr htmlTables="1" htmlFormat="all"/>
  </connection>
  <connection id="478" name="Conexão34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79" name="Conexão3431" type="4" refreshedVersion="3" deleted="1" background="1" saveData="1">
    <webPr xl2000="1" htmlTables="1" htmlFormat="all"/>
  </connection>
  <connection id="480" name="Conexão34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481" name="Conexão3441" type="4" refreshedVersion="3" deleted="1" background="1" saveData="1">
    <webPr xl2000="1" htmlTables="1" htmlFormat="all"/>
  </connection>
  <connection id="482" name="Conexão34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&amp;f=nol1hgd1" htmlFormat="all"/>
  </connection>
  <connection id="483" name="Conexão346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4" name="Conexão3461" type="4" refreshedVersion="3" deleted="1" background="1" saveData="1">
    <webPr xl2000="1" htmlTables="1" htmlFormat="all"/>
  </connection>
  <connection id="485" name="Conexão34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486" name="Conexão34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87" name="Conexão3481" type="4" refreshedVersion="3" deleted="1" background="1" saveData="1">
    <webPr xl2000="1" htmlTables="1" htmlFormat="all"/>
  </connection>
  <connection id="488" name="Conexão349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89" name="Conexão3491" type="4" refreshedVersion="3" deleted="1" background="1" saveData="1">
    <webPr xl2000="1" htmlTables="1" htmlFormat="all"/>
  </connection>
  <connection id="490" name="Conexão3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491" name="Conexão350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492" name="Conexão351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493" name="Conexão3511" type="4" refreshedVersion="0" deleted="1" background="1" saveData="1">
    <webPr htmlTables="1" htmlFormat="all"/>
  </connection>
  <connection id="494" name="Conexão35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495" name="Conexão3521" type="4" refreshedVersion="0" deleted="1" background="1" saveData="1">
    <webPr htmlTables="1" htmlFormat="all"/>
  </connection>
  <connection id="496" name="Conexão353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497" name="Conexão3531" type="4" refreshedVersion="3" deleted="1" background="1" saveData="1">
    <webPr xl2000="1" htmlTables="1" htmlFormat="all"/>
  </connection>
  <connection id="498" name="Conexão35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499" name="Conexão3541" type="4" refreshedVersion="3" deleted="1" background="1" saveData="1">
    <webPr xl2000="1" htmlTables="1" htmlFormat="all"/>
  </connection>
  <connection id="500" name="Conexão35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01" name="Conexão3551" type="4" refreshedVersion="3" deleted="1" background="1" saveData="1">
    <webPr xl2000="1" htmlTables="1" htmlFormat="all"/>
  </connection>
  <connection id="502" name="Conexão35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03" name="Conexão357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04" name="Conexão3571" type="4" refreshedVersion="3" deleted="1" background="1" saveData="1">
    <webPr xl2000="1" htmlTables="1" htmlFormat="all"/>
  </connection>
  <connection id="505" name="Conexão35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06" name="Conexão359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07" name="Conexão3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08" name="Conexão36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09" name="Conexão36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0" name="Conexão3611" type="4" refreshedVersion="0" deleted="1" background="1" saveData="1">
    <webPr htmlTables="1" htmlFormat="all"/>
  </connection>
  <connection id="511" name="Conexão36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12" name="Conexão3621" type="4" refreshedVersion="0" deleted="1" background="1" saveData="1">
    <webPr htmlTables="1" htmlFormat="all"/>
  </connection>
  <connection id="513" name="Conexão36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14" name="Conexão3631" type="4" refreshedVersion="3" deleted="1" background="1" saveData="1">
    <webPr xl2000="1" htmlTables="1" htmlFormat="all"/>
  </connection>
  <connection id="515" name="Conexão36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16" name="Conexão36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17" name="Conexão3651" type="4" refreshedVersion="3" deleted="1" background="1" saveData="1">
    <webPr xl2000="1" htmlTables="1" htmlFormat="all"/>
  </connection>
  <connection id="518" name="Conexão36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19" name="Conexão3661" type="4" refreshedVersion="3" deleted="1" background="1" saveData="1">
    <webPr xl2000="1" htmlTables="1" htmlFormat="all"/>
  </connection>
  <connection id="520" name="Conexão36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21" name="Conexão36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22" name="Conexão36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23" name="Conexão3691" type="4" refreshedVersion="3" deleted="1" background="1" saveData="1">
    <webPr xl2000="1" htmlTables="1" htmlFormat="all"/>
  </connection>
  <connection id="524" name="Conexão3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25" name="Conexão37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26" name="Conexão3701" type="4" refreshedVersion="3" deleted="1" background="1" saveData="1">
    <webPr xl2000="1" htmlTables="1" htmlFormat="all"/>
  </connection>
  <connection id="527" name="Conexão371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28" name="Conexão3711" type="4" refreshedVersion="0" deleted="1" background="1" saveData="1">
    <webPr htmlTables="1" htmlFormat="all"/>
  </connection>
  <connection id="529" name="Conexão37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0" name="Conexão3721" type="4" refreshedVersion="0" deleted="1" background="1" saveData="1">
    <webPr htmlTables="1" htmlFormat="all"/>
  </connection>
  <connection id="531" name="Conexão373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32" name="Conexão37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33" name="Conexão37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34" name="Conexão3751" type="4" refreshedVersion="3" deleted="1" background="1" saveData="1">
    <webPr xl2000="1" htmlTables="1" htmlFormat="all"/>
  </connection>
  <connection id="535" name="Conexão37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36" name="Conexão3761" type="4" refreshedVersion="3" deleted="1" background="1" saveData="1">
    <webPr xl2000="1" htmlTables="1" htmlFormat="all"/>
  </connection>
  <connection id="537" name="Conexão37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38" name="Conexão3771" type="4" refreshedVersion="3" deleted="1" background="1" saveData="1">
    <webPr xl2000="1" htmlTables="1" htmlFormat="all"/>
  </connection>
  <connection id="539" name="Conexão37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40" name="Conexão3781" type="4" refreshedVersion="3" deleted="1" background="1" saveData="1">
    <webPr xl2000="1" htmlTables="1" htmlFormat="all"/>
  </connection>
  <connection id="541" name="Conexão3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42" name="Conexão3791" type="4" refreshedVersion="3" deleted="1" background="1" saveData="1">
    <webPr xl2000="1" htmlTables="1" htmlFormat="all"/>
  </connection>
  <connection id="543" name="Conexão3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4" name="Conexão380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45" name="Conexão3801" type="4" refreshedVersion="3" deleted="1" background="1" saveData="1">
    <webPr xl2000="1" htmlTables="1" htmlFormat="all"/>
  </connection>
  <connection id="546" name="Conexão38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7" name="Conexão38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8" name="Conexão38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&amp;f=nol1hgd1" htmlTables="1" htmlFormat="all"/>
  </connection>
  <connection id="549" name="Conexão382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0" name="Conexão3821" type="4" refreshedVersion="0" deleted="1" background="1" saveData="1">
    <webPr htmlTables="1" htmlFormat="all"/>
  </connection>
  <connection id="551" name="Conexão383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52" name="Conexão3831" type="4" refreshedVersion="3" deleted="1" background="1" saveData="1">
    <webPr xl2000="1" htmlTables="1" htmlFormat="all"/>
  </connection>
  <connection id="553" name="Conexão384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54" name="Conexão3841" type="4" refreshedVersion="3" deleted="1" background="1" saveData="1">
    <webPr xl2000="1" htmlTables="1" htmlFormat="all"/>
  </connection>
  <connection id="555" name="Conexão385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56" name="Conexão3851" type="4" refreshedVersion="3" deleted="1" background="1" saveData="1">
    <webPr xl2000="1" htmlTables="1" htmlFormat="all"/>
  </connection>
  <connection id="557" name="Conexão38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58" name="Conexão387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59" name="Conexão3871" type="4" refreshedVersion="3" deleted="1" background="1" saveData="1">
    <webPr xl2000="1" htmlTables="1" htmlFormat="all"/>
  </connection>
  <connection id="560" name="Conexão388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61" name="Conexão38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62" name="Conexão3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3" name="Conexão390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64" name="Conexão3901" type="4" refreshedVersion="3" deleted="1" background="1" saveData="1">
    <webPr xl2000="1" htmlTables="1" htmlFormat="all"/>
  </connection>
  <connection id="565" name="Conexão3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6" name="Conexão3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7" name="Conexão3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&amp;f=nol1hgd1" htmlFormat="all"/>
  </connection>
  <connection id="568" name="Conexão39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69" name="Conexão3921" type="4" refreshedVersion="0" deleted="1" background="1" saveData="1">
    <webPr htmlTables="1" htmlFormat="all"/>
  </connection>
  <connection id="570" name="Conexão39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1" name="Conexão3931" type="4" refreshedVersion="3" deleted="1" background="1" saveData="1">
    <webPr xl2000="1" htmlTables="1" htmlFormat="all"/>
  </connection>
  <connection id="572" name="Conexão39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73" name="Conexão3941" type="4" refreshedVersion="3" deleted="1" background="1" saveData="1">
    <webPr xl2000="1" htmlTables="1" htmlFormat="all"/>
  </connection>
  <connection id="574" name="Conexão39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75" name="Conexão3951" type="4" refreshedVersion="3" deleted="1" background="1" saveData="1">
    <webPr xl2000="1" htmlTables="1" htmlFormat="all"/>
  </connection>
  <connection id="576" name="Conexão39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577" name="Conexão39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78" name="Conexão39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79" name="Conexão3981" type="4" refreshedVersion="3" deleted="1" background="1" saveData="1">
    <webPr xl2000="1" htmlTables="1" htmlFormat="all"/>
  </connection>
  <connection id="580" name="Conexão39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81" name="Conexão3991" type="4" refreshedVersion="3" deleted="1" background="1" saveData="1">
    <webPr xl2000="1" htmlTables="1" htmlFormat="all"/>
  </connection>
  <connection id="582" name="Conexão4" type="4" refreshedVersion="3" background="1" saveData="1">
    <webPr xl2000="1" url="http://download.finance.yahoo.com/d/quotes.csv?s=PITI3.SA+BPAC3.SA+BPAC5.SA&amp;f=nol1hgd1" htmlFormat="all"/>
  </connection>
  <connection id="583" name="Conexão4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4" name="Conexão400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585" name="Conexão4001" type="4" refreshedVersion="3" deleted="1" background="1" saveData="1">
    <webPr xl2000="1" htmlTables="1" htmlFormat="all"/>
  </connection>
  <connection id="586" name="Conexão40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7" name="Conexão40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8" name="Conexão401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&amp;f=nol1hgd1" htmlTables="1" htmlFormat="all"/>
  </connection>
  <connection id="589" name="Conexão40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0" name="Conexão4021" type="4" refreshedVersion="0" deleted="1" background="1" saveData="1">
    <webPr htmlTables="1" htmlFormat="all"/>
  </connection>
  <connection id="591" name="Conexão40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2" name="Conexão4031" type="4" refreshedVersion="3" deleted="1" background="1" saveData="1">
    <webPr xl2000="1" htmlTables="1" htmlFormat="all"/>
  </connection>
  <connection id="593" name="Conexão40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594" name="Conexão40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595" name="Conexão40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596" name="Conexão40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597" name="Conexão4071" type="4" refreshedVersion="3" deleted="1" background="1" saveData="1">
    <webPr xl2000="1" htmlTables="1" htmlFormat="all"/>
  </connection>
  <connection id="598" name="Conexão40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599" name="Conexão4081" type="4" refreshedVersion="3" deleted="1" background="1" saveData="1">
    <webPr xl2000="1" htmlTables="1" htmlFormat="all"/>
  </connection>
  <connection id="600" name="Conexão40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01" name="Conexão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2" name="Conexão410" type="4" refreshedVersion="3" background="1" saveData="1">
    <webPr xl2000="1" url="http://download.finance.yahoo.com/d/quotes.csv?s=PITI3.SA+BPAC3.SA+BPAC5.SA&amp;f=nol1hgd1" htmlFormat="all"/>
  </connection>
  <connection id="603" name="Conexão4101" type="4" refreshedVersion="3" background="1" saveData="1">
    <webPr xl2000="1" url="http://download.finance.yahoo.com/d/quotes.csv?s=PITI3.SA+BPAC3.SA+BPAC5.SA&amp;f=nol1hgd1" htmlFormat="all"/>
  </connection>
  <connection id="604" name="Conexão41011" type="4" refreshedVersion="3" background="1" saveData="1">
    <webPr xl2000="1" url="http://download.finance.yahoo.com/d/quotes.csv?s=PITI3.SA+BPAC3.SA+BPAC5.SA&amp;f=nol1hgd1" htmlFormat="all"/>
  </connection>
  <connection id="605" name="Conexão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6" name="Conexão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&amp;f=nol1hgd1" htmlFormat="all"/>
  </connection>
  <connection id="607" name="Conexão412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08" name="Conexão4121" type="4" refreshedVersion="0" deleted="1" background="1" saveData="1">
    <webPr htmlTables="1" htmlFormat="all"/>
  </connection>
  <connection id="609" name="Conexão41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10" name="Conexão4131" type="4" refreshedVersion="3" deleted="1" background="1" saveData="1">
    <webPr xl2000="1" htmlTables="1" htmlFormat="all"/>
  </connection>
  <connection id="611" name="Conexão41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12" name="Conexão4141" type="4" refreshedVersion="3" deleted="1" background="1" saveData="1">
    <webPr xl2000="1" htmlTables="1" htmlFormat="all"/>
  </connection>
  <connection id="613" name="Conexão415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Format="all"/>
  </connection>
  <connection id="614" name="Conexão416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5" name="Conexão41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16" name="Conexão4171" type="4" refreshedVersion="3" deleted="1" background="1" saveData="1">
    <webPr xl2000="1" htmlTables="1" htmlFormat="all"/>
  </connection>
  <connection id="617" name="Conexão41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18" name="Conexão41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19" name="Conexão4191" type="4" refreshedVersion="3" deleted="1" background="1" saveData="1">
    <webPr xl2000="1" htmlTables="1" htmlFormat="all"/>
  </connection>
  <connection id="620" name="Conexão4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21" name="Conexão42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22" name="Conexão421" type="4" refreshedVersion="0" background="1" saveData="1">
    <webPr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23" name="Conexão4211" type="4" refreshedVersion="3" deleted="1" background="1" saveData="1">
    <webPr xl2000="1" htmlTables="1" htmlFormat="all"/>
  </connection>
  <connection id="624" name="Conexão42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25" name="Conexão4221" type="4" refreshedVersion="3" deleted="1" background="1" saveData="1">
    <webPr xl2000="1" htmlTables="1" htmlFormat="all"/>
  </connection>
  <connection id="626" name="Conexão42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27" name="Conexão4231" type="4" refreshedVersion="3" deleted="1" background="1" saveData="1">
    <webPr xl2000="1" htmlTables="1" htmlFormat="all"/>
  </connection>
  <connection id="628" name="Conexão42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29" name="Conexão4241" type="4" refreshedVersion="3" deleted="1" background="1" saveData="1">
    <webPr xl2000="1" htmlTables="1" htmlFormat="all"/>
  </connection>
  <connection id="630" name="Conexão42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31" name="Conexão4251" type="4" refreshedVersion="3" deleted="1" background="1" saveData="1">
    <webPr xl2000="1" htmlTables="1" htmlFormat="all"/>
  </connection>
  <connection id="632" name="Conexão42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33" name="Conexão42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&amp;f=nol1hgd1" htmlTables="1" htmlFormat="all"/>
  </connection>
  <connection id="634" name="Conexão4271" type="4" refreshedVersion="3" deleted="1" background="1" saveData="1">
    <webPr xl2000="1" htmlTables="1" htmlFormat="all"/>
  </connection>
  <connection id="635" name="Conexão42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36" name="Conexão42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37" name="Conexão4291" type="4" refreshedVersion="3" deleted="1" background="1" saveData="1">
    <webPr xl2000="1" htmlTables="1" htmlFormat="all"/>
  </connection>
  <connection id="638" name="Conexão4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Tables="1" htmlFormat="all"/>
  </connection>
  <connection id="639" name="Conexão43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0" name="Conexão43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4.SA&amp;f=nol1hgd1" htmlTables="1" htmlFormat="all"/>
  </connection>
  <connection id="641" name="Conexão4311" type="4" refreshedVersion="3" deleted="1" background="1" saveData="1">
    <webPr xl2000="1" htmlTables="1" htmlFormat="all"/>
  </connection>
  <connection id="642" name="Conexão43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Tables="1" htmlFormat="all"/>
  </connection>
  <connection id="643" name="Conexão4321" type="4" refreshedVersion="3" deleted="1" background="1" saveData="1">
    <webPr xl2000="1" htmlTables="1" htmlFormat="all"/>
  </connection>
  <connection id="644" name="Conexão433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45" name="Conexão434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46" name="Conexão435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47" name="Conexão436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48" name="Conexão437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49" name="Conexão43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0" name="Conexão439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1" name="Conexão4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2" name="Conexão44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53" name="Conexão4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4" name="Conexão4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APTI3.SA+APTI4.SA&amp;f=nol1hgd1" htmlFormat="all"/>
  </connection>
  <connection id="655" name="Conexão442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56" name="Conexão443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57" name="Conexão444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58" name="Conexão445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59" name="Conexão44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0" name="Conexão447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61" name="Conexão448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62" name="Conexão449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63" name="Conexão4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4" name="Conexão450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65" name="Conexão4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6" name="Conexão4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7" name="Conexão4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&amp;f=nol1hgd1" htmlFormat="all"/>
  </connection>
  <connection id="668" name="Conexão452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69" name="Conexão453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0" name="Conexão454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1" name="Conexão455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2" name="Conexão456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73" name="Conexão45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74" name="Conexão458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75" name="Conexão459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76" name="Conexão4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7" name="Conexão460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78" name="Conexão4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79" name="Conexão4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0" name="Conexão4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&amp;f=nol1hgd1" htmlFormat="all"/>
  </connection>
  <connection id="681" name="Conexão462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2" name="Conexão463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" htmlFormat="all"/>
  </connection>
  <connection id="683" name="Conexão464" type="4" refreshedVersion="3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684" name="Conexão465" type="4" refreshedVersion="3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685" name="Conexão466" type="4" refreshedVersion="3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686" name="Conexão467" type="4" refreshedVersion="3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687" name="Conexão47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688" name="Conexão471" type="4" refreshedVersion="3" deleted="1" background="1" saveData="1">
    <webPr xl2000="1" htmlTables="1" htmlFormat="all"/>
  </connection>
  <connection id="689" name="Conexão4711" type="4" refreshedVersion="3" deleted="1" background="1" saveData="1">
    <webPr xl2000="1" htmlTables="1" htmlFormat="all"/>
  </connection>
  <connection id="690" name="Conexão48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1" name="Conexão481" type="4" refreshedVersion="3" deleted="1" background="1" saveData="1">
    <webPr xl2000="1" htmlTables="1" htmlFormat="all"/>
  </connection>
  <connection id="692" name="Conexão4811" type="4" refreshedVersion="3" deleted="1" background="1" saveData="1">
    <webPr xl2000="1" htmlTables="1" htmlFormat="all"/>
  </connection>
  <connection id="693" name="Conexão4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694" name="Conexão491" type="4" refreshedVersion="3" deleted="1" background="1" saveData="1">
    <webPr xl2000="1" htmlTables="1" htmlFormat="all"/>
  </connection>
  <connection id="695" name="Conexão4911" type="4" refreshedVersion="3" deleted="1" background="1" saveData="1">
    <webPr xl2000="1" htmlTables="1" htmlFormat="all"/>
  </connection>
  <connection id="696" name="Conexão5" type="4" refreshedVersion="0" background="1" saveData="1">
    <webPr url="http://download.finance.yahoo.com/d/quotes.csv?s=BPAR3.SA&amp;f=nol1hgd1" htmlTables="1" htmlFormat="all"/>
  </connection>
  <connection id="697" name="Conexão5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Tables="1" htmlFormat="all"/>
  </connection>
  <connection id="698" name="Conexão501" type="4" refreshedVersion="3" deleted="1" background="1" saveData="1">
    <webPr xl2000="1" htmlTables="1" htmlFormat="all"/>
  </connection>
  <connection id="699" name="Conexão5011" type="4" refreshedVersion="3" deleted="1" background="1" saveData="1">
    <webPr xl2000="1" htmlTables="1" htmlFormat="all"/>
  </connection>
  <connection id="700" name="Conexão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1" name="Conexão510" type="4" refreshedVersion="0" deleted="1" background="1" saveData="1">
    <webPr htmlTables="1" htmlFormat="all"/>
  </connection>
  <connection id="702" name="Conexão5101" type="4" refreshedVersion="0" deleted="1" background="1" saveData="1">
    <webPr htmlTables="1" htmlFormat="all"/>
  </connection>
  <connection id="703" name="Conexão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4" name="Conexão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5" name="Conexão5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&amp;f=nol1hgd1" htmlFormat="all"/>
  </connection>
  <connection id="706" name="Conexão512" type="4" refreshedVersion="0" deleted="1" background="1" saveData="1">
    <webPr htmlTables="1" htmlFormat="all"/>
  </connection>
  <connection id="707" name="Conexão5121" type="4" refreshedVersion="0" deleted="1" background="1" saveData="1">
    <webPr htmlTables="1" htmlFormat="all"/>
  </connection>
  <connection id="708" name="Conexão513" type="4" refreshedVersion="0" deleted="1" background="1" saveData="1">
    <webPr htmlTables="1" htmlFormat="all"/>
  </connection>
  <connection id="709" name="Conexão5131" type="4" refreshedVersion="0" deleted="1" background="1" saveData="1">
    <webPr htmlTables="1" htmlFormat="all"/>
  </connection>
  <connection id="710" name="Conexão5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1" name="Conexão521" type="4" refreshedVersion="3" deleted="1" background="1" saveData="1">
    <webPr xl2000="1" htmlTables="1" htmlFormat="all"/>
  </connection>
  <connection id="712" name="Conexão5211" type="4" refreshedVersion="3" deleted="1" background="1" saveData="1">
    <webPr xl2000="1" htmlTables="1" htmlFormat="all"/>
  </connection>
  <connection id="713" name="Conexão5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Tables="1" htmlFormat="all"/>
  </connection>
  <connection id="714" name="Conexão531" type="4" refreshedVersion="3" deleted="1" background="1" saveData="1">
    <webPr xl2000="1" htmlTables="1" htmlFormat="all"/>
  </connection>
  <connection id="715" name="Conexão5311" type="4" refreshedVersion="3" deleted="1" background="1" saveData="1">
    <webPr xl2000="1" htmlTables="1" htmlFormat="all"/>
  </connection>
  <connection id="716" name="Conexão5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17" name="Conexão5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18" name="Conexão5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&amp;f=nol1hgd1" htmlFormat="all"/>
  </connection>
  <connection id="719" name="Conexão5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Tables="1" htmlFormat="all"/>
  </connection>
  <connection id="720" name="Conexão551" type="4" refreshedVersion="3" deleted="1" background="1" saveData="1">
    <webPr xl2000="1" htmlTables="1" htmlFormat="all"/>
  </connection>
  <connection id="721" name="Conexão5511" type="4" refreshedVersion="3" deleted="1" background="1" saveData="1">
    <webPr xl2000="1" htmlTables="1" htmlFormat="all"/>
  </connection>
  <connection id="722" name="Conexão5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3" name="Conexão5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4" name="Conexão5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5" name="Conexão5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&amp;f=nol1hgd1" htmlFormat="all"/>
  </connection>
  <connection id="726" name="Conexão5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27" name="Conexão5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28" name="Conexão5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29" name="Conexão5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&amp;f=nol1hgd1" htmlFormat="all"/>
  </connection>
  <connection id="730" name="Conexão5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1" name="Conexão5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2" name="Conexão5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LTEL3B.SA+LTEL11.SA+LTEL5B.SA&amp;f=nol1hgd1" htmlFormat="all"/>
  </connection>
  <connection id="733" name="Conexão5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4" name="Conexão5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5" name="Conexão5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6" name="Conexão5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&amp;f=nol1hgd1" htmlFormat="all"/>
  </connection>
  <connection id="737" name="Conexão6" type="4" refreshedVersion="0" background="1" saveData="1">
    <webPr url="http://download.finance.yahoo.com/d/quotes.csv?s=BPAR3.SA&amp;f=nol1hgd1" htmlTables="1" htmlFormat="all"/>
  </connection>
  <connection id="738" name="Conexão6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Tables="1" htmlFormat="all"/>
  </connection>
  <connection id="739" name="Conexão601" type="4" refreshedVersion="3" deleted="1" background="1" saveData="1">
    <webPr xl2000="1" htmlTables="1" htmlFormat="all"/>
  </connection>
  <connection id="740" name="Conexão6011" type="4" refreshedVersion="3" deleted="1" background="1" saveData="1">
    <webPr xl2000="1" htmlTables="1" htmlFormat="all"/>
  </connection>
  <connection id="741" name="Conexão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2" name="Conexão610" type="4" refreshedVersion="0" background="1" saveData="1">
    <webPr url="http://download.finance.yahoo.com/d/quotes.csv?s=BPAR3.SA&amp;f=nol1hgd1" htmlTables="1" htmlFormat="all"/>
  </connection>
  <connection id="743" name="Conexão6101" type="4" refreshedVersion="0" background="1" saveData="1">
    <webPr url="http://download.finance.yahoo.com/d/quotes.csv?s=BPAR3.SA&amp;f=nol1hgd1" htmlTables="1" htmlFormat="all"/>
  </connection>
  <connection id="744" name="Conexão61011" type="4" refreshedVersion="0" background="1" saveData="1">
    <webPr url="http://download.finance.yahoo.com/d/quotes.csv?s=BPAR3.SA&amp;f=nol1hgd1" htmlTables="1" htmlFormat="all"/>
  </connection>
  <connection id="745" name="Conexão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6" name="Conexão6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MMXM11.SA&amp;f=nol1hgd1" htmlFormat="all"/>
  </connection>
  <connection id="747" name="Conexão612" type="4" refreshedVersion="0" deleted="1" background="1" saveData="1">
    <webPr htmlTables="1" htmlFormat="all"/>
  </connection>
  <connection id="748" name="Conexão6121" type="4" refreshedVersion="0" deleted="1" background="1" saveData="1">
    <webPr htmlTables="1" htmlFormat="all"/>
  </connection>
  <connection id="749" name="Conexão613" type="4" refreshedVersion="3" deleted="1" background="1" saveData="1">
    <webPr xl2000="1" htmlTables="1" htmlFormat="all"/>
  </connection>
  <connection id="750" name="Conexão6131" type="4" refreshedVersion="3" deleted="1" background="1" saveData="1">
    <webPr xl2000="1" htmlTables="1" htmlFormat="all"/>
  </connection>
  <connection id="751" name="Conexão6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2" name="Conexão621" type="4" refreshedVersion="3" deleted="1" background="1" saveData="1">
    <webPr xl2000="1" htmlTables="1" htmlFormat="all"/>
  </connection>
  <connection id="753" name="Conexão6211" type="4" refreshedVersion="3" deleted="1" background="1" saveData="1">
    <webPr xl2000="1" htmlTables="1" htmlFormat="all"/>
  </connection>
  <connection id="754" name="Conexão6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Tables="1" htmlFormat="all"/>
  </connection>
  <connection id="755" name="Conexão631" type="4" refreshedVersion="3" deleted="1" background="1" saveData="1">
    <webPr xl2000="1" htmlTables="1" htmlFormat="all"/>
  </connection>
  <connection id="756" name="Conexão6311" type="4" refreshedVersion="3" deleted="1" background="1" saveData="1">
    <webPr xl2000="1" htmlTables="1" htmlFormat="all"/>
  </connection>
  <connection id="757" name="Conexão6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58" name="Conexão6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59" name="Conexão6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0" name="Conexão6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&amp;f=nol1hgd1" htmlFormat="all"/>
  </connection>
  <connection id="761" name="Conexão6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2" name="Conexão6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3" name="Conexão6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4" name="Conexão6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&amp;f=nol1hgd1" htmlFormat="all"/>
  </connection>
  <connection id="765" name="Conexão6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66" name="Conexão6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67" name="Conexão6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&amp;f=nol1hgd1" htmlFormat="all"/>
  </connection>
  <connection id="768" name="Conexão6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69" name="Conexão6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0" name="Conexão6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&amp;f=nol1hgd1" htmlFormat="all"/>
  </connection>
  <connection id="771" name="Conexão6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2" name="Conexão6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3" name="Conexão6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4" name="Conexão6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NEMO3.SA+NEMO5.SA+NEMO6.SA&amp;f=nol1hgd1" htmlFormat="all"/>
  </connection>
  <connection id="775" name="Conexão6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Tables="1" htmlFormat="all"/>
  </connection>
  <connection id="776" name="Conexão691" type="4" refreshedVersion="3" deleted="1" background="1" saveData="1">
    <webPr xl2000="1" htmlTables="1" htmlFormat="all"/>
  </connection>
  <connection id="777" name="Conexão6911" type="4" refreshedVersion="3" deleted="1" background="1" saveData="1">
    <webPr xl2000="1" htmlTables="1" htmlFormat="all"/>
  </connection>
  <connection id="778" name="Conexão7" type="4" refreshedVersion="0" background="1" saveData="1">
    <webPr url="http://download.finance.yahoo.com/d/quotes.csv?s=BPAR3.SA&amp;f=nol1hgd1" htmlTables="1" htmlFormat="all"/>
  </connection>
  <connection id="779" name="Conexão7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0" name="Conexão7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1" name="Conexão7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2" name="Conexão70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&amp;f=nol1hgd1" htmlFormat="all"/>
  </connection>
  <connection id="783" name="Conexão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4" name="Conexão710" type="4" refreshedVersion="0" background="1" saveData="1">
    <webPr url="http://download.finance.yahoo.com/d/quotes.csv?s=BPAR3.SA&amp;f=nol1hgd1" htmlTables="1" htmlFormat="all"/>
  </connection>
  <connection id="785" name="Conexão7101" type="4" refreshedVersion="0" background="1" saveData="1">
    <webPr url="http://download.finance.yahoo.com/d/quotes.csv?s=BPAR3.SA&amp;f=nol1hgd1" htmlTables="1" htmlFormat="all"/>
  </connection>
  <connection id="786" name="Conexão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7" name="Conexão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8" name="Conexão7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&amp;f=nol1hgd1" htmlFormat="all"/>
  </connection>
  <connection id="789" name="Conexão712" type="4" refreshedVersion="3" deleted="1" background="1" saveData="1">
    <webPr xl2000="1" htmlTables="1" htmlFormat="all"/>
  </connection>
  <connection id="790" name="Conexão7121" type="4" refreshedVersion="3" deleted="1" background="1" saveData="1">
    <webPr xl2000="1" htmlTables="1" htmlFormat="all"/>
  </connection>
  <connection id="791" name="Conexão713" type="4" refreshedVersion="0" deleted="1" background="1" saveData="1">
    <webPr htmlTables="1" htmlFormat="all"/>
  </connection>
  <connection id="792" name="Conexão7131" type="4" refreshedVersion="0" deleted="1" background="1" saveData="1">
    <webPr htmlTables="1" htmlFormat="all"/>
  </connection>
  <connection id="793" name="Conexão7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4" name="Conexão72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5" name="Conexão72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6" name="Conexão72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&amp;f=nol1hgd1" htmlFormat="all"/>
  </connection>
  <connection id="797" name="Conexão7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98" name="Conexão7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799" name="Conexão7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0" name="Conexão73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BBTG11.SA+BBTG35.SA+BBTG36.SA&amp;f=nol1hgd1" htmlFormat="all"/>
  </connection>
  <connection id="801" name="Conexão7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2" name="Conexão7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3" name="Conexão7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4" name="Conexão74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&amp;f=nol1hgd1" htmlFormat="all"/>
  </connection>
  <connection id="805" name="Conexão75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06" name="Conexão751" type="4" refreshedVersion="3" deleted="1" background="1" saveData="1">
    <webPr xl2000="1" htmlTables="1" htmlFormat="all"/>
  </connection>
  <connection id="807" name="Conexão7511" type="4" refreshedVersion="3" deleted="1" background="1" saveData="1">
    <webPr xl2000="1" htmlTables="1" htmlFormat="all"/>
  </connection>
  <connection id="808" name="Conexão76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09" name="Conexão761" type="4" refreshedVersion="3" deleted="1" background="1" saveData="1">
    <webPr xl2000="1" htmlTables="1" htmlFormat="all"/>
  </connection>
  <connection id="810" name="Conexão7611" type="4" refreshedVersion="3" deleted="1" background="1" saveData="1">
    <webPr xl2000="1" htmlTables="1" htmlFormat="all"/>
  </connection>
  <connection id="811" name="Conexão77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2" name="Conexão771" type="4" refreshedVersion="3" deleted="1" background="1" saveData="1">
    <webPr xl2000="1" htmlTables="1" htmlFormat="all"/>
  </connection>
  <connection id="813" name="Conexão7711" type="4" refreshedVersion="3" deleted="1" background="1" saveData="1">
    <webPr xl2000="1" htmlTables="1" htmlFormat="all"/>
  </connection>
  <connection id="814" name="Conexão78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5" name="Conexão781" type="4" refreshedVersion="3" deleted="1" background="1" saveData="1">
    <webPr xl2000="1" htmlTables="1" htmlFormat="all"/>
  </connection>
  <connection id="816" name="Conexão7811" type="4" refreshedVersion="3" deleted="1" background="1" saveData="1">
    <webPr xl2000="1" htmlTables="1" htmlFormat="all"/>
  </connection>
  <connection id="817" name="Conexão79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18" name="Conexão791" type="4" refreshedVersion="3" deleted="1" background="1" saveData="1">
    <webPr xl2000="1" htmlTables="1" htmlFormat="all"/>
  </connection>
  <connection id="819" name="Conexão7911" type="4" refreshedVersion="3" deleted="1" background="1" saveData="1">
    <webPr xl2000="1" htmlTables="1" htmlFormat="all"/>
  </connection>
  <connection id="820" name="Conexão8" type="4" refreshedVersion="0" background="1" saveData="1">
    <webPr url="http://download.finance.yahoo.com/d/quotes.csv?s=IDVL3.SA+IDVL4.SA+IDVL11.SA&amp;f=nol1hgd1" htmlTables="1" htmlFormat="all"/>
  </connection>
  <connection id="821" name="Conexão80" type="4" refreshedVersion="3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822" name="Conexão801" type="4" refreshedVersion="3" deleted="1" background="1" saveData="1">
    <webPr xl2000="1" htmlTables="1" htmlFormat="all"/>
  </connection>
  <connection id="823" name="Conexão8011" type="4" refreshedVersion="3" deleted="1" background="1" saveData="1">
    <webPr xl2000="1" htmlTables="1" htmlFormat="all"/>
  </connection>
  <connection id="824" name="Conexão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5" name="Conexão810" type="4" refreshedVersion="0" background="1" saveData="1">
    <webPr url="http://download.finance.yahoo.com/d/quotes.csv?s=IDVL3.SA+IDVL4.SA+IDVL11.SA&amp;f=nol1hgd1" htmlTables="1" htmlFormat="all"/>
  </connection>
  <connection id="826" name="Conexão8101" type="4" refreshedVersion="0" background="1" saveData="1">
    <webPr url="http://download.finance.yahoo.com/d/quotes.csv?s=IDVL3.SA+IDVL4.SA+IDVL11.SA&amp;f=nol1hgd1" htmlTables="1" htmlFormat="all"/>
  </connection>
  <connection id="827" name="Conexão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8" name="Conexão8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29" name="Conexão81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&amp;f=nol1hgd1" htmlFormat="all"/>
  </connection>
  <connection id="830" name="Conexão812" type="4" refreshedVersion="3" deleted="1" background="1" saveData="1">
    <webPr xl2000="1" htmlTables="1" htmlFormat="all"/>
  </connection>
  <connection id="831" name="Conexão8121" type="4" refreshedVersion="3" deleted="1" background="1" saveData="1">
    <webPr xl2000="1" htmlTables="1" htmlFormat="all"/>
  </connection>
  <connection id="832" name="Conexão813" type="4" refreshedVersion="0" deleted="1" background="1" saveData="1">
    <webPr htmlTables="1" htmlFormat="all"/>
  </connection>
  <connection id="833" name="Conexão8131" type="4" refreshedVersion="0" deleted="1" background="1" saveData="1">
    <webPr htmlTables="1" htmlFormat="all"/>
  </connection>
  <connection id="834" name="Conexão814" type="4" refreshedVersion="0" deleted="1" background="1" saveData="1">
    <webPr htmlTables="1" htmlFormat="all"/>
  </connection>
  <connection id="835" name="Conexão8141" type="4" refreshedVersion="0" deleted="1" background="1" saveData="1">
    <webPr htmlTables="1" htmlFormat="all"/>
  </connection>
  <connection id="836" name="Conexão8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Tables="1" htmlFormat="all"/>
  </connection>
  <connection id="837" name="Conexão821" type="4" refreshedVersion="3" deleted="1" background="1" saveData="1">
    <webPr xl2000="1" htmlTables="1" htmlFormat="all"/>
  </connection>
  <connection id="838" name="Conexão8211" type="4" refreshedVersion="3" deleted="1" background="1" saveData="1">
    <webPr xl2000="1" htmlTables="1" htmlFormat="all"/>
  </connection>
  <connection id="839" name="Conexão83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0" name="Conexão83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1" name="Conexão83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&amp;f=nol1hgd1" htmlFormat="all"/>
  </connection>
  <connection id="842" name="Conexão84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3" name="Conexão84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4" name="Conexão84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CANT3B.SA&amp;f=nol1hgd1" htmlFormat="all"/>
  </connection>
  <connection id="845" name="Conexão8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46" name="Conexão8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47" name="Conexão8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&amp;f=nol1hgd1" htmlFormat="all"/>
  </connection>
  <connection id="848" name="Conexão8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49" name="Conexão8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0" name="Conexão8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&amp;f=nol1hgd1" htmlFormat="all"/>
  </connection>
  <connection id="851" name="Conexão8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2" name="Conexão871" type="4" refreshedVersion="3" deleted="1" background="1" saveData="1">
    <webPr xl2000="1" htmlTables="1" htmlFormat="all"/>
  </connection>
  <connection id="853" name="Conexão8711" type="4" refreshedVersion="3" deleted="1" background="1" saveData="1">
    <webPr xl2000="1" htmlTables="1" htmlFormat="all"/>
  </connection>
  <connection id="854" name="Conexão8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Tables="1" htmlFormat="all"/>
  </connection>
  <connection id="855" name="Conexão881" type="4" refreshedVersion="0" deleted="1" background="1" saveData="1">
    <webPr htmlTables="1" htmlFormat="all"/>
  </connection>
  <connection id="856" name="Conexão89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57" name="Conexão8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58" name="Conexão8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59" name="Conexão8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0" name="Conexão89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1" name="Conexão9" type="4" refreshedVersion="0" background="1" saveData="1">
    <webPr url="http://download.finance.yahoo.com/d/quotes.csv?s=IDVL3.SA+IDVL4.SA+BMEB3.SA+BMEB4.SA&amp;f=nol1hgd1" htmlTables="1" htmlFormat="all"/>
  </connection>
  <connection id="862" name="Conexão90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3" name="Conexão90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4" name="Conexão90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5" name="Conexão90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&amp;f=nol1hgd1" htmlFormat="all"/>
  </connection>
  <connection id="866" name="Conexão9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67" name="Conexão910" type="4" refreshedVersion="0" background="1" saveData="1">
    <webPr url="http://download.finance.yahoo.com/d/quotes.csv?s=IDVL3.SA+IDVL4.SA+BMEB3.SA+BMEB4.SA&amp;f=nol1hgd1" htmlTables="1" htmlFormat="all"/>
  </connection>
  <connection id="868" name="Conexão9101" type="4" refreshedVersion="0" background="1" saveData="1">
    <webPr url="http://download.finance.yahoo.com/d/quotes.csv?s=IDVL3.SA+IDVL4.SA+BMEB3.SA+BMEB4.SA&amp;f=nol1hgd1" htmlTables="1" htmlFormat="all"/>
  </connection>
  <connection id="869" name="Conexão9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0" name="Conexão9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1" name="Conexão91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2" name="Conexão9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3" name="Conexão921" type="4" refreshedVersion="0" deleted="1" background="1" saveData="1">
    <webPr htmlTables="1" htmlFormat="all"/>
  </connection>
  <connection id="874" name="Conexão9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75" name="Conexão931" type="4" refreshedVersion="0" deleted="1" background="1" saveData="1">
    <webPr htmlTables="1" htmlFormat="all"/>
  </connection>
  <connection id="876" name="Conexão94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77" name="Conexão941" type="4" refreshedVersion="0" deleted="1" background="1" saveData="1">
    <webPr htmlTables="1" htmlFormat="all"/>
  </connection>
  <connection id="878" name="Conexão95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79" name="Conexão95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0" name="Conexão95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1" name="Conexão95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2" name="Conexão95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&amp;f=nol1hgd1" htmlFormat="all"/>
  </connection>
  <connection id="883" name="Conexão96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4" name="Conexão96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5" name="Conexão96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6" name="Conexão96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&amp;f=nol1hgd1" htmlFormat="all"/>
  </connection>
  <connection id="887" name="Conexão97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88" name="Conexão97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89" name="Conexão97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0" name="Conexão971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1" name="Conexão9712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2" name="Conexão98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3" name="Conexão98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4" name="Conexão9811" type="4" refreshedVersion="3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&amp;f=nol1hgd1" htmlFormat="all"/>
  </connection>
  <connection id="895" name="Conexão99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96" name="Conexão991" type="4" refreshedVersion="3" deleted="1" background="1" saveData="1">
    <webPr xl2000="1" htmlTables="1" htmlFormat="all"/>
  </connection>
  <connection id="897" name="Connection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898" name="Connection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899" name="Connection10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Tables="1" htmlFormat="all"/>
  </connection>
  <connection id="900" name="Connection10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1" name="Connection10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&amp;f=nol1hgd1" htmlFormat="all"/>
  </connection>
  <connection id="902" name="Connection1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3" name="Connection1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4" name="Connection1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5" name="Connection1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&amp;f=nol1hgd1" htmlFormat="all"/>
  </connection>
  <connection id="906" name="Connection10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07" name="Connection10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08" name="Connection10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&amp;f=nol1hgd1" htmlFormat="all"/>
  </connection>
  <connection id="909" name="Connection10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0" name="Connection10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&amp;f=nol1hgd1" htmlFormat="all"/>
  </connection>
  <connection id="911" name="Connection10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2" name="Connection10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3" name="Connection105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914" name="Connection106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915" name="Connection10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916" name="Connection10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7" name="Connection10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&amp;f=nol1hgd1" htmlFormat="all"/>
  </connection>
  <connection id="918" name="Connection10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19" name="Connection10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MMAQ3.SA+MMAQ4.SA+RENT3.SA&amp;f=nol1hgd1" htmlFormat="all"/>
  </connection>
  <connection id="920" name="Connection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1" name="Connection11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2" name="Connection11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3" name="Connection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4" name="Connection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5" name="Connection1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&amp;f=nol1hgd1" htmlFormat="all"/>
  </connection>
  <connection id="926" name="Connection11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27" name="Connection11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Format="all"/>
  </connection>
  <connection id="928" name="Connection11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&amp;f=nol1hgd1" htmlTables="1" htmlFormat="all"/>
  </connection>
  <connection id="929" name="Connection11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0" name="Connection11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&amp;f=nol1hgd1" htmlFormat="all"/>
  </connection>
  <connection id="931" name="Connection11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2" name="Connection11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&amp;f=nol1hgd1" htmlFormat="all"/>
  </connection>
  <connection id="933" name="Connection11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4" name="Connection11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&amp;f=nol1hgd1" htmlFormat="all"/>
  </connection>
  <connection id="935" name="Connection11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36" name="Connection11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&amp;f=nol1hgd1" htmlFormat="all"/>
  </connection>
  <connection id="937" name="Connection11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38" name="Connection11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&amp;f=nol1hgd1" htmlFormat="all"/>
  </connection>
  <connection id="939" name="Connection11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0" name="Connection11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&amp;f=nol1hgd1" htmlFormat="all"/>
  </connection>
  <connection id="941" name="Connection11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2" name="Connection11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&amp;f=nol1hgd1" htmlFormat="all"/>
  </connection>
  <connection id="943" name="Connection1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Tables="1" htmlFormat="all"/>
  </connection>
  <connection id="944" name="Connection12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5" name="Connection12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&amp;f=nol1hgd1" htmlFormat="all"/>
  </connection>
  <connection id="946" name="Connection1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47" name="Connection1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48" name="Connection1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49" name="Connection1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&amp;f=nol1hgd1" htmlFormat="all"/>
  </connection>
  <connection id="950" name="Connection1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1" name="Connection12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Format="all"/>
  </connection>
  <connection id="952" name="Connection12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&amp;f=nol1hgd1" htmlTables="1" htmlFormat="all"/>
  </connection>
  <connection id="953" name="Connection12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4" name="Connection12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&amp;f=nol1hgd1" htmlFormat="all"/>
  </connection>
  <connection id="955" name="Connection12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56" name="Connection12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&amp;f=nol1hgd1" htmlFormat="all"/>
  </connection>
  <connection id="957" name="Connection12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58" name="Connection12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&amp;f=nol1hgd1" htmlFormat="all"/>
  </connection>
  <connection id="959" name="Connection12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0" name="Connection12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1" name="Connection12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+NETC3.SA+NETC4.SA+ABRE3.SA+ABRE4.SA+ABRE11.SA+SLED3.SA+SLED4.SA+IMCH3.SA+RENT3.SA+LLIS3.SA+ARZZ3.SA+CGRA3.SA+CGRA4.SA+GUAR3.SA+GUAR4.SA+LHER3.SA+LHER4.SA+LREN3.SA+AMAR3.SA+SPRI3.SA+SPRI5.SA+SPRI6.SA+BISA3.SA+CALI3.SA+CALI4.SA+CRDE3.SA+CYRE3.SA+DIRR3.SA+EVEN3.SA+EZTC3.SA+GFSA3.SA+HBOR3.SA+JHSF3.SA+JFEN3.SA+MRVE3.SA+PDGR3.SA+RDNI3.SA+RSID3.SA+SGEN3.SA+SGEN4.SA+TCSA3.SA+TRIS3.SA+VIVR3.SA&amp;f=nol1hgd1" htmlFormat="all"/>
  </connection>
  <connection id="962" name="Connection128" type="4" refreshedVersion="4" background="1" saveData="1">
    <webPr xl2000="1" url="http://download.finance.yahoo.com/d/quotes.csv?s=AZEV3.SA+AZEV4.SA+COBE3B.SA+COBE5B.SA+COBE6B.SA+LIXC3.SA+LIXC4.SA+SULT3.SA+SULT4.SA+MEND3.SA+MEND5.SA+MEND6.SA&amp;f=nol1hgd1" htmlFormat="all"/>
  </connection>
  <connection id="963" name="Connection129" type="4" refreshedVersion="4" background="1" saveData="1">
    <webPr xl2000="1" url="http://download.finance.yahoo.com/d/quotes.csv?s=AZEV3.SA+AZEV4.SA+MEND3.SA+MEND5.SA+MEND6.SA+LIXC3.SA+LIXC4.SA+SULT3.SA+SULT4.SA&amp;f=nol1hgd1" htmlFormat="all"/>
  </connection>
  <connection id="964" name="Connection13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Tables="1" htmlFormat="all"/>
  </connection>
  <connection id="965" name="Connection130" type="4" refreshedVersion="4" background="1" saveData="1">
    <webPr xl2000="1" url="http://download.finance.yahoo.com/d/quotes.csv?s=AZEV3.SA+AZEV4.SA+LIXC3.SA+LIXC4.SA+MEND3.SA+MEND5.SA+MEND6.SA+SULT3.SA+SULT4.SA&amp;f=nol1hgd1" htmlFormat="all"/>
  </connection>
  <connection id="966" name="Connection1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67" name="Connection1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68" name="Connection1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69" name="Connection1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&amp;f=nol1hgd1" htmlFormat="all"/>
  </connection>
  <connection id="970" name="Connection132" type="4" refreshedVersion="0" background="1" saveData="1">
    <webPr url="http://download.finance.yahoo.com/d/quotes.csv?s=AZEV3.SA+AZEV4.SA+LIXC3.SA+LIXC4.SA+MEND3.SA+MEND5.SA+MEND6.SA+SULT3.SA+SULT4.SA+SOND3.SA+SOND5.SA+SOND6.SA+TCNO3.SA+TCNO4.SA&amp;f=nol1hgd1" htmlTables="1" htmlFormat="all"/>
  </connection>
  <connection id="971" name="Connection13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&amp;f=nol1hgd1" htmlFormat="all"/>
  </connection>
  <connection id="972" name="Connection13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&amp;f=nol1hgd1" htmlFormat="all"/>
  </connection>
  <connection id="973" name="Connection13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4" name="Connection13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ALTS3.SA+CTAX11.SA+CTAX3.SA+CTAX4.SA+CARD3.SA+DTCY3.SA+DTCY4.SA+MILS3.SA+VLID3.SA&amp;f=nol1hgd1" htmlFormat="all"/>
  </connection>
  <connection id="975" name="Connection13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&amp;f=nol1hgd1" htmlFormat="all"/>
  </connection>
  <connection id="976" name="Connection13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&amp;f=nol1hgd1" htmlFormat="all"/>
  </connection>
  <connection id="977" name="Connection13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&amp;f=nol1hgd1" htmlFormat="all"/>
  </connection>
  <connection id="978" name="Connection1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79" name="Connection14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&amp;f=nol1hgd1" htmlFormat="all"/>
  </connection>
  <connection id="980" name="Connection1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1" name="Connection1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2" name="Connection1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3" name="Connection1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&amp;f=nol1hgd1" htmlFormat="all"/>
  </connection>
  <connection id="984" name="Connection142" type="4" refreshedVersion="0" background="1" saveData="1">
    <webPr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&amp;f=nol1hgd1" htmlTables="1" htmlFormat="all"/>
  </connection>
  <connection id="985" name="Connection14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&amp;f=nol1hgd1" htmlFormat="all"/>
  </connection>
  <connection id="986" name="Connection14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&amp;f=nol1hgd1" htmlFormat="all"/>
  </connection>
  <connection id="987" name="Connection14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MMAQ3.SA+MMAQ4.SA+SGAS3.SA+SGAS4.SA&amp;f=nol1hgd1" htmlFormat="all"/>
  </connection>
  <connection id="988" name="Connection14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&amp;f=nol1hgd1" htmlFormat="all"/>
  </connection>
  <connection id="989" name="Connection14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990" name="Connection14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&amp;f=nol1hgd1" htmlFormat="all"/>
  </connection>
  <connection id="991" name="Connection14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&amp;f=nol1hgd1" htmlFormat="all"/>
  </connection>
  <connection id="992" name="Connection1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3" name="Connection15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&amp;f=nol1hgd1" htmlFormat="all"/>
  </connection>
  <connection id="994" name="Connection1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5" name="Connection1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6" name="Connection1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7" name="Connection1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MR3.SA&amp;f=nol1hgd1" htmlFormat="all"/>
  </connection>
  <connection id="998" name="Connection15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999" name="Connection1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00" name="Connection1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01" name="Connection1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02" name="Connection156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03" name="Connection15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&amp;f=nol1hgd1" htmlFormat="all"/>
  </connection>
  <connection id="1004" name="Connection15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&amp;f=nol1hgd1" htmlFormat="all"/>
  </connection>
  <connection id="1005" name="Connection159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&amp;f=nol1hgd1" htmlFormat="all"/>
  </connection>
  <connection id="1006" name="Connection1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07" name="Connection160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&amp;f=nol1hgd1" htmlFormat="all"/>
  </connection>
  <connection id="1008" name="Connection1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09" name="Connection1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0" name="Connection1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1" name="Connection1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&amp;f=nol1hgd1" htmlFormat="all"/>
  </connection>
  <connection id="1012" name="Connection162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&amp;f=nol1hgd1" htmlFormat="all"/>
  </connection>
  <connection id="1013" name="Connection16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KP3.SA+LEVE3.SA+POMO3.SA+RSUL3.SA+RSUL4.SA+PLAS3.SA+RAPT3.SA+RAPT4.SA+RCSL3.SA+TUPY3.SA+MWET3.SA+MWET4.SA&amp;f=nol1hgd1" htmlFormat="all"/>
  </connection>
  <connection id="1014" name="Connection164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&amp;f=nol1hgd1" htmlFormat="all"/>
  </connection>
  <connection id="1015" name="Connection165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&amp;f=nol1hgd1" htmlFormat="all"/>
  </connection>
  <connection id="1016" name="Connection166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&amp;f=nol1hgd1" htmlFormat="all"/>
  </connection>
  <connection id="1017" name="Connection167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18" name="Connection168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19" name="Connection169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20" name="Connection17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1" name="Connection17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22" name="Connection1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3" name="Connection1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4" name="Connection1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5" name="Connection1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&amp;f=nol1hgd1" htmlFormat="all"/>
  </connection>
  <connection id="1026" name="Connection172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27" name="Connection173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28" name="Connection174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29" name="Connection175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030" name="Connection17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31" name="Connection177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32" name="Connection178" type="4" refreshedVersion="4" background="1" saveData="1">
    <webPr xl2000="1" url="http://download.finance.yahoo.com/d/quotes.csv?s=AZEV3.SA+AZEV4.SA+LIXC3.SA+LIXC4.SA+MEND3.SA+MEND5.SA+MEND6.SA+SULT3.SA+SULT4.SA+SOND3.SA+SOND5.SA+SOND6.SA+TCNO3.SA+TCNO4.SA+BBRK3.SA+LPSB3.SA+CCHI3.SA+CCHI4.SA+HAGA3.SA+HAGA4.SA+PTBL3.SA+CTAX11.SA+CTAX3.SA+CTAX4.SA+CARD3.SA+DTCY3.SA+DTCY4.SA+MILS3.SA+VLID3.SA+ARTR3.SA+CCRO3.SA+ECOR3.SA+TPIS3.SA+IMBI3.SA+IMBI4.SA+LLXL3.SA+STBP11.SA+STBP3.SA+STBP4.SA+GOLL3.SA+GOLL4.SA+ALLL3.SA+VSPT3.SA+VSPT4.SA+LOGN3.SA+LUXM3.SA+LUXM4.SA+JSLG3.SA+TGMA3.SA+SGAS3.SA+SGAS4.SA+FRIO3.SA+FJTA3.SA+FJTA4.SA+EALT3.SA+EALT4.SA+MTSA3.SA+MTSA4.SA+BALM3.SA+BALM4.SA+BDLL3.SA+BDLL4.SA+ROMI3.SA+INEP3.SA+INEP4.SA+KEPL3.SA+NORD3.SA+SHUL3.SA+SHUL4.SA+WEGE3.SA+EMBR3.SA+CBMA3.SA+CBMA4.SA+AUTM3.SA+DHBI3.SA+DHBI4.SA+MYPK3.SA+LEVE3.SA+POMO3.SA+RSUL3.SA+RSUL4.SA+PLAS3.SA+RAPT3.SA+RAPT4.SA+RCSL3.SA+TUPY3.SA+MWET3.SA+MWET4.SA+FRAS3.SA+POMO4.SA+RCSL4.SA&amp;f=nol1hgd1" htmlFormat="all"/>
  </connection>
  <connection id="1033" name="Connection179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4" name="Connection1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5" name="Connection18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36" name="Connection1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7" name="Connection1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8" name="Connection1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39" name="Connection1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&amp;f=nol1hgd1" htmlFormat="all"/>
  </connection>
  <connection id="1040" name="Connection182" type="4" refreshedVersion="4" background="1" saveData="1">
    <webPr xl2000="1" url="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" htmlFormat="all"/>
  </connection>
  <connection id="1041" name="Connection183" type="4" refreshedVersion="4" background="1" saveData="1">
    <webPr xl2000="1" url="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" htmlFormat="all"/>
  </connection>
  <connection id="1042" name="Connection184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" htmlFormat="all"/>
  </connection>
  <connection id="1043" name="Connection185" type="4" refreshedVersion="4" background="1" saveData="1">
    <webPr xl2000="1" url="http://download.finance.yahoo.com/d/quotes.csv?s=ABCB4.SA+AELP3.SA+BAZA3.SA+BBAS3.SA+BBDC3.SA+BBDC4.SA+BEES3.SA+BEES4.SA+BGIP3.SA+BGIP4.SA+BICB3.SA+BICB4.SA+BMIN3.SA+BMIN4.SA+BNBR3.SA&amp;f=nol1hgd1" htmlFormat="all"/>
  </connection>
  <connection id="1044" name="Connection186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&amp;f=nol1hgd1" htmlFormat="all"/>
  </connection>
  <connection id="1045" name="Connection187" type="4" refreshedVersion="4" background="1" saveData="1">
    <webPr xl2000="1" url="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046" name="Connection188" type="4" refreshedVersion="4" background="1" saveData="1">
    <webPr xl2000="1" url="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+ABCB3.SA&amp;f=nol1hgd1" htmlFormat="all"/>
  </connection>
  <connection id="1047" name="Connection1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48" name="Connection1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49" name="Connection1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0" name="Connection1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1" name="Connection1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MONP3B.SA&amp;f=nol1hgd1" htmlFormat="all"/>
  </connection>
  <connection id="1052" name="Connection2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53" name="Connection20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54" name="Connection20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55" name="Connection20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56" name="Connection20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57" name="Connection20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&amp;f=nol1hgd1" htmlFormat="all"/>
  </connection>
  <connection id="1058" name="Connection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59" name="Connection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0" name="Connection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1" name="Connection21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2" name="Connection21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&amp;f=nol1hgd1" htmlFormat="all"/>
  </connection>
  <connection id="1063" name="Connection2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64" name="Connection22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65" name="Connection22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66" name="Connection22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67" name="Connection22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&amp;f=nol1hgd1" htmlFormat="all"/>
  </connection>
  <connection id="1068" name="Connection2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69" name="Connection23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0" name="Connection23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1" name="Connection23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2" name="Connection23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&amp;f=nol1hgd1" htmlFormat="all"/>
  </connection>
  <connection id="1073" name="Connection2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74" name="Connection24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75" name="Connection24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76" name="Connection24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77" name="Connection24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&amp;f=nol1hgd1" htmlFormat="all"/>
  </connection>
  <connection id="1078" name="Connection2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79" name="Connection2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0" name="Connection2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1" name="Connection2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2" name="Connection25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3" name="Connection26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4" name="Connection2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5" name="Connection2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6" name="Connection2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7" name="Connection2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088" name="Connection2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89" name="Connection27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0" name="Connection2711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091" name="Connection28" type="4" refreshedVersion="4" background="1" saveData="1">
    <webPr xl2000="1" url="http://download.finance.yahoo.com/d/quotes.csv?s=IGUA3.SA+IGUA5.SA+IGUA6.SA&amp;f=nol1hgd1" htmlFormat="all"/>
  </connection>
  <connection id="1092" name="Connection281" type="4" refreshedVersion="4" background="1" saveData="1">
    <webPr xl2000="1" url="http://download.finance.yahoo.com/d/quotes.csv?s=IGUA3.SA+IGUA5.SA+IGUA6.SA&amp;f=nol1hgd1" htmlFormat="all"/>
  </connection>
  <connection id="1093" name="Connection29" type="4" refreshedVersion="4" background="1" saveData="1">
    <webPr xl2000="1" url="http://download.finance.yahoo.com/d/quotes.csv?s=IGUA3.SA+IGUA5.SA+IGUA6.SA+ODER3.SA+ODER4.SA&amp;f=nol1hgd1" htmlFormat="all"/>
  </connection>
  <connection id="1094" name="Connection291" type="4" refreshedVersion="4" background="1" saveData="1">
    <webPr xl2000="1" url="http://download.finance.yahoo.com/d/quotes.csv?s=IGUA3.SA+IGUA5.SA+IGUA6.SA+ODER3.SA+ODER4.SA&amp;f=nol1hgd1" htmlFormat="all"/>
  </connection>
  <connection id="1095" name="Connection2911" type="4" refreshedVersion="4" background="1" saveData="1">
    <webPr xl2000="1" url="http://download.finance.yahoo.com/d/quotes.csv?s=IGUA3.SA+IGUA5.SA+IGUA6.SA+ODER3.SA+ODER4.SA&amp;f=nol1hgd1" htmlFormat="all"/>
  </connection>
  <connection id="1096" name="Connection3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097" name="Connection30" type="4" refreshedVersion="4" background="1" saveData="1">
    <webPr xl2000="1" url="http://download.finance.yahoo.com/d/quotes.csv?s=IGUA3.SA+IGUA5.SA+IGUA6.SA+JOPA3.SA+JOPA4.SA&amp;f=nol1hgd1" htmlFormat="all"/>
  </connection>
  <connection id="1098" name="Connection301" type="4" refreshedVersion="4" background="1" saveData="1">
    <webPr xl2000="1" url="http://download.finance.yahoo.com/d/quotes.csv?s=IGUA3.SA+IGUA5.SA+IGUA6.SA+JOPA3.SA+JOPA4.SA&amp;f=nol1hgd1" htmlFormat="all"/>
  </connection>
  <connection id="1099" name="Connection31" type="4" refreshedVersion="4" background="1" saveData="1">
    <webPr xl2000="1" url="http://download.finance.yahoo.com/d/quotes.csv?s=IGUA3.SA+IGUA5.SA+IGUA6.SA+JOPA3.SA+JOPA4.SA+SMTO3.SA&amp;f=nol1hgd1" htmlFormat="all"/>
  </connection>
  <connection id="1100" name="Connection311" type="4" refreshedVersion="4" background="1" saveData="1">
    <webPr xl2000="1" url="http://download.finance.yahoo.com/d/quotes.csv?s=IGUA3.SA+IGUA5.SA+IGUA6.SA+JOPA3.SA+JOPA4.SA+SMTO3.SA&amp;f=nol1hgd1" htmlFormat="all"/>
  </connection>
  <connection id="1101" name="Connection3111" type="4" refreshedVersion="4" background="1" saveData="1">
    <webPr xl2000="1" url="http://download.finance.yahoo.com/d/quotes.csv?s=IGUA3.SA+IGUA5.SA+IGUA6.SA+JOPA3.SA+JOPA4.SA+SMTO3.SA&amp;f=nol1hgd1" htmlFormat="all"/>
  </connection>
  <connection id="1102" name="Connection32" type="4" refreshedVersion="4" background="1" saveData="1">
    <webPr xl2000="1" url="http://download.finance.yahoo.com/d/quotes.csv?s=IGUA3.SA+IGUA5.SA+IGUA6.SA+JOPA3.SA+JOPA4.SA+SMTO3.SA+BSEV3.SA&amp;f=nol1hgd1" htmlFormat="all"/>
  </connection>
  <connection id="1103" name="Connection321" type="4" refreshedVersion="4" background="1" saveData="1">
    <webPr xl2000="1" url="http://download.finance.yahoo.com/d/quotes.csv?s=IGUA3.SA+IGUA5.SA+IGUA6.SA+JOPA3.SA+JOPA4.SA+SMTO3.SA+BSEV3.SA&amp;f=nol1hgd1" htmlFormat="all"/>
  </connection>
  <connection id="1104" name="Connection33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05" name="Connection331" type="4" refreshedVersion="4" background="1" saveData="1">
    <webPr xl2000="1" url="http://download.finance.yahoo.com/d/quotes.csv?s=IGUA3.SA+IGUA5.SA+IGUA6.SA+JOPA3.SA+JOPA4.SA+SMTO3.SA+BSEV3.SA+VAGR3.SA&amp;f=nol1hgd1" htmlFormat="all"/>
  </connection>
  <connection id="1106" name="Connection34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07" name="Connection341" type="4" refreshedVersion="4" background="1" saveData="1">
    <webPr xl2000="1" url="http://download.finance.yahoo.com/d/quotes.csv?s=IGUA3.SA+IGUA5.SA+IGUA6.SA+JOPA3.SA+JOPA4.SA+SMTO3.SA+BSEV3.SA+VAGR3.SA+RNAR3.SA&amp;f=nol1hgd1" htmlFormat="all"/>
  </connection>
  <connection id="1108" name="Connection35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09" name="Connection351" type="4" refreshedVersion="4" background="1" saveData="1">
    <webPr xl2000="1" url="http://download.finance.yahoo.com/d/quotes.csv?s=IGUA3.SA+IGUA5.SA+IGUA6.SA+JOPA3.SA+JOPA4.SA+SMTO3.SA+BSEV3.SA+VAGR3.SA+RNAR3.SA+SLCE3.SA&amp;f=nol1hgd1" htmlFormat="all"/>
  </connection>
  <connection id="1110" name="Connection36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11" name="Connection361" type="4" refreshedVersion="4" background="1" saveData="1">
    <webPr xl2000="1" url="http://download.finance.yahoo.com/d/quotes.csv?s=IGUA3.SA+IGUA5.SA+IGUA6.SA+JOPA3.SA+JOPA4.SA+SMTO3.SA+BSEV3.SA+VAGR3.SA+RNAR3.SA+SLCE3.SA+CVCB3.SA&amp;f=nol1hgd1" htmlFormat="all"/>
  </connection>
  <connection id="1112" name="Connection37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13" name="Connection37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14" name="Connection38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15" name="Connection381" type="4" refreshedVersion="4" background="1" saveData="1">
    <webPr xl2000="1" url="http://download.finance.yahoo.com/d/quotes.csv?s=IGUA3.SA+IGUA5.SA+IGUA6.SA+JOPA3.SA+JOPA4.SA+SMTO3.SA+BSEV3.SA+VAGR3.SA+RNAR3.SA+SLCE3.SA+CVCB3.SA+MAOR3B.SA+MAOR4B.SA&amp;f=nol1hgd1" htmlFormat="all"/>
  </connection>
  <connection id="1116" name="Connection39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17" name="Connection391" type="4" refreshedVersion="4" background="1" saveData="1">
    <webPr xl2000="1" url="http://download.finance.yahoo.com/d/quotes.csv?s=IGUA3.SA+IGUA5.SA+IGUA6.SA+JOPA3.SA+JOPA4.SA+SMTO3.SA+BSEV3.SA+VAGR3.SA+RNAR3.SA+SLCE3.SA+CVCB3.SA+AHEB3.SA+AHEB5.SA+AHEB6.SA&amp;f=nol1hgd1" htmlFormat="all"/>
  </connection>
  <connection id="1118" name="Connection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19" name="Connection40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20" name="Connection401" type="4" refreshedVersion="4" background="1" saveData="1">
    <webPr xl2000="1" url="http://download.finance.yahoo.com/d/quotes.csv?s=IGUA3.SA+IGUA5.SA+IGUA6.SA+JOPA3.SA+JOPA4.SA+SMTO3.SA+BSEV3.SA+VAGR3.SA+RNAR3.SA+SLCE3.SA+CVCB3.SA+AHEB3.SA+AHEB5.SA+AHEB6.SA+SHOW3.SA&amp;f=nol1hgd1" htmlFormat="all"/>
  </connection>
  <connection id="1121" name="Connection4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22" name="Connection411" type="4" refreshedVersion="4" background="1" saveData="1">
    <webPr xl2000="1" url="http://download.finance.yahoo.com/d/quotes.csv?s=IGUA3.SA+IGUA5.SA+IGUA6.SA+JOPA3.SA+JOPA4.SA+SMTO3.SA+BSEV3.SA+VAGR3.SA+RNAR3.SA+SLCE3.SA+CVCB3.SA+AHEB3.SA+AHEB5.SA+AHEB6.SA+SHOW3.SA+PQTM3.SA+PQTM4.SA&amp;f=nol1hgd1" htmlFormat="all"/>
  </connection>
  <connection id="1123" name="Connection4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24" name="Connection4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25" name="Connection421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&amp;f=nol1hgd1" htmlFormat="all"/>
  </connection>
  <connection id="1126" name="Connection4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27" name="Connection4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&amp;f=nol1hgd1" htmlFormat="all"/>
  </connection>
  <connection id="1128" name="Connection4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29" name="Connection4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&amp;f=nol1hgd1" htmlFormat="all"/>
  </connection>
  <connection id="1130" name="Connection4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31" name="Connection4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&amp;f=nol1hgd1" htmlFormat="all"/>
  </connection>
  <connection id="1132" name="Connection4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33" name="Connection4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&amp;f=nol1hgd1" htmlFormat="all"/>
  </connection>
  <connection id="1134" name="Connection4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35" name="Connection4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&amp;f=nol1hgd1" htmlFormat="all"/>
  </connection>
  <connection id="1136" name="Connection4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37" name="Connection4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&amp;f=nol1hgd1" htmlFormat="all"/>
  </connection>
  <connection id="1138" name="Connection4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39" name="Connection4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SPRI3.SA+SPRI5.SA+SPRI6.SA&amp;f=nol1hgd1" htmlFormat="all"/>
  </connection>
  <connection id="1140" name="Connection5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Tables="1" htmlFormat="all"/>
  </connection>
  <connection id="1141" name="Connection5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42" name="Connection5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&amp;f=nol1hgd1" htmlFormat="all"/>
  </connection>
  <connection id="1143" name="Connection5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44" name="Connection5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45" name="Connection5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&amp;f=nol1hgd1" htmlFormat="all"/>
  </connection>
  <connection id="1146" name="Connection5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47" name="Connection5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48" name="Connection5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Tables="1" htmlFormat="all"/>
  </connection>
  <connection id="1149" name="Connection53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0" name="Connection54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51" name="Connection55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2" name="Connection56" type="4" refreshedVersion="0" background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53" name="Connection57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54" name="Connection58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55" name="Connection59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56" name="Connection6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Tables="1" htmlFormat="all"/>
  </connection>
  <connection id="1157" name="Connection6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8" name="Connection6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59" name="Connection6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0" name="Connection6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1" name="Connection6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2" name="Connection6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&amp;f=nol1hgd1" htmlFormat="all"/>
  </connection>
  <connection id="1163" name="Connection62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64" name="Connection621" type="4" refreshedVersion="0" background="1" saveData="1">
    <webPr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Tables="1" htmlFormat="all"/>
  </connection>
  <connection id="1165" name="Connection63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66" name="Connection64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67" name="Connection6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8" name="Connection6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69" name="Connection66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70" name="Connection67" type="4" refreshedVersion="4" background="1" saveData="1">
    <webPr xl2000="1"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Format="all"/>
  </connection>
  <connection id="1171" name="Connection68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72" name="Connection6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3" name="Connection6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74" name="Connection7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Tables="1" htmlFormat="all"/>
  </connection>
  <connection id="1175" name="Connection70" type="4" refreshedVersion="4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" htmlFormat="all"/>
  </connection>
  <connection id="1176" name="Connection7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77" name="Connection7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78" name="Connection7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79" name="Connection7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&amp;f=nol1hgd1" htmlFormat="all"/>
  </connection>
  <connection id="1180" name="Connection72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1" name="Connection721" type="4" refreshedVersion="0" background="1" saveData="1">
    <webPr url="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3.SA+REDE4.SA+RNEW11.SA+RNEW3.SA+RNEW4.SA+TAEE3.SA+TAEE4.SA+CSAN4.SA+CGAS3.SA+CGAS5.SA+CEGR3.SA+INET3.SA+EBTP3.SA+MLFT3.SA+MLFT4.SA+LFFE3.SA+LFFE4.SA&amp;f=nol1hgd1" htmlTables="1" htmlFormat="all"/>
  </connection>
  <connection id="1182" name="Connection73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CAFE4.SA+PEAB3.SA+PEAB4.SA+SULA3.SA+SULA4.SA+BTTL3.SA+BTTL4.SA+HBTS3.SA+HBTS6.SA+DOCA3.SA+DOCA4.SA+JBDU3.SA+JBDU4.SA+AGRO3.SA+CORR3.SA+CORR4.SA+GSHP3.SA+MULT4.SA+TEMP3.SA+DASA3.SA+FLRY3.SA+ODPV3.SA+QUAL3.SA+BIOM3M.SA+CREM3.SA+NATU3.SA+BOBR3.SA+BOBR4.SA+CRUZ3.SA+LAME3.SA+LAME4.SA+BTOW3.SA+HYPE3.SA+RADL3.SA+BPHA3.SA+PNVL3.SA+PNVL4.SA+PFRM3.SA+PCAR3.SA+PCAR4.SA+ABEV3.SA+VIGR3.SA+CLAN3.SA+CLAN4.SA+MNPR3.SA+BAUH3.SA+BAUH4.SA+BEEF3.SA+MRFG3.SA+CAFE3.SA&amp;f=nol1hgd1" htmlFormat="all"/>
  </connection>
  <connection id="1183" name="Connection7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4" name="Connection7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&amp;f=nol1hgd1" htmlFormat="all"/>
  </connection>
  <connection id="1185" name="Connection7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86" name="Connection7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&amp;f=nol1hgd1" htmlFormat="all"/>
  </connection>
  <connection id="1187" name="Connection7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88" name="Connection7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&amp;f=nol1hgd1" htmlFormat="all"/>
  </connection>
  <connection id="1189" name="Connection7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90" name="Connection7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&amp;f=nol1hgd1" htmlFormat="all"/>
  </connection>
  <connection id="1191" name="Connection7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92" name="Connection7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&amp;f=nol1hgd1" htmlFormat="all"/>
  </connection>
  <connection id="1193" name="Connection7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94" name="Connection7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&amp;f=nol1hgd1" htmlFormat="all"/>
  </connection>
  <connection id="1195" name="Connection8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Tables="1" htmlFormat="all"/>
  </connection>
  <connection id="1196" name="Connection8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97" name="Connection8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BUET3.SA+BUET4.SA+CEDO3.SA+CEDO4.SA&amp;f=nol1hgd1" htmlFormat="all"/>
  </connection>
  <connection id="1198" name="Connection8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199" name="Connection8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0" name="Connection8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1" name="Connection8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&amp;f=nol1hgd1" htmlFormat="all"/>
  </connection>
  <connection id="1202" name="Connection8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03" name="Connection821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04" name="Connection822" type="4" refreshedVersion="0" background="1" saveData="1">
    <webPr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ATA3.SA+CATA4.SA+CEDO3.SA+CEDO4.SA&amp;f=nol1hgd1" htmlTables="1" htmlFormat="all"/>
  </connection>
  <connection id="1205" name="Connection8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06" name="Connection8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SCLO3.SA+SCLO4.SA&amp;f=nol1hgd1" htmlFormat="all"/>
  </connection>
  <connection id="1207" name="Connection8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08" name="Connection8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&amp;f=nol1hgd1" htmlFormat="all"/>
  </connection>
  <connection id="1209" name="Connection8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10" name="Connection8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&amp;f=nol1hgd1" htmlFormat="all"/>
  </connection>
  <connection id="1211" name="Connection8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12" name="Connection8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&amp;f=nol1hgd1" htmlFormat="all"/>
  </connection>
  <connection id="1213" name="Connection8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14" name="Connection8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&amp;f=nol1hgd1" htmlFormat="all"/>
  </connection>
  <connection id="1215" name="Connection8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16" name="Connection8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&amp;f=nol1hgd1" htmlFormat="all"/>
  </connection>
  <connection id="1217" name="Connection8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18" name="Connection8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SJOS3.SA+SJOS4.SA&amp;f=nol1hgd1" htmlFormat="all"/>
  </connection>
  <connection id="1219" name="Connection9" type="4" refreshedVersion="0" background="1" saveData="1">
    <webPr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Tables="1" htmlFormat="all"/>
  </connection>
  <connection id="1220" name="Connection90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21" name="Connection90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&amp;f=nol1hgd1" htmlFormat="all"/>
  </connection>
  <connection id="1222" name="Connection9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23" name="Connection9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24" name="Connection9111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25" name="Connection912" type="4" refreshedVersion="4" background="1" saveData="1">
    <webPr xl2000="1" url="http://download.finance.yahoo.com/d/quotes.csv?s=IDVL3.SA+IDVL4.SA+BMEB3.SA+BMEB4.SA+BPNM3.SA+BPNM4.SA+BPAT33.SA+SANB11.SA+SANB3.SA+SANB4.SA+SFSA3.SA+IDNT3.SA+LINX3.SA+TELB3.SA+TELB4.SA+SNSL3M.SA+TOTS3.SA+BEMA3.SA+ITEC3.SA+POSI3.SA+RPMG3.SA+RPMG4.SA+CSNA3.SA+USIM3.SA+USIM5.SA+USIM6.SA+GGBR3.SA+GGBR4.SA+GOAU3.SA+GOAU4.SA+FBMC3.SA+FBMC4.SA+MGEL3.SA+MGEL4.SA+DUQE3.SA+DUQE4.SA+PMAM3.SA+TIBR3.SA+TIBR5.SA+TIBR6.SA+GPCP3.SA+RHDS3.SA+NUTR3M.SA+CCXC3.SA+MMXM3.SA+SNSY3.SA+SNSY5.SA+SNSY6.SA+MSPA3.SA+MSPA4.SA+FIBR3.SA+KLBN11.SA+SUZB3.SA+EUCA3.SA+MTIG3.SA+MTIG4.SA+GPIV33.SA+PEAB3.SA+PEAB4.SA+SULA3.SA+SULA4.SA+BTTL3.SA+BTTL4.SA+HBTS3.SA+HBTS6.SA+DOCA3.SA+DOCA4.SA+JBDU3.SA+JBDU4.SA+AGRO3.SA+CORR3.SA+CORR4.SA+GSHP3.SA+MULT4.SA+TEMP3.SA+DASA3.SA+FLRY3.SA+ODPV3.SA+QUAL3.SA+BIOM3M.SA+CREM3.SA+NATU3.SA+BOBR3.SA+BOBR4.SA+CRUZ3.SA+LAME3.SA+LAME4.SA&amp;f=nol1hgd1" htmlFormat="all"/>
  </connection>
  <connection id="1226" name="Connection9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27" name="Connection92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28" name="Connection922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&amp;f=nol1hgd1" htmlFormat="all"/>
  </connection>
  <connection id="1229" name="Connection93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30" name="Connection93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&amp;f=nol1hgd1" htmlFormat="all"/>
  </connection>
  <connection id="1231" name="Connection94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32" name="Connection94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&amp;f=nol1hgd1" htmlFormat="all"/>
  </connection>
  <connection id="1233" name="Connection95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34" name="Connection95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&amp;f=nol1hgd1" htmlFormat="all"/>
  </connection>
  <connection id="1235" name="Connection96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36" name="Connection96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TEKA3.SA+TEKA4.SA&amp;f=nol1hgd1" htmlFormat="all"/>
  </connection>
  <connection id="1237" name="Connection97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38" name="Connection97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&amp;f=nol1hgd1" htmlFormat="all"/>
  </connection>
  <connection id="1239" name="Connection98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40" name="Connection98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&amp;f=nol1hgd1" htmlFormat="all"/>
  </connection>
  <connection id="1241" name="Connection99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  <connection id="1242" name="Connection991" type="4" refreshedVersion="4" background="1" saveData="1">
    <webPr xl2000="1" url="http://download.finance.yahoo.com/d/quotes.csv?s=IGUA3.SA+IGUA5.SA+IGUA6.SA+JOPA3.SA+JOPA4.SA+SMTO3.SA+BSEV3.SA+VAGR3.SA+RNAR3.SA+SLCE3.SA+CVCB3.SA+AHEB3.SA+AHEB5.SA+AHEB6.SA+SHOW3.SA+BMKS3.SA+UCAS3.SA+WHRL3.SA+WHRL4.SA+BMTO3.SA+BMTO4.SA+MGLU3.SA+VVAR11.SA+VVAR3.SA+VVAR4.SA+IGBR3.SA+HGTX3.SA+CEDO3.SA+CEDO4.SA+TOYB3.SA+TOYB4.SA+ESTR3.SA+ESTR4.SA+NAFG3.SA+NAFG4.SA+HETA3.SA+HETA4.SA+CTNM3.SA+CTNM4.SA+CTSA3.SA+CTSA4.SA+CTSA8.SA+DOHL3.SA+DOHL4.SA+ECPR3.SA+ECPR4.SA+CTKA3.SA+CTKA4.SA+PTNT3.SA+PTNT4.SA+WMBY3.SA+SGPS3.SA+TENE3.SA+TENE5.SA+TENE6.SA+TENE7.SA+ALPA3.SA+ALPA4.SA+CAMB3.SA+CAMB4.SA+MNDL3.SA+TECN3.SA&amp;f=nol1hgd1" htmlFormat="all"/>
  </connection>
</connections>
</file>

<file path=xl/sharedStrings.xml><?xml version="1.0" encoding="utf-8"?>
<sst xmlns="http://schemas.openxmlformats.org/spreadsheetml/2006/main" count="15332" uniqueCount="3585">
  <si>
    <t>Ativo</t>
  </si>
  <si>
    <t>ELPL4</t>
  </si>
  <si>
    <t>ELET3</t>
  </si>
  <si>
    <t>VPA</t>
  </si>
  <si>
    <t>Cotação</t>
  </si>
  <si>
    <t>PAPEL</t>
  </si>
  <si>
    <t>BICB4</t>
  </si>
  <si>
    <t>DAYC4</t>
  </si>
  <si>
    <t>ITSA4</t>
  </si>
  <si>
    <t>SUZB5</t>
  </si>
  <si>
    <t>PETR3</t>
  </si>
  <si>
    <t>PETR4</t>
  </si>
  <si>
    <t>ABCB4</t>
  </si>
  <si>
    <t>BRSR6</t>
  </si>
  <si>
    <t>BBAS3</t>
  </si>
  <si>
    <t>BBSE3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</si>
  <si>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</si>
  <si>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</si>
  <si>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</si>
  <si>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</si>
  <si>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</si>
  <si>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</si>
  <si>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</si>
  <si>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</si>
  <si>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</si>
  <si>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</si>
  <si>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GEPA4</t>
  </si>
  <si>
    <t>UNIP6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</si>
  <si>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</si>
  <si>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</si>
  <si>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</si>
  <si>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</si>
  <si>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</si>
  <si>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</si>
  <si>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</si>
  <si>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</si>
  <si>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</si>
  <si>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</si>
  <si>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</si>
  <si>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KLBN4</t>
  </si>
  <si>
    <t>LIGT3</t>
  </si>
  <si>
    <t>TAEE11</t>
  </si>
  <si>
    <t>SULA11</t>
  </si>
  <si>
    <t>BEES3</t>
  </si>
  <si>
    <t>BEES4</t>
  </si>
  <si>
    <t>BMIN4</t>
  </si>
  <si>
    <t>BAZA3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</si>
  <si>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</si>
  <si>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</si>
  <si>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</si>
  <si>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</si>
  <si>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</si>
  <si>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</si>
  <si>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</si>
  <si>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</si>
  <si>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</si>
  <si>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UNIP5</t>
  </si>
  <si>
    <t>PINE4</t>
  </si>
  <si>
    <t>SFSA4</t>
  </si>
  <si>
    <t>RPAD5</t>
  </si>
  <si>
    <t>BRGE6</t>
  </si>
  <si>
    <t>TERI3</t>
  </si>
  <si>
    <t>FESA4</t>
  </si>
  <si>
    <t>ITUB4</t>
  </si>
  <si>
    <t>COCE5</t>
  </si>
  <si>
    <t>PRBC4</t>
  </si>
  <si>
    <t>ENGI11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</si>
  <si>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</si>
  <si>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</si>
  <si>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</si>
  <si>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</si>
  <si>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</si>
  <si>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</si>
  <si>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</si>
  <si>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</si>
  <si>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</si>
  <si>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</si>
  <si>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</si>
  <si>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</si>
  <si>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</si>
  <si>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</si>
  <si>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</si>
  <si>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</si>
  <si>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>30.00</t>
  </si>
  <si>
    <t>11.00</t>
  </si>
  <si>
    <t>TRPL3</t>
  </si>
  <si>
    <t>TRPL4</t>
  </si>
  <si>
    <t>GEPA3</t>
  </si>
  <si>
    <t>LIPR3</t>
  </si>
  <si>
    <t>ELPL3</t>
  </si>
  <si>
    <t>EMAE4</t>
  </si>
  <si>
    <t>ENGI3</t>
  </si>
  <si>
    <t>TBLE3</t>
  </si>
  <si>
    <t>CASN3</t>
  </si>
  <si>
    <t>CSMG3</t>
  </si>
  <si>
    <t>SAPR3</t>
  </si>
  <si>
    <t>RANI3</t>
  </si>
  <si>
    <t>RANI4</t>
  </si>
  <si>
    <t>KLBN3</t>
  </si>
  <si>
    <t>SUZB6</t>
  </si>
  <si>
    <t>4.00</t>
  </si>
  <si>
    <t>RPAD3</t>
  </si>
  <si>
    <t>RPAD6</t>
  </si>
  <si>
    <t>BRIV3</t>
  </si>
  <si>
    <t>BRIV4</t>
  </si>
  <si>
    <t>BBDC3</t>
  </si>
  <si>
    <t>BBDC4</t>
  </si>
  <si>
    <t>BGIP3</t>
  </si>
  <si>
    <t>BGIP4</t>
  </si>
  <si>
    <t>BRSR3</t>
  </si>
  <si>
    <t>BRSR5</t>
  </si>
  <si>
    <t>BICB3</t>
  </si>
  <si>
    <t>BMIN3</t>
  </si>
  <si>
    <t>BNBR3</t>
  </si>
  <si>
    <t>BNBR4</t>
  </si>
  <si>
    <t>BSLI3</t>
  </si>
  <si>
    <t>BSLI4</t>
  </si>
  <si>
    <t>BRGE3</t>
  </si>
  <si>
    <t>BRGE5</t>
  </si>
  <si>
    <t>BRGE7</t>
  </si>
  <si>
    <t>BRGE8</t>
  </si>
  <si>
    <t>BRGE11</t>
  </si>
  <si>
    <t>BRGE12</t>
  </si>
  <si>
    <t>3.27</t>
  </si>
  <si>
    <t>ITUB3</t>
  </si>
  <si>
    <t>ITSA3</t>
  </si>
  <si>
    <t>PSSA3</t>
  </si>
  <si>
    <t>FESA3</t>
  </si>
  <si>
    <t>QGEP3</t>
  </si>
  <si>
    <t>CSAB3</t>
  </si>
  <si>
    <t>CSAB4</t>
  </si>
  <si>
    <t>JOPA3</t>
  </si>
  <si>
    <t>JOPA4</t>
  </si>
  <si>
    <t>ELEK3</t>
  </si>
  <si>
    <t>ELEK4</t>
  </si>
  <si>
    <t>BRKM3</t>
  </si>
  <si>
    <t>BRKM5</t>
  </si>
  <si>
    <t>BRKM6</t>
  </si>
  <si>
    <t>CSAN3</t>
  </si>
  <si>
    <t>SMTO3</t>
  </si>
  <si>
    <t>CIQU3</t>
  </si>
  <si>
    <t>CIQU4</t>
  </si>
  <si>
    <t>BRFS3</t>
  </si>
  <si>
    <t>JBSS3</t>
  </si>
  <si>
    <t>VIGR3</t>
  </si>
  <si>
    <t>TIMP3</t>
  </si>
  <si>
    <t>OIBR3</t>
  </si>
  <si>
    <t>OIBR4</t>
  </si>
  <si>
    <t>VIVT3</t>
  </si>
  <si>
    <t>VIVT4</t>
  </si>
  <si>
    <t>BRAP3</t>
  </si>
  <si>
    <t>BRAP4</t>
  </si>
  <si>
    <t>HBTS5</t>
  </si>
  <si>
    <t>MOAR3</t>
  </si>
  <si>
    <t>UGPA3</t>
  </si>
  <si>
    <t>BAHI3</t>
  </si>
  <si>
    <t>LCAM3</t>
  </si>
  <si>
    <t>PTPA4</t>
  </si>
  <si>
    <t>DTEX3</t>
  </si>
  <si>
    <t>EUCA4</t>
  </si>
  <si>
    <t>PRVI3</t>
  </si>
  <si>
    <t>MAGG3</t>
  </si>
  <si>
    <t>VALE5</t>
  </si>
  <si>
    <t>NUTR3M</t>
  </si>
  <si>
    <t>PATI4</t>
  </si>
  <si>
    <t>TKNO4</t>
  </si>
  <si>
    <t>ETER3</t>
  </si>
  <si>
    <t>ALSC3</t>
  </si>
  <si>
    <t>BRML3</t>
  </si>
  <si>
    <t>BRPR3</t>
  </si>
  <si>
    <t>CCPR3</t>
  </si>
  <si>
    <t>IGTA3</t>
  </si>
  <si>
    <t>MULT3</t>
  </si>
  <si>
    <t>SSBR3</t>
  </si>
  <si>
    <t>SCAR3</t>
  </si>
  <si>
    <t>MERC3</t>
  </si>
  <si>
    <t>MERC4</t>
  </si>
  <si>
    <t>CRIV3</t>
  </si>
  <si>
    <t>CRIV4</t>
  </si>
  <si>
    <t>BRIN3</t>
  </si>
  <si>
    <t>TRPN3</t>
  </si>
  <si>
    <t>BVMF3</t>
  </si>
  <si>
    <t>CTIP3</t>
  </si>
  <si>
    <t>CIEL3</t>
  </si>
  <si>
    <t>EBTP4</t>
  </si>
  <si>
    <t>0.50</t>
  </si>
  <si>
    <t>20.00</t>
  </si>
  <si>
    <t>PATI3</t>
  </si>
  <si>
    <t>UNIP3</t>
  </si>
  <si>
    <t>PINE3</t>
  </si>
  <si>
    <t>ABCB3</t>
  </si>
  <si>
    <t>N/A</t>
  </si>
  <si>
    <t>AFLU3</t>
  </si>
  <si>
    <t>AFLU5</t>
  </si>
  <si>
    <t>AFLU6</t>
  </si>
  <si>
    <t>AFLT3</t>
  </si>
  <si>
    <t>ALUP11</t>
  </si>
  <si>
    <t>ALUP3</t>
  </si>
  <si>
    <t>ALUP4</t>
  </si>
  <si>
    <t>CBEE3</t>
  </si>
  <si>
    <t>elet5</t>
  </si>
  <si>
    <t>ELET5</t>
  </si>
  <si>
    <t>CLSC3</t>
  </si>
  <si>
    <t>clsc3</t>
  </si>
  <si>
    <t>CELP3</t>
  </si>
  <si>
    <t>CELP5</t>
  </si>
  <si>
    <t>CELP6</t>
  </si>
  <si>
    <t>CELP7</t>
  </si>
  <si>
    <t>GPAR3</t>
  </si>
  <si>
    <t>CEEB6</t>
  </si>
  <si>
    <t>CEPE3</t>
  </si>
  <si>
    <t>COCE6</t>
  </si>
  <si>
    <t>35.00</t>
  </si>
  <si>
    <t>ENMA5B</t>
  </si>
  <si>
    <t>ENMA6B</t>
  </si>
  <si>
    <t>CEED3</t>
  </si>
  <si>
    <t>CEED4</t>
  </si>
  <si>
    <t>EKTR3</t>
  </si>
  <si>
    <t>EKTR4</t>
  </si>
  <si>
    <t>EMAE3</t>
  </si>
  <si>
    <t>ENEV3</t>
  </si>
  <si>
    <t>REDE4</t>
  </si>
  <si>
    <t>RNEW11</t>
  </si>
  <si>
    <t>RNEW3</t>
  </si>
  <si>
    <t>RNEW4</t>
  </si>
  <si>
    <t>TAEE3</t>
  </si>
  <si>
    <t>TAEE4</t>
  </si>
  <si>
    <t>CASN4</t>
  </si>
  <si>
    <t>CSAN4</t>
  </si>
  <si>
    <t>CGAS3</t>
  </si>
  <si>
    <t>CGAS5</t>
  </si>
  <si>
    <t>CEGR3</t>
  </si>
  <si>
    <t>INET3</t>
  </si>
  <si>
    <t>EBTP3</t>
  </si>
  <si>
    <t>MLFT3</t>
  </si>
  <si>
    <t>MLFT4</t>
  </si>
  <si>
    <t>LFFE3</t>
  </si>
  <si>
    <t>LFFE4</t>
  </si>
  <si>
    <t>DAYC3</t>
  </si>
  <si>
    <t>IDVL3</t>
  </si>
  <si>
    <t>IDVL4</t>
  </si>
  <si>
    <t>BMEB3</t>
  </si>
  <si>
    <t>BMEB4</t>
  </si>
  <si>
    <t>BPNM3</t>
  </si>
  <si>
    <t>BPNM4</t>
  </si>
  <si>
    <t>BPAT33</t>
  </si>
  <si>
    <t>SANB11</t>
  </si>
  <si>
    <t>SANB3</t>
  </si>
  <si>
    <t>SANB4</t>
  </si>
  <si>
    <t>SFSA3</t>
  </si>
  <si>
    <t>PRBC3</t>
  </si>
  <si>
    <t>IDNT3</t>
  </si>
  <si>
    <t>LINX3</t>
  </si>
  <si>
    <t>TELB3</t>
  </si>
  <si>
    <t>TELB4</t>
  </si>
  <si>
    <t>SNSL3M</t>
  </si>
  <si>
    <t>TOTS3</t>
  </si>
  <si>
    <t>BEMA3</t>
  </si>
  <si>
    <t>ITEC3</t>
  </si>
  <si>
    <t>POSI3</t>
  </si>
  <si>
    <t>OGXP3</t>
  </si>
  <si>
    <t>RPMG3</t>
  </si>
  <si>
    <t>RPMG4</t>
  </si>
  <si>
    <t>CSNA3</t>
  </si>
  <si>
    <t>USIM3</t>
  </si>
  <si>
    <t>USIM5</t>
  </si>
  <si>
    <t>USIM6</t>
  </si>
  <si>
    <t>GGBR3</t>
  </si>
  <si>
    <t>GGBR4</t>
  </si>
  <si>
    <t>GOAU3</t>
  </si>
  <si>
    <t>GOAU4</t>
  </si>
  <si>
    <t>FBMC3</t>
  </si>
  <si>
    <t>FBMC4</t>
  </si>
  <si>
    <t>MGEL3</t>
  </si>
  <si>
    <t>MGEL4</t>
  </si>
  <si>
    <t>25.00</t>
  </si>
  <si>
    <t>DUQE3</t>
  </si>
  <si>
    <t>DUQE4</t>
  </si>
  <si>
    <t>28.00</t>
  </si>
  <si>
    <t>TKNO3</t>
  </si>
  <si>
    <t>PMAM3</t>
  </si>
  <si>
    <t>TIBR3</t>
  </si>
  <si>
    <t>TIBR5</t>
  </si>
  <si>
    <t>TIBR6</t>
  </si>
  <si>
    <t>GPCP3</t>
  </si>
  <si>
    <t>RHDS3</t>
  </si>
  <si>
    <t>FHER3</t>
  </si>
  <si>
    <t>CCXC3</t>
  </si>
  <si>
    <t>VALE3</t>
  </si>
  <si>
    <t>MMXM3</t>
  </si>
  <si>
    <t>SNSY3</t>
  </si>
  <si>
    <t>SNSY5</t>
  </si>
  <si>
    <t>SNSY6</t>
  </si>
  <si>
    <t>2.00</t>
  </si>
  <si>
    <t>3.00</t>
  </si>
  <si>
    <t>MSPA3</t>
  </si>
  <si>
    <t>MSPA4</t>
  </si>
  <si>
    <t>FIBR3</t>
  </si>
  <si>
    <t>KLBN11</t>
  </si>
  <si>
    <t>SUZB3</t>
  </si>
  <si>
    <t>EUCA3</t>
  </si>
  <si>
    <t>PTPA3</t>
  </si>
  <si>
    <t>MTIG3</t>
  </si>
  <si>
    <t>MTIG4</t>
  </si>
  <si>
    <t>PEAB3</t>
  </si>
  <si>
    <t>PEAB4</t>
  </si>
  <si>
    <t>SULA3</t>
  </si>
  <si>
    <t>SULA4</t>
  </si>
  <si>
    <t>BTTL3</t>
  </si>
  <si>
    <t>BTTL4</t>
  </si>
  <si>
    <t>HBTS3</t>
  </si>
  <si>
    <t>HBTS6</t>
  </si>
  <si>
    <t>DOCA3</t>
  </si>
  <si>
    <t>DOCA4</t>
  </si>
  <si>
    <t>JBDU3</t>
  </si>
  <si>
    <t>JBDU4</t>
  </si>
  <si>
    <t>AGRO3</t>
  </si>
  <si>
    <t>CORR3</t>
  </si>
  <si>
    <t>CORR4</t>
  </si>
  <si>
    <t>GSHP3</t>
  </si>
  <si>
    <t>MULT4</t>
  </si>
  <si>
    <t>TEMP3</t>
  </si>
  <si>
    <t>DASA3</t>
  </si>
  <si>
    <t>FLRY3</t>
  </si>
  <si>
    <t>ODPV3</t>
  </si>
  <si>
    <t>QUAL3</t>
  </si>
  <si>
    <t>BIOM3M</t>
  </si>
  <si>
    <t>CREM3</t>
  </si>
  <si>
    <t>NATU3</t>
  </si>
  <si>
    <t>BOBR3</t>
  </si>
  <si>
    <t>BOBR4</t>
  </si>
  <si>
    <t>CRUZ3</t>
  </si>
  <si>
    <t>LAME3</t>
  </si>
  <si>
    <t>LAME4</t>
  </si>
  <si>
    <t>BTOW3</t>
  </si>
  <si>
    <t>HYPE3</t>
  </si>
  <si>
    <t>RADL3</t>
  </si>
  <si>
    <t>BPHA3</t>
  </si>
  <si>
    <t>PNVL3</t>
  </si>
  <si>
    <t>PNVL4</t>
  </si>
  <si>
    <t>PFRM3</t>
  </si>
  <si>
    <t>PCAR3</t>
  </si>
  <si>
    <t>PCAR4</t>
  </si>
  <si>
    <t>ABEV3</t>
  </si>
  <si>
    <t>CLAN3</t>
  </si>
  <si>
    <t>CLAN4</t>
  </si>
  <si>
    <t>MNPR3</t>
  </si>
  <si>
    <t>BAUH3</t>
  </si>
  <si>
    <t>BAUH4</t>
  </si>
  <si>
    <t>MRFG3</t>
  </si>
  <si>
    <t>BEEF3</t>
  </si>
  <si>
    <t>CAFE3</t>
  </si>
  <si>
    <t>CAFE4</t>
  </si>
  <si>
    <t>IGUA3</t>
  </si>
  <si>
    <t>IGUA5</t>
  </si>
  <si>
    <t>IGUA6</t>
  </si>
  <si>
    <t>MDIA3</t>
  </si>
  <si>
    <t>BSEV3</t>
  </si>
  <si>
    <t>VAGR3</t>
  </si>
  <si>
    <t>RNAR3</t>
  </si>
  <si>
    <t>SLCE3</t>
  </si>
  <si>
    <t>CVCB3</t>
  </si>
  <si>
    <t>AHEB3</t>
  </si>
  <si>
    <t>AHEB5</t>
  </si>
  <si>
    <t>AHEB6</t>
  </si>
  <si>
    <t>SHOW3</t>
  </si>
  <si>
    <t>BMKS3</t>
  </si>
  <si>
    <t>UCAS3</t>
  </si>
  <si>
    <t>WHRL3</t>
  </si>
  <si>
    <t>WHRL4</t>
  </si>
  <si>
    <t>BMTO3</t>
  </si>
  <si>
    <t>BMTO4</t>
  </si>
  <si>
    <t>MGLU3</t>
  </si>
  <si>
    <t>VVAR11</t>
  </si>
  <si>
    <t>VVAR3</t>
  </si>
  <si>
    <t>VVAR4</t>
  </si>
  <si>
    <t>IGBR3</t>
  </si>
  <si>
    <t>HGTX3</t>
  </si>
  <si>
    <t>CEDO3</t>
  </si>
  <si>
    <t>CEDO4</t>
  </si>
  <si>
    <t>TOYB3</t>
  </si>
  <si>
    <t>TOYB4</t>
  </si>
  <si>
    <t>ESTR3</t>
  </si>
  <si>
    <t>ESTR4</t>
  </si>
  <si>
    <t>NAFG3</t>
  </si>
  <si>
    <t>NAFG4</t>
  </si>
  <si>
    <t>HETA3</t>
  </si>
  <si>
    <t>HETA4</t>
  </si>
  <si>
    <t>CTNM3</t>
  </si>
  <si>
    <t>CTNM4</t>
  </si>
  <si>
    <t>CTSA3</t>
  </si>
  <si>
    <t>CTSA4</t>
  </si>
  <si>
    <t>CTSA8</t>
  </si>
  <si>
    <t>DOHL3</t>
  </si>
  <si>
    <t>DOHL4</t>
  </si>
  <si>
    <t>ECPR3</t>
  </si>
  <si>
    <t>ECPR4</t>
  </si>
  <si>
    <t>CTKA3</t>
  </si>
  <si>
    <t>CTKA4</t>
  </si>
  <si>
    <t>PTNT3</t>
  </si>
  <si>
    <t>PTNT4</t>
  </si>
  <si>
    <t>WMBY3</t>
  </si>
  <si>
    <t>SGPS3</t>
  </si>
  <si>
    <t>TENE3</t>
  </si>
  <si>
    <t>TENE5</t>
  </si>
  <si>
    <t>TENE6</t>
  </si>
  <si>
    <t>TENE7</t>
  </si>
  <si>
    <t>ALPA3</t>
  </si>
  <si>
    <t>ALPA4</t>
  </si>
  <si>
    <t>CAMB3</t>
  </si>
  <si>
    <t>CAMB4</t>
  </si>
  <si>
    <t>GRND3</t>
  </si>
  <si>
    <t>VULC3</t>
  </si>
  <si>
    <t>MNDL3</t>
  </si>
  <si>
    <t>TECN3</t>
  </si>
  <si>
    <t>NETC3</t>
  </si>
  <si>
    <t>NETC4</t>
  </si>
  <si>
    <t>ABRE11</t>
  </si>
  <si>
    <t>ABRE3</t>
  </si>
  <si>
    <t>ABRE4</t>
  </si>
  <si>
    <t>SLED3</t>
  </si>
  <si>
    <t>SLED4</t>
  </si>
  <si>
    <t>IMCH3</t>
  </si>
  <si>
    <t>RENT3</t>
  </si>
  <si>
    <t>LLIS3</t>
  </si>
  <si>
    <t>ARZZ3</t>
  </si>
  <si>
    <t>CGRA3</t>
  </si>
  <si>
    <t>CGRA4</t>
  </si>
  <si>
    <t>GUAR3</t>
  </si>
  <si>
    <t>GUAR4</t>
  </si>
  <si>
    <t>LHER3</t>
  </si>
  <si>
    <t>LHER4</t>
  </si>
  <si>
    <t>LREN3</t>
  </si>
  <si>
    <t>AMAR3</t>
  </si>
  <si>
    <t>SPRI3</t>
  </si>
  <si>
    <t>SPRI5</t>
  </si>
  <si>
    <t>SPRI6</t>
  </si>
  <si>
    <t>BISA3</t>
  </si>
  <si>
    <t>CALI3</t>
  </si>
  <si>
    <t>CALI4</t>
  </si>
  <si>
    <t>CRDE3</t>
  </si>
  <si>
    <t>CYRE3</t>
  </si>
  <si>
    <t>DIRR3</t>
  </si>
  <si>
    <t>EVEN3</t>
  </si>
  <si>
    <t>EZTC3</t>
  </si>
  <si>
    <t>GFSA3</t>
  </si>
  <si>
    <t>HBOR3</t>
  </si>
  <si>
    <t>JHSF3</t>
  </si>
  <si>
    <t>JFEN3</t>
  </si>
  <si>
    <t>MRVE3</t>
  </si>
  <si>
    <t>PDGR3</t>
  </si>
  <si>
    <t>RDNI3</t>
  </si>
  <si>
    <t>RSID3</t>
  </si>
  <si>
    <t>SGEN3</t>
  </si>
  <si>
    <t>SGEN4</t>
  </si>
  <si>
    <t>TCSA3</t>
  </si>
  <si>
    <t>TRIS3</t>
  </si>
  <si>
    <t>VIVR3</t>
  </si>
  <si>
    <t>AZEV3</t>
  </si>
  <si>
    <t>AZEV4</t>
  </si>
  <si>
    <t>LIXC3</t>
  </si>
  <si>
    <t>LIXC4</t>
  </si>
  <si>
    <t>SULT3</t>
  </si>
  <si>
    <t>SULT4</t>
  </si>
  <si>
    <t>MEND3</t>
  </si>
  <si>
    <t>MEND5</t>
  </si>
  <si>
    <t>MEND6</t>
  </si>
  <si>
    <t>SOND3</t>
  </si>
  <si>
    <t>SOND5</t>
  </si>
  <si>
    <t>SOND6</t>
  </si>
  <si>
    <t>TCNO3</t>
  </si>
  <si>
    <t>TCNO4</t>
  </si>
  <si>
    <t>BBRK3</t>
  </si>
  <si>
    <t>LPSB3</t>
  </si>
  <si>
    <t>CCHI3</t>
  </si>
  <si>
    <t>CCHI4</t>
  </si>
  <si>
    <t>HAGA3</t>
  </si>
  <si>
    <t>HAGA4</t>
  </si>
  <si>
    <t>PTBL3</t>
  </si>
  <si>
    <t>CTAX11</t>
  </si>
  <si>
    <t>CTAX3</t>
  </si>
  <si>
    <t>CTAX4</t>
  </si>
  <si>
    <t>CARD3</t>
  </si>
  <si>
    <t>DTCY3</t>
  </si>
  <si>
    <t>DTCY4</t>
  </si>
  <si>
    <t>MILS3</t>
  </si>
  <si>
    <t>VLID3</t>
  </si>
  <si>
    <t>ARTR3</t>
  </si>
  <si>
    <t>CCRO3</t>
  </si>
  <si>
    <t>ECOR3</t>
  </si>
  <si>
    <t>TPIS3</t>
  </si>
  <si>
    <t>IMBI3</t>
  </si>
  <si>
    <t>IMBI4</t>
  </si>
  <si>
    <t>LLXL3</t>
  </si>
  <si>
    <t>STBP11</t>
  </si>
  <si>
    <t>STBP3</t>
  </si>
  <si>
    <t>STBP4</t>
  </si>
  <si>
    <t>GOLL3</t>
  </si>
  <si>
    <t>GOLL4</t>
  </si>
  <si>
    <t>ALLL3</t>
  </si>
  <si>
    <t>VSPT3</t>
  </si>
  <si>
    <t>VSPT4</t>
  </si>
  <si>
    <t>LOGN3</t>
  </si>
  <si>
    <t>LUXM3</t>
  </si>
  <si>
    <t>LUXM4</t>
  </si>
  <si>
    <t>JSLG3</t>
  </si>
  <si>
    <t>TGMA3</t>
  </si>
  <si>
    <t>SGAS3</t>
  </si>
  <si>
    <t>SGAS4</t>
  </si>
  <si>
    <t>http://download.finance.yahoo.com/d/quotes.csv?s=ABRE11.SA+ABRE3.SA+ABRE4.SA+AHEB3.SA+AHEB5.SA+AHEB6.SA+ALPA3.SA+ALPA4.SA+AMAR3.SA+ARZZ3.SA+BISA3.SA+BMKS3.SA+BMTO3.SA+BMTO4.SA+BSEV3.SA+CALI3.SA+CALI4.SA+CAMB3.SA+CAMB4.SA+CEDO3.SA+CEDO4.SA+CGRA3.SA+CGRA4.SA+CRDE3.SA+CTKA3.SA+CTKA4.SA+CTNM3.SA+CTNM4.SA+CTSA3.SA+CTSA4.SA+CTSA8.SA+CVCB3.SA+CYRE3.SA+DIRR3.SA+DOHL3.SA+DOHL4.SA+ECPR3.SA+ECPR4.SA+ESTR3.SA+ESTR4.SA+EVEN3.SA+EZTC3.SA+GFSA3.SA+GUAR3.SA+GUAR4.SA+HBOR3.SA+HETA3.SA+HETA4.SA+HGTX3.SA+IGBR3.SA+IGUA3.SA+IGUA5.SA+IGUA6.SA+IMCH3.SA+JFEN3.SA+JHSF3.SA+JOPA3.SA+JOPA4.SA+LHER3.SA+LHER4.SA+LLIS3.SA+LREN3.SA+MGLU3.SA+MNDL3.SA+MRVE3.SA+NAFG3.SA+NAFG4.SA+NETC3.SA+NETC4.SA+PDGR3.SA+PTNT3.SA+PTNT4.SA+RDNI3.SA+RENT3.SA+RNAR3.SA+RSID3.SA+SGEN3.SA+SGEN4.SA+SGPS3.SA+SHOW3.SA+SLCE3.SA+SLED3.SA+SLED4.SA+SMTO3.SA+SPRI3.SA+SPRI5.SA+SPRI6.SA+TCSA3.SA+TECN3.SA+TENE3.SA+TENE5.SA+TENE6.SA+TENE7.SA+TOYB3.SA+TOYB4.SA+TRIS3.SA+UCAS3.SA+VAGR3.SA+VIVR3.SA+VVAR11.SA+VVAR3.SA+VVAR4.SA+WHRL3.SA+WHRL4.SA+WMBY3.SA&amp;f=nol1hgd1</t>
  </si>
  <si>
    <t>FRIO3</t>
  </si>
  <si>
    <t>FJTA3</t>
  </si>
  <si>
    <t>FJTA4</t>
  </si>
  <si>
    <t>EALT3</t>
  </si>
  <si>
    <t>EALT4</t>
  </si>
  <si>
    <t>MTSA3</t>
  </si>
  <si>
    <t>MTSA4</t>
  </si>
  <si>
    <t>BALM3</t>
  </si>
  <si>
    <t>BALM4</t>
  </si>
  <si>
    <t>BDLL3</t>
  </si>
  <si>
    <t>BDLL4</t>
  </si>
  <si>
    <t>ROMI3</t>
  </si>
  <si>
    <t>INEP3</t>
  </si>
  <si>
    <t>INEP4</t>
  </si>
  <si>
    <t>KEPL3</t>
  </si>
  <si>
    <t>NORD3</t>
  </si>
  <si>
    <t>45.00</t>
  </si>
  <si>
    <t>SHUL3</t>
  </si>
  <si>
    <t>SHUL4</t>
  </si>
  <si>
    <t>WEGE3</t>
  </si>
  <si>
    <t>EMBR3</t>
  </si>
  <si>
    <t>CBMA3</t>
  </si>
  <si>
    <t>CBMA4</t>
  </si>
  <si>
    <t>AUTM3</t>
  </si>
  <si>
    <t>DHBI3</t>
  </si>
  <si>
    <t>DHBI4</t>
  </si>
  <si>
    <t>FRAS3</t>
  </si>
  <si>
    <t>LEVE3</t>
  </si>
  <si>
    <t>POMO3</t>
  </si>
  <si>
    <t>POMO4</t>
  </si>
  <si>
    <t>RSUL3</t>
  </si>
  <si>
    <t>RSUL4</t>
  </si>
  <si>
    <t>PLAS3</t>
  </si>
  <si>
    <t>RAPT3</t>
  </si>
  <si>
    <t>RAPT4</t>
  </si>
  <si>
    <t>RCSL3</t>
  </si>
  <si>
    <t>RCSL4</t>
  </si>
  <si>
    <t>TUPY3</t>
  </si>
  <si>
    <t>MWET3</t>
  </si>
  <si>
    <t>MWET4</t>
  </si>
  <si>
    <t>MYPK3</t>
  </si>
  <si>
    <t>AEDU3</t>
  </si>
  <si>
    <t>Nome de Pregão</t>
  </si>
  <si>
    <t>Tipo da Ação</t>
  </si>
  <si>
    <t>ABC BRASIL</t>
  </si>
  <si>
    <t>ON</t>
  </si>
  <si>
    <t>PN</t>
  </si>
  <si>
    <t>UNT</t>
  </si>
  <si>
    <t>ACO ALTONA</t>
  </si>
  <si>
    <t>AES ELPA</t>
  </si>
  <si>
    <t>AFLUENTE</t>
  </si>
  <si>
    <t>PNA</t>
  </si>
  <si>
    <t>PNB</t>
  </si>
  <si>
    <t>AFLUENTE T</t>
  </si>
  <si>
    <t>ALFA CONSORC</t>
  </si>
  <si>
    <t>PNC</t>
  </si>
  <si>
    <t>PND</t>
  </si>
  <si>
    <t>PNE</t>
  </si>
  <si>
    <t>PNF</t>
  </si>
  <si>
    <t>ALFA FINANC</t>
  </si>
  <si>
    <t>ALFA HOLDING</t>
  </si>
  <si>
    <t>ALFA INVEST</t>
  </si>
  <si>
    <t>ALIANSCE</t>
  </si>
  <si>
    <t>ALL AMER LAT</t>
  </si>
  <si>
    <t>ALPARGATAS</t>
  </si>
  <si>
    <t>AMAZONIA</t>
  </si>
  <si>
    <t>AMBEV S/A</t>
  </si>
  <si>
    <t>AMPLA ENERG</t>
  </si>
  <si>
    <t>AREZZO CO</t>
  </si>
  <si>
    <t>ARTERIS</t>
  </si>
  <si>
    <t>B2W DIGITAL</t>
  </si>
  <si>
    <t>BAHEMA</t>
  </si>
  <si>
    <t>BANESE</t>
  </si>
  <si>
    <t>BANESTES</t>
  </si>
  <si>
    <t>BANRISUL</t>
  </si>
  <si>
    <t>BARDELLA</t>
  </si>
  <si>
    <t>BAUMER</t>
  </si>
  <si>
    <t>BBSEGURIDADE</t>
  </si>
  <si>
    <t>BMFBOVESPA</t>
  </si>
  <si>
    <t>BOMBRIL</t>
  </si>
  <si>
    <t>BR BROKERS</t>
  </si>
  <si>
    <t>BR INSURANCE</t>
  </si>
  <si>
    <t>BR MALLS PAR</t>
  </si>
  <si>
    <t>BR PHARMA</t>
  </si>
  <si>
    <t>BRADESCO</t>
  </si>
  <si>
    <t>BRADESPAR</t>
  </si>
  <si>
    <t>BRASIL</t>
  </si>
  <si>
    <t>BRASILAGRO</t>
  </si>
  <si>
    <t>BRASKEM</t>
  </si>
  <si>
    <t>BRASMOTOR</t>
  </si>
  <si>
    <t>BRAZILIAN FR</t>
  </si>
  <si>
    <t>BRB BANCO</t>
  </si>
  <si>
    <t>BRF SA</t>
  </si>
  <si>
    <t>CACIQUE</t>
  </si>
  <si>
    <t>CAMBUCI</t>
  </si>
  <si>
    <t>CASAN</t>
  </si>
  <si>
    <t>CCR SA</t>
  </si>
  <si>
    <t>CEB</t>
  </si>
  <si>
    <t>CEDRO</t>
  </si>
  <si>
    <t>CEG</t>
  </si>
  <si>
    <t>CELESC</t>
  </si>
  <si>
    <t>CELPA</t>
  </si>
  <si>
    <t>CELPE</t>
  </si>
  <si>
    <t>CELUL IRANI</t>
  </si>
  <si>
    <t>CEMIG</t>
  </si>
  <si>
    <t>CESP</t>
  </si>
  <si>
    <t>CETIP</t>
  </si>
  <si>
    <t>CIA HERING</t>
  </si>
  <si>
    <t>CIELO</t>
  </si>
  <si>
    <t>COELBA</t>
  </si>
  <si>
    <t>COELCE</t>
  </si>
  <si>
    <t>COMGAS</t>
  </si>
  <si>
    <t>CONST A LIND</t>
  </si>
  <si>
    <t>CONTAX</t>
  </si>
  <si>
    <t>COPASA</t>
  </si>
  <si>
    <t>COPEL</t>
  </si>
  <si>
    <t>COR RIBEIRO</t>
  </si>
  <si>
    <t>COSAN</t>
  </si>
  <si>
    <t>COSERN</t>
  </si>
  <si>
    <t>COTEMINAS</t>
  </si>
  <si>
    <t>CPFL ENERGIA</t>
  </si>
  <si>
    <t>CPFL GERACAO</t>
  </si>
  <si>
    <t>CPFL PIRATIN</t>
  </si>
  <si>
    <t>CR2</t>
  </si>
  <si>
    <t>CREMER</t>
  </si>
  <si>
    <t>CSU CARDSYST</t>
  </si>
  <si>
    <t>CYRE COM-CCP</t>
  </si>
  <si>
    <t>CYRELA REALT</t>
  </si>
  <si>
    <t>DASA</t>
  </si>
  <si>
    <t>DAYCOVAL</t>
  </si>
  <si>
    <t>DIMED</t>
  </si>
  <si>
    <t>DIRECIONAL</t>
  </si>
  <si>
    <t>DOC IMBITUBA</t>
  </si>
  <si>
    <t>DOCAS</t>
  </si>
  <si>
    <t>DOHLER</t>
  </si>
  <si>
    <t>DURATEX</t>
  </si>
  <si>
    <t>ECORODOVIAS</t>
  </si>
  <si>
    <t>ELEKEIROZ</t>
  </si>
  <si>
    <t>ELEKTRO</t>
  </si>
  <si>
    <t>ELETROBRAS</t>
  </si>
  <si>
    <t>ELETROPAR</t>
  </si>
  <si>
    <t>ELETROPAULO</t>
  </si>
  <si>
    <t>EMAE</t>
  </si>
  <si>
    <t>EMBRAER</t>
  </si>
  <si>
    <t>EMBRATEL PAR</t>
  </si>
  <si>
    <t>ENCORPAR</t>
  </si>
  <si>
    <t>ENERGIAS BR</t>
  </si>
  <si>
    <t>ENERGISA</t>
  </si>
  <si>
    <t>ENEVA</t>
  </si>
  <si>
    <t>EQUATORIAL</t>
  </si>
  <si>
    <t>ESTACIO PART</t>
  </si>
  <si>
    <t>ETERNIT</t>
  </si>
  <si>
    <t>EUCATEX</t>
  </si>
  <si>
    <t>EVEN</t>
  </si>
  <si>
    <t>EVORA</t>
  </si>
  <si>
    <t>EXCELSIOR</t>
  </si>
  <si>
    <t>EZTEC</t>
  </si>
  <si>
    <t>FER HERINGER</t>
  </si>
  <si>
    <t>FERBASA</t>
  </si>
  <si>
    <t>FIBAM</t>
  </si>
  <si>
    <t>FIBRIA</t>
  </si>
  <si>
    <t>FLEURY</t>
  </si>
  <si>
    <t>FORJA TAURUS</t>
  </si>
  <si>
    <t>FRAS-LE</t>
  </si>
  <si>
    <t>GAFISA</t>
  </si>
  <si>
    <t>GER PARANAP</t>
  </si>
  <si>
    <t>GERDAU</t>
  </si>
  <si>
    <t>GERDAU MET</t>
  </si>
  <si>
    <t>GOL</t>
  </si>
  <si>
    <t>GPC PART</t>
  </si>
  <si>
    <t>GRAZZIOTIN</t>
  </si>
  <si>
    <t>GRENDENE</t>
  </si>
  <si>
    <t>GUARARAPES</t>
  </si>
  <si>
    <t>HABITASUL</t>
  </si>
  <si>
    <t>HELBOR</t>
  </si>
  <si>
    <t>HYPERMARCAS</t>
  </si>
  <si>
    <t>IGB S/A</t>
  </si>
  <si>
    <t>IGUACU CAFE</t>
  </si>
  <si>
    <t>IGUATEMI</t>
  </si>
  <si>
    <t>IMC HOLDINGS</t>
  </si>
  <si>
    <t>IND CATAGUAS</t>
  </si>
  <si>
    <t>INDS ROMI</t>
  </si>
  <si>
    <t>INDUSVAL</t>
  </si>
  <si>
    <t>INEPAR</t>
  </si>
  <si>
    <t>INVEST BEMGE</t>
  </si>
  <si>
    <t>IOCHP-MAXION</t>
  </si>
  <si>
    <t>ITAUSA</t>
  </si>
  <si>
    <t>ITAUTEC</t>
  </si>
  <si>
    <t>ITAUUNIBANCO</t>
  </si>
  <si>
    <t>JBS</t>
  </si>
  <si>
    <t>JEREISSATI</t>
  </si>
  <si>
    <t>JHSF PART</t>
  </si>
  <si>
    <t>JOAO FORTES</t>
  </si>
  <si>
    <t>JOSAPAR</t>
  </si>
  <si>
    <t>JSL</t>
  </si>
  <si>
    <t>KARSTEN</t>
  </si>
  <si>
    <t>KEPLER WEBER</t>
  </si>
  <si>
    <t>KLABIN S/A</t>
  </si>
  <si>
    <t>LA FONTE TEL</t>
  </si>
  <si>
    <t>LE LIS BLANC</t>
  </si>
  <si>
    <t>LIGHT S/A</t>
  </si>
  <si>
    <t>LINX</t>
  </si>
  <si>
    <t>LIX DA CUNHA</t>
  </si>
  <si>
    <t>LOCALIZA</t>
  </si>
  <si>
    <t>LOCAMERICA</t>
  </si>
  <si>
    <t>LOG-IN</t>
  </si>
  <si>
    <t>LOJAS AMERIC</t>
  </si>
  <si>
    <t>LOJAS MARISA</t>
  </si>
  <si>
    <t>LOJAS RENNER</t>
  </si>
  <si>
    <t>LOPES BRASIL</t>
  </si>
  <si>
    <t>M G POLIEST</t>
  </si>
  <si>
    <t>M.DIASBRANCO</t>
  </si>
  <si>
    <t>MAGAZ LUIZA</t>
  </si>
  <si>
    <t>MAGNESITA SA</t>
  </si>
  <si>
    <t>MANGELS INDL</t>
  </si>
  <si>
    <t>MARCOPOLO</t>
  </si>
  <si>
    <t>MARFRIG</t>
  </si>
  <si>
    <t>MENDES JR</t>
  </si>
  <si>
    <t>MERC BRASIL</t>
  </si>
  <si>
    <t>MERC FINANC</t>
  </si>
  <si>
    <t>MERC INVEST</t>
  </si>
  <si>
    <t>MET DUQUE</t>
  </si>
  <si>
    <t>METAL IGUACU</t>
  </si>
  <si>
    <t>METAL LEVE</t>
  </si>
  <si>
    <t>METALFRIO</t>
  </si>
  <si>
    <t>METISA</t>
  </si>
  <si>
    <t>MILLENNIUM</t>
  </si>
  <si>
    <t>MILLS</t>
  </si>
  <si>
    <t>MINASMAQUINA</t>
  </si>
  <si>
    <t>MINERVA</t>
  </si>
  <si>
    <t>MONT ARANHA</t>
  </si>
  <si>
    <t>MRV</t>
  </si>
  <si>
    <t>MULTIPLAN</t>
  </si>
  <si>
    <t>MUNDIAL</t>
  </si>
  <si>
    <t>NADIR FIGUEI</t>
  </si>
  <si>
    <t>NATURA</t>
  </si>
  <si>
    <t>NORD BRASIL</t>
  </si>
  <si>
    <t>ODONTOPREV</t>
  </si>
  <si>
    <t>OGX PETROLEO</t>
  </si>
  <si>
    <t>OI</t>
  </si>
  <si>
    <t>P.ACUCAR-CBD</t>
  </si>
  <si>
    <t>PANAMERICANO</t>
  </si>
  <si>
    <t>PANATLANTICA</t>
  </si>
  <si>
    <t>PAR AL BAHIA</t>
  </si>
  <si>
    <t>PARANA</t>
  </si>
  <si>
    <t>PARANAPANEMA</t>
  </si>
  <si>
    <t>PDG REALT</t>
  </si>
  <si>
    <t>PET MANGUINH</t>
  </si>
  <si>
    <t>PETROBRAS</t>
  </si>
  <si>
    <t>PETTENATI</t>
  </si>
  <si>
    <t>PINE</t>
  </si>
  <si>
    <t>PLASCAR PART</t>
  </si>
  <si>
    <t>PORTO SEGURO</t>
  </si>
  <si>
    <t>PORTOBELLO</t>
  </si>
  <si>
    <t>POSITIVO INF</t>
  </si>
  <si>
    <t>PROFARMA</t>
  </si>
  <si>
    <t>PROVIDENCIA</t>
  </si>
  <si>
    <t>QGEP PART</t>
  </si>
  <si>
    <t>RAIADROGASIL</t>
  </si>
  <si>
    <t>RANDON PART</t>
  </si>
  <si>
    <t>REDENTOR</t>
  </si>
  <si>
    <t>RIO GDE ENER</t>
  </si>
  <si>
    <t>RIOSULENSE</t>
  </si>
  <si>
    <t>RODOBENSIMOB</t>
  </si>
  <si>
    <t>ROSSI RESID</t>
  </si>
  <si>
    <t>SABESP</t>
  </si>
  <si>
    <t>SANEPAR</t>
  </si>
  <si>
    <t>SANTANDER BR</t>
  </si>
  <si>
    <t>SANTANENSE</t>
  </si>
  <si>
    <t>SANTOS BRP</t>
  </si>
  <si>
    <t>SAO CARLOS</t>
  </si>
  <si>
    <t>SAO MARTINHO</t>
  </si>
  <si>
    <t>SARAIVA LIVR</t>
  </si>
  <si>
    <t>SCHULZ</t>
  </si>
  <si>
    <t>SEG AL BAHIA</t>
  </si>
  <si>
    <t>SERGEN</t>
  </si>
  <si>
    <t>SID NACIONAL</t>
  </si>
  <si>
    <t>SIERRABRASIL</t>
  </si>
  <si>
    <t>SLC AGRICOLA</t>
  </si>
  <si>
    <t>SOFISA</t>
  </si>
  <si>
    <t>SONDOTECNICA</t>
  </si>
  <si>
    <t>SOUZA CRUZ</t>
  </si>
  <si>
    <t>SPRINGER</t>
  </si>
  <si>
    <t>SPRINGS</t>
  </si>
  <si>
    <t>SUL AMERICA</t>
  </si>
  <si>
    <t>SULTEPA</t>
  </si>
  <si>
    <t>SUZANO PAPEL</t>
  </si>
  <si>
    <t>TAESA</t>
  </si>
  <si>
    <t>TARPON INV</t>
  </si>
  <si>
    <t>TECEL S JOSE</t>
  </si>
  <si>
    <t>TECHNOS</t>
  </si>
  <si>
    <t>TECNISA</t>
  </si>
  <si>
    <t>TEGMA</t>
  </si>
  <si>
    <t>TEKA</t>
  </si>
  <si>
    <t>TEKNO</t>
  </si>
  <si>
    <t>TELEBRAS</t>
  </si>
  <si>
    <t>TELEF BRASIL</t>
  </si>
  <si>
    <t>TEMPO PART</t>
  </si>
  <si>
    <t>TEREOS</t>
  </si>
  <si>
    <t>TIM PART S/A</t>
  </si>
  <si>
    <t>TIME FOR FUN</t>
  </si>
  <si>
    <t>TOTVS</t>
  </si>
  <si>
    <t>TRACTEBEL</t>
  </si>
  <si>
    <t>TRAN PAULIST</t>
  </si>
  <si>
    <t>TREVISA</t>
  </si>
  <si>
    <t>TRISUL</t>
  </si>
  <si>
    <t>TRIUNFO PART</t>
  </si>
  <si>
    <t>TUPY</t>
  </si>
  <si>
    <t>ULTRAPAR</t>
  </si>
  <si>
    <t>UNICASA</t>
  </si>
  <si>
    <t>UNIPAR</t>
  </si>
  <si>
    <t>USIMINAS</t>
  </si>
  <si>
    <t>VALE</t>
  </si>
  <si>
    <t>VALID</t>
  </si>
  <si>
    <t>VIAVAREJO</t>
  </si>
  <si>
    <t>VIGOR FOOD</t>
  </si>
  <si>
    <t>VULCABRAS</t>
  </si>
  <si>
    <t>WEG</t>
  </si>
  <si>
    <t>WEMBLEY</t>
  </si>
  <si>
    <t>WHIRLPOOL</t>
  </si>
  <si>
    <t>WLM IND COM</t>
  </si>
  <si>
    <t>http://download.finance.yahoo.com/d/quotes.csv?s=ABEV3.SA+AGRO3.SA+BAUH3.SA+BAUH4.SA+BEEF3.SA+BEMA3.SA+BIOM3M.SA+BMEB3.SA+BMEB4.SA+BOBR3.SA+BOBR4.SA+BPAT33.SA+BPHA3.SA+BPNM3.SA+BPNM4.SA+BTOW3.SA+BTTL3.SA+BTTL4.SA+CAFE3.SA+CAFE4.SA+CCXC3.SA+CLAN3.SA+CLAN4.SA+CORR3.SA+CORR4.SA+CREM3.SA+CRUZ3.SA+CSNA3.SA+DASA3.SA+DOCA3.SA+DOCA4.SA+DUQE3.SA+DUQE4.SA+EUCA3.SA+FBMC3.SA+FBMC4.SA+FIBR3.SA+FLRY3.SA+GGBR3.SA+GGBR4.SA+GOAU3.SA+GOAU4.SA+GPCP3.SA+GSHP3.SA+HBTS3.SA+HBTS6.SA+HYPE3.SA+IDNT3.SA+IDVL3.SA+IDVL4.SA+ITEC3.SA+JBDU3.SA+JBDU4.SA+KLBN11.SA+LAME3.SA+LAME4.SA+LINX3.SA+MGEL3.SA+MGEL4.SA+MMXM3.SA+MNPR3.SA+MRFG3.SA+MSPA3.SA+MSPA4.SA+MTIG3.SA+MTIG4.SA+MULT4.SA+NATU3.SA+NUTR3M.SA+ODPV3.SA+PCAR3.SA+PCAR4.SA+PEAB3.SA+PEAB4.SA+PFRM3.SA+PMAM3.SA+PNVL3.SA+PNVL4.SA+POSI3.SA+QUAL3.SA+RADL3.SA+RHDS3.SA+RPMG3.SA+RPMG4.SA+SANB11.SA+SANB3.SA+SANB4.SA+SFSA3.SA+SNSL3M.SA+SNSY3.SA+SNSY5.SA+SNSY6.SA+SULA3.SA+SULA4.SA+SUZB3.SA+TELB3.SA+TELB4.SA+TEMP3.SA+TIBR3.SA+TIBR5.SA+TIBR6.SA+TOTS3.SA+USIM3.SA+USIM5.SA+USIM6.SA+VIGR3.SA&amp;f=nol1hgd1</t>
  </si>
  <si>
    <t>Colunas1</t>
  </si>
  <si>
    <t>Colunas2</t>
  </si>
  <si>
    <t>Colunas3</t>
  </si>
  <si>
    <t>Colunas4</t>
  </si>
  <si>
    <t>Colunas5</t>
  </si>
  <si>
    <t>CEPS5</t>
  </si>
  <si>
    <t>QTD</t>
  </si>
  <si>
    <t>Nome de pregão</t>
  </si>
  <si>
    <t>Denominação social</t>
  </si>
  <si>
    <t>Segmento de mercado</t>
  </si>
  <si>
    <t>Tipo de capital</t>
  </si>
  <si>
    <t>Capital R$</t>
  </si>
  <si>
    <t>Aprovado em</t>
  </si>
  <si>
    <t>Qtde ações ordinárias</t>
  </si>
  <si>
    <t>Qtde ações preferenciais</t>
  </si>
  <si>
    <t>Qtde total de ações</t>
  </si>
  <si>
    <t>Classe</t>
  </si>
  <si>
    <t>Qtde ações</t>
  </si>
  <si>
    <t>521 PARTICIP</t>
  </si>
  <si>
    <t>QVUM</t>
  </si>
  <si>
    <t xml:space="preserve">521 PARTICIPACOES S.A.                            </t>
  </si>
  <si>
    <t xml:space="preserve">SOMA           </t>
  </si>
  <si>
    <t>Homologado</t>
  </si>
  <si>
    <t xml:space="preserve">- </t>
  </si>
  <si>
    <t>524 PARTICIP</t>
  </si>
  <si>
    <t>QVQP</t>
  </si>
  <si>
    <t xml:space="preserve">524 PARTICIPACOES S.A.                            </t>
  </si>
  <si>
    <t xml:space="preserve">            </t>
  </si>
  <si>
    <t xml:space="preserve">    </t>
  </si>
  <si>
    <t xml:space="preserve">                                                  </t>
  </si>
  <si>
    <t xml:space="preserve">               </t>
  </si>
  <si>
    <t>Subscrito</t>
  </si>
  <si>
    <t xml:space="preserve">ABC BRASIL  </t>
  </si>
  <si>
    <t>ABCB</t>
  </si>
  <si>
    <t xml:space="preserve">BCO ABC BRASIL S.A.                               </t>
  </si>
  <si>
    <t>BOVESPA NIVEL 2</t>
  </si>
  <si>
    <t xml:space="preserve">ACO ALTONA  </t>
  </si>
  <si>
    <t>EALT</t>
  </si>
  <si>
    <t xml:space="preserve">ELECTRO ACO ALTONA S.A.                           </t>
  </si>
  <si>
    <t xml:space="preserve">BOLSA          </t>
  </si>
  <si>
    <t>AELP</t>
  </si>
  <si>
    <t xml:space="preserve">AES ELPA S.A.                                     </t>
  </si>
  <si>
    <t xml:space="preserve">AES SUL     </t>
  </si>
  <si>
    <t>AESL</t>
  </si>
  <si>
    <t xml:space="preserve">AES SUL DISTRIB GAUCHA DE ENERGIA S.A.            </t>
  </si>
  <si>
    <t xml:space="preserve">AETATIS SEC </t>
  </si>
  <si>
    <t>AETA</t>
  </si>
  <si>
    <t xml:space="preserve">AETATIS SECURITIZADORA S.A.                       </t>
  </si>
  <si>
    <t xml:space="preserve">AFLUENTE    </t>
  </si>
  <si>
    <t>AFLU</t>
  </si>
  <si>
    <t xml:space="preserve">AFLUENTE GERAÇÃO DE ENERGIA ELÉTRICA S.A.         </t>
  </si>
  <si>
    <t>PA</t>
  </si>
  <si>
    <t>PB</t>
  </si>
  <si>
    <t xml:space="preserve">AFLUENTE T  </t>
  </si>
  <si>
    <t>AFLT</t>
  </si>
  <si>
    <t xml:space="preserve">AFLUENTE TRANSMISSÃO DE ENERGIA ELÉTRICA S/A      </t>
  </si>
  <si>
    <t>AGCONCESSOES</t>
  </si>
  <si>
    <t>ANDG</t>
  </si>
  <si>
    <t xml:space="preserve">ANDRADE GUTIERREZ CONCESSOES S.A.                 </t>
  </si>
  <si>
    <t xml:space="preserve">AGPART      </t>
  </si>
  <si>
    <t>CANT</t>
  </si>
  <si>
    <t xml:space="preserve">ANDRADE GUTIERREZ PARTICIPACOES S.A.              </t>
  </si>
  <si>
    <t xml:space="preserve">ALEF S/A    </t>
  </si>
  <si>
    <t>ALEF</t>
  </si>
  <si>
    <t xml:space="preserve">ALEF S.A.                                         </t>
  </si>
  <si>
    <t>BRGE</t>
  </si>
  <si>
    <t xml:space="preserve">CONSORCIO ALFA DE ADMINISTRACAO S.A.              </t>
  </si>
  <si>
    <t>PC</t>
  </si>
  <si>
    <t>PD</t>
  </si>
  <si>
    <t>PE</t>
  </si>
  <si>
    <t>PF</t>
  </si>
  <si>
    <t xml:space="preserve">ALFA FINANC </t>
  </si>
  <si>
    <t>CRIV</t>
  </si>
  <si>
    <t xml:space="preserve">FINANCEIRA ALFA S.A.- CRED FINANC E INVS          </t>
  </si>
  <si>
    <t>RPAD</t>
  </si>
  <si>
    <t xml:space="preserve">ALFA HOLDINGS S.A.                                </t>
  </si>
  <si>
    <t xml:space="preserve">ALFA INVEST </t>
  </si>
  <si>
    <t>BRIV</t>
  </si>
  <si>
    <t xml:space="preserve">BCO ALFA DE INVESTIMENTO S.A.                     </t>
  </si>
  <si>
    <t xml:space="preserve">ALIANSCE    </t>
  </si>
  <si>
    <t>ALSC</t>
  </si>
  <si>
    <t xml:space="preserve">ALIANSCE SHOPPING CENTERS S.A.                    </t>
  </si>
  <si>
    <t xml:space="preserve">NOVO MERCADO   </t>
  </si>
  <si>
    <t xml:space="preserve">ALIPERTI    </t>
  </si>
  <si>
    <t>APTI</t>
  </si>
  <si>
    <t xml:space="preserve">SIDERURGICA J. L. ALIPERTI S.A.                   </t>
  </si>
  <si>
    <t>ALLL</t>
  </si>
  <si>
    <t xml:space="preserve">ALL AMERICA LATINA LOGISTICA S.A.                 </t>
  </si>
  <si>
    <t xml:space="preserve">ALL NORTE   </t>
  </si>
  <si>
    <t>FRRN</t>
  </si>
  <si>
    <t xml:space="preserve">ALL - AMÉRICA LATINA LOGÍSTICA MALHA NORTE S.A.   </t>
  </si>
  <si>
    <t>ALL PAULISTA</t>
  </si>
  <si>
    <t>GASC</t>
  </si>
  <si>
    <t>ALL - AMÉRICA LATINA LOGÍSTICA MALHA PAULISTA S.A.</t>
  </si>
  <si>
    <t xml:space="preserve">ALPARGATAS  </t>
  </si>
  <si>
    <t>ALPA</t>
  </si>
  <si>
    <t xml:space="preserve">ALPARGATAS S.A.                                   </t>
  </si>
  <si>
    <t>BOVESPA NIVEL 1</t>
  </si>
  <si>
    <t xml:space="preserve">ALTERE SEC  </t>
  </si>
  <si>
    <t>ALTR</t>
  </si>
  <si>
    <t xml:space="preserve">ALTERE SECURITIZADORA S.A.                        </t>
  </si>
  <si>
    <t xml:space="preserve">ALTUS S/A   </t>
  </si>
  <si>
    <t>ALTS</t>
  </si>
  <si>
    <t xml:space="preserve">ALTUS SISTEMA DE AUTOMAÇÃO S.A.                   </t>
  </si>
  <si>
    <t xml:space="preserve">MAIS           </t>
  </si>
  <si>
    <t xml:space="preserve">ALUPAR      </t>
  </si>
  <si>
    <t>ALUP</t>
  </si>
  <si>
    <t xml:space="preserve">ALUPAR INVESTIMENTO S/A                           </t>
  </si>
  <si>
    <t xml:space="preserve">AMAZONIA    </t>
  </si>
  <si>
    <t>BAZA</t>
  </si>
  <si>
    <t xml:space="preserve">BCO AMAZONIA S.A.                                 </t>
  </si>
  <si>
    <t xml:space="preserve">AMBEV S/A   </t>
  </si>
  <si>
    <t>ABEV</t>
  </si>
  <si>
    <t xml:space="preserve">AMBEV S.A.                                        </t>
  </si>
  <si>
    <t xml:space="preserve">AMPLA ENERG </t>
  </si>
  <si>
    <t>CBEE</t>
  </si>
  <si>
    <t xml:space="preserve">AMPLA ENERGIA E SERVICOS S.A.                     </t>
  </si>
  <si>
    <t xml:space="preserve">ANIMA       </t>
  </si>
  <si>
    <t>ANIM</t>
  </si>
  <si>
    <t xml:space="preserve">GAEC EDUCAÇÃO S.A.                                </t>
  </si>
  <si>
    <t>APICESECURIT</t>
  </si>
  <si>
    <t>APCS</t>
  </si>
  <si>
    <t xml:space="preserve">AQUILLA SEC </t>
  </si>
  <si>
    <t>AQSC</t>
  </si>
  <si>
    <t xml:space="preserve">ÁQUILLA SECURITIZADORA S.A.                       </t>
  </si>
  <si>
    <t xml:space="preserve">AREZZO CO   </t>
  </si>
  <si>
    <t>ARZZ</t>
  </si>
  <si>
    <t xml:space="preserve">AREZZO INDÚSTRIA E COMÉRCIO S.A.                  </t>
  </si>
  <si>
    <t xml:space="preserve">ARTERIS     </t>
  </si>
  <si>
    <t>ARTR</t>
  </si>
  <si>
    <t xml:space="preserve">ARTERIS S.A.                                      </t>
  </si>
  <si>
    <t xml:space="preserve">AUTOBAN     </t>
  </si>
  <si>
    <t>ANHB</t>
  </si>
  <si>
    <t xml:space="preserve">CONC SIST ANHANG-BANDEIRANT S.A. AUTOBAN          </t>
  </si>
  <si>
    <t xml:space="preserve">AZEVEDO     </t>
  </si>
  <si>
    <t>AZEV</t>
  </si>
  <si>
    <t xml:space="preserve">AZEVEDO E TRAVASSOS S.A.                          </t>
  </si>
  <si>
    <t xml:space="preserve">B2W DIGITAL </t>
  </si>
  <si>
    <t>BTOW</t>
  </si>
  <si>
    <t xml:space="preserve">B2W - COMPANHIA DIGITAL                           </t>
  </si>
  <si>
    <t xml:space="preserve">BAHEMA      </t>
  </si>
  <si>
    <t>BAHI</t>
  </si>
  <si>
    <t xml:space="preserve">BAHEMA S.A.                                       </t>
  </si>
  <si>
    <t xml:space="preserve">BANESE      </t>
  </si>
  <si>
    <t>BGIP</t>
  </si>
  <si>
    <t xml:space="preserve">BCO ESTADO DE SERGIPE S.A. - BANESE               </t>
  </si>
  <si>
    <t xml:space="preserve">BANESTES    </t>
  </si>
  <si>
    <t>BEES</t>
  </si>
  <si>
    <t xml:space="preserve">BANESTES S.A. - BCO EST ESPIRITO SANTO            </t>
  </si>
  <si>
    <t xml:space="preserve">BANPARA     </t>
  </si>
  <si>
    <t>BPAR</t>
  </si>
  <si>
    <t xml:space="preserve">BCO ESTADO DO PARA S.A.                           </t>
  </si>
  <si>
    <t xml:space="preserve">BANRISUL    </t>
  </si>
  <si>
    <t>BRSR</t>
  </si>
  <si>
    <t xml:space="preserve">BCO ESTADO DO RIO GRANDE DO SUL S.A.              </t>
  </si>
  <si>
    <t xml:space="preserve">BARDELLA    </t>
  </si>
  <si>
    <t>BDLL</t>
  </si>
  <si>
    <t xml:space="preserve">BARDELLA S.A. INDUSTRIAS MECANICAS                </t>
  </si>
  <si>
    <t xml:space="preserve">BARIGUI SEC </t>
  </si>
  <si>
    <t>ASTE</t>
  </si>
  <si>
    <t xml:space="preserve">BARIGUI SECURITIZADORA S.A.                       </t>
  </si>
  <si>
    <t xml:space="preserve">BASEL       </t>
  </si>
  <si>
    <t>BSEL</t>
  </si>
  <si>
    <t xml:space="preserve">BASEL PARTICIPACOES S.A.                          </t>
  </si>
  <si>
    <t xml:space="preserve">BATTISTELLA </t>
  </si>
  <si>
    <t>BTTL</t>
  </si>
  <si>
    <t xml:space="preserve">BATTISTELLA ADM PARTICIPACOES S.A.                </t>
  </si>
  <si>
    <t xml:space="preserve">BAUMER      </t>
  </si>
  <si>
    <t>BALM</t>
  </si>
  <si>
    <t xml:space="preserve">BAUMER S.A.                                       </t>
  </si>
  <si>
    <t>BBSE</t>
  </si>
  <si>
    <t xml:space="preserve">BB SEGURIDADE PARTICIPAÇÕES S.A.                  </t>
  </si>
  <si>
    <t xml:space="preserve">BELAPART    </t>
  </si>
  <si>
    <t>PBEL</t>
  </si>
  <si>
    <t xml:space="preserve">BELAPART S.A.                                     </t>
  </si>
  <si>
    <t>BETA SECURIT</t>
  </si>
  <si>
    <t>BTSC</t>
  </si>
  <si>
    <t xml:space="preserve">BETA SECURITIZADORA S.A.                          </t>
  </si>
  <si>
    <t xml:space="preserve">BETAPART    </t>
  </si>
  <si>
    <t>BETP</t>
  </si>
  <si>
    <t xml:space="preserve">BETAPART PARTICIPACOES S.A.                       </t>
  </si>
  <si>
    <t xml:space="preserve">BI CIA SEC  </t>
  </si>
  <si>
    <t>BICS</t>
  </si>
  <si>
    <t xml:space="preserve">B.I. CIA SECURITIZADORA S.A.                      </t>
  </si>
  <si>
    <t xml:space="preserve">BIC MONARK  </t>
  </si>
  <si>
    <t>BMKS</t>
  </si>
  <si>
    <t xml:space="preserve">BICICLETAS MONARK S.A.                            </t>
  </si>
  <si>
    <t xml:space="preserve">BICLEASING  </t>
  </si>
  <si>
    <t>LBIC</t>
  </si>
  <si>
    <t xml:space="preserve">BIOMM       </t>
  </si>
  <si>
    <t>BIOM</t>
  </si>
  <si>
    <t xml:space="preserve">BIOMM S.A.                                        </t>
  </si>
  <si>
    <t xml:space="preserve">BIOSEV      </t>
  </si>
  <si>
    <t>BSEV</t>
  </si>
  <si>
    <t xml:space="preserve">BIOSEV S.A.                                       </t>
  </si>
  <si>
    <t xml:space="preserve">BMFBOVESPA  </t>
  </si>
  <si>
    <t>BVMF</t>
  </si>
  <si>
    <t xml:space="preserve">BMFBOVESPA S.A. BOLSA VALORES MERC FUT            </t>
  </si>
  <si>
    <t xml:space="preserve">BNDESPAR    </t>
  </si>
  <si>
    <t>BNDP</t>
  </si>
  <si>
    <t xml:space="preserve">BNDES PARTICIPACOES S.A. - BNDESPAR               </t>
  </si>
  <si>
    <t xml:space="preserve">BOMBRIL     </t>
  </si>
  <si>
    <t>BOBR</t>
  </si>
  <si>
    <t xml:space="preserve">BOMBRIL S.A.                                      </t>
  </si>
  <si>
    <t>BONAIRE PART</t>
  </si>
  <si>
    <t>BNPA</t>
  </si>
  <si>
    <t xml:space="preserve">BONAIRE PARTICIPACOES S.A.                        </t>
  </si>
  <si>
    <t xml:space="preserve">BR BROKERS  </t>
  </si>
  <si>
    <t>BBRK</t>
  </si>
  <si>
    <t xml:space="preserve">BRASIL BROKERS PARTICIPACOES S.A.                 </t>
  </si>
  <si>
    <t>BRIN</t>
  </si>
  <si>
    <t>BRML</t>
  </si>
  <si>
    <t xml:space="preserve">BR MALLS PARTICIPACOES S.A.                       </t>
  </si>
  <si>
    <t xml:space="preserve">BR PHARMA   </t>
  </si>
  <si>
    <t>BPHA</t>
  </si>
  <si>
    <t xml:space="preserve">BRASIL PHARMA S.A.                                </t>
  </si>
  <si>
    <t xml:space="preserve">BR PROPERT  </t>
  </si>
  <si>
    <t>BRPR</t>
  </si>
  <si>
    <t xml:space="preserve">BR PROPERTIES S.A.                                </t>
  </si>
  <si>
    <t xml:space="preserve">BRADESCO    </t>
  </si>
  <si>
    <t>BBDC</t>
  </si>
  <si>
    <t xml:space="preserve">BCO BRADESCO S.A.                                 </t>
  </si>
  <si>
    <t>BRADESCO LSG</t>
  </si>
  <si>
    <t>BDLS</t>
  </si>
  <si>
    <t xml:space="preserve">BRADESCO LEASING S.A. ARREND MERCANTIL            </t>
  </si>
  <si>
    <t xml:space="preserve">BRADESPAR   </t>
  </si>
  <si>
    <t>BRAP</t>
  </si>
  <si>
    <t xml:space="preserve">BRADESPAR S.A.                                    </t>
  </si>
  <si>
    <t xml:space="preserve">BRASIL      </t>
  </si>
  <si>
    <t>BBAS</t>
  </si>
  <si>
    <t xml:space="preserve">BCO BRASIL S.A.                                   </t>
  </si>
  <si>
    <t xml:space="preserve">BRASILAGRO  </t>
  </si>
  <si>
    <t>AGRO</t>
  </si>
  <si>
    <t xml:space="preserve">BRASILAGRO - CIA BRAS DE PROP AGRICOLAS           </t>
  </si>
  <si>
    <t xml:space="preserve">BRASKEM     </t>
  </si>
  <si>
    <t>BRKM</t>
  </si>
  <si>
    <t xml:space="preserve">BRASKEM S.A.                                      </t>
  </si>
  <si>
    <t xml:space="preserve">BRASMOTOR   </t>
  </si>
  <si>
    <t>BMTO</t>
  </si>
  <si>
    <t xml:space="preserve">BRASMOTOR S.A.                                    </t>
  </si>
  <si>
    <t>BRAZIL REALT</t>
  </si>
  <si>
    <t>BZRS</t>
  </si>
  <si>
    <t xml:space="preserve">BRAZIL REALTY CIA SECURIT. CRÉD. IMOBILIÁRIOS     </t>
  </si>
  <si>
    <t>BFRE</t>
  </si>
  <si>
    <t xml:space="preserve">BRAZILIAN FINANCE E REAL ESTATE S.A.              </t>
  </si>
  <si>
    <t>BRAZILIAN SC</t>
  </si>
  <si>
    <t>BSCS</t>
  </si>
  <si>
    <t xml:space="preserve">BRAZILIAN SECURITIES CIA SECURITIZACAO            </t>
  </si>
  <si>
    <t xml:space="preserve">BRB BANCO   </t>
  </si>
  <si>
    <t>BSLI</t>
  </si>
  <si>
    <t xml:space="preserve">BRB BCO DE BRASILIA S.A.                          </t>
  </si>
  <si>
    <t xml:space="preserve">BRC SECURIT </t>
  </si>
  <si>
    <t>BRCS</t>
  </si>
  <si>
    <t xml:space="preserve">BRC SECURITIZADORA S.A.                           </t>
  </si>
  <si>
    <t xml:space="preserve">BRF SA      </t>
  </si>
  <si>
    <t>BRFS</t>
  </si>
  <si>
    <t xml:space="preserve">BRF S.A.                                          </t>
  </si>
  <si>
    <t xml:space="preserve">BROOKFIELD  </t>
  </si>
  <si>
    <t>BISA</t>
  </si>
  <si>
    <t xml:space="preserve">BROOKFIELD INCORPORAÇÕES S.A.                     </t>
  </si>
  <si>
    <t xml:space="preserve">BRPR 45 SEC </t>
  </si>
  <si>
    <t>FDCS</t>
  </si>
  <si>
    <t xml:space="preserve">BRPR 45 SECURITIZADORA CRED IMOB S.A.             </t>
  </si>
  <si>
    <t xml:space="preserve">BRPR 46 SEC </t>
  </si>
  <si>
    <t>WTNS</t>
  </si>
  <si>
    <t xml:space="preserve">BRPR 46 SECURITIZADORA CRED IMOB S.A.             </t>
  </si>
  <si>
    <t xml:space="preserve">BRPR 53 SEC </t>
  </si>
  <si>
    <t>WTTC</t>
  </si>
  <si>
    <t xml:space="preserve">BRPR 53 SECURITIZADORA CRED IMOB S.A.             </t>
  </si>
  <si>
    <t xml:space="preserve">BRPR 55 SEC </t>
  </si>
  <si>
    <t>WTVP</t>
  </si>
  <si>
    <t xml:space="preserve">BRPR 55 SECURITIZADORA CRED IMOB S.A.             </t>
  </si>
  <si>
    <t xml:space="preserve">BRPR 56 SEC </t>
  </si>
  <si>
    <t>WTVR</t>
  </si>
  <si>
    <t xml:space="preserve">BRPR 56 SECURITIZADORA CRED IMOB S.A.             </t>
  </si>
  <si>
    <t xml:space="preserve">BTGP BANCO  </t>
  </si>
  <si>
    <t>BPAC</t>
  </si>
  <si>
    <t xml:space="preserve">BCO BTG PACTUAL S.A.                              </t>
  </si>
  <si>
    <t xml:space="preserve">BUETTNER    </t>
  </si>
  <si>
    <t>BUET</t>
  </si>
  <si>
    <t xml:space="preserve">BUETTNER S.A. INDUSTRIA E COMERCIO                </t>
  </si>
  <si>
    <t xml:space="preserve">BV LEASING  </t>
  </si>
  <si>
    <t>BVLS</t>
  </si>
  <si>
    <t xml:space="preserve">BV LEASING - ARRENDAMENTO MERCANTIL S.A.          </t>
  </si>
  <si>
    <t>CABAMBIENTAL</t>
  </si>
  <si>
    <t>CABB</t>
  </si>
  <si>
    <t xml:space="preserve">CIA ÁGUAS DO BRASIL - CAB AMBIENTAL               </t>
  </si>
  <si>
    <t>CABINDA PART</t>
  </si>
  <si>
    <t>CABI</t>
  </si>
  <si>
    <t xml:space="preserve">CABINDA PARTICIPACOES S.A.                        </t>
  </si>
  <si>
    <t xml:space="preserve">CACHOEIRA   </t>
  </si>
  <si>
    <t>CPTE</t>
  </si>
  <si>
    <t xml:space="preserve">CACHOEIRA PAULISTA TRANSMISSORA ENERGIA S.A.      </t>
  </si>
  <si>
    <t>CACONDE PART</t>
  </si>
  <si>
    <t>CACO</t>
  </si>
  <si>
    <t xml:space="preserve">CACONDE PARTICIPACOES S.A.                        </t>
  </si>
  <si>
    <t xml:space="preserve">CAGECE      </t>
  </si>
  <si>
    <t>CAEC</t>
  </si>
  <si>
    <t xml:space="preserve">CAGECE - CIA DE AGUA E ESGOTO DO CEARA            </t>
  </si>
  <si>
    <t>CAIANDA PART</t>
  </si>
  <si>
    <t>CAIA</t>
  </si>
  <si>
    <t xml:space="preserve">CAIANDA PARTICIPACOES S.A.                        </t>
  </si>
  <si>
    <t xml:space="preserve">CAMBUCI     </t>
  </si>
  <si>
    <t>CAMB</t>
  </si>
  <si>
    <t xml:space="preserve">CAMBUCI S.A.                                      </t>
  </si>
  <si>
    <t xml:space="preserve">CAPITALPART </t>
  </si>
  <si>
    <t>CPTP</t>
  </si>
  <si>
    <t xml:space="preserve">CAPITALPART PARTICIPACOES S.A.                    </t>
  </si>
  <si>
    <t xml:space="preserve">CASAN       </t>
  </si>
  <si>
    <t>CASN</t>
  </si>
  <si>
    <t xml:space="preserve">CIA CATARINENSE DE AGUAS E SANEAM.-CASAN          </t>
  </si>
  <si>
    <t xml:space="preserve">CCR SA      </t>
  </si>
  <si>
    <t>CCRO</t>
  </si>
  <si>
    <t xml:space="preserve">CCR S.A.                                          </t>
  </si>
  <si>
    <t xml:space="preserve">CCX CARVAO  </t>
  </si>
  <si>
    <t>CCXC</t>
  </si>
  <si>
    <t xml:space="preserve">CCX CARVÃO DA COLÔMBIA S.A.                       </t>
  </si>
  <si>
    <t xml:space="preserve">CEB         </t>
  </si>
  <si>
    <t>CEBR</t>
  </si>
  <si>
    <t xml:space="preserve">CIA ENERGETICA DE BRASILIA                        </t>
  </si>
  <si>
    <t xml:space="preserve">CEDRO       </t>
  </si>
  <si>
    <t>CEDO</t>
  </si>
  <si>
    <t xml:space="preserve">CIA FIACAO TECIDOS CEDRO CACHOEIRA                </t>
  </si>
  <si>
    <t xml:space="preserve">CEEE-D      </t>
  </si>
  <si>
    <t>CEED</t>
  </si>
  <si>
    <t xml:space="preserve">CIA ESTADUAL DE DISTRIB ENER ELET-CEEE-D          </t>
  </si>
  <si>
    <t xml:space="preserve">CEEE-GT     </t>
  </si>
  <si>
    <t>EEEL</t>
  </si>
  <si>
    <t xml:space="preserve">CIA ESTADUAL GER.TRANS.ENER.ELET-CEEE-GT          </t>
  </si>
  <si>
    <t xml:space="preserve">CEG         </t>
  </si>
  <si>
    <t>CEGR</t>
  </si>
  <si>
    <t xml:space="preserve">CIA DISTRIB DE GAS DO RIO DE JANEIRO-CEG          </t>
  </si>
  <si>
    <t xml:space="preserve">CELESC      </t>
  </si>
  <si>
    <t>CLSC</t>
  </si>
  <si>
    <t xml:space="preserve">CENTRAIS ELET DE SANTA CATARINA S.A.              </t>
  </si>
  <si>
    <t xml:space="preserve">CELGPAR     </t>
  </si>
  <si>
    <t>GPAR</t>
  </si>
  <si>
    <t xml:space="preserve">CIA CELG DE PARTICIPACOES - CELGPAR               </t>
  </si>
  <si>
    <t xml:space="preserve">CELPA       </t>
  </si>
  <si>
    <t>CELP</t>
  </si>
  <si>
    <t xml:space="preserve">CENTRAIS ELET DO PARA S.A. - CELPA                </t>
  </si>
  <si>
    <t xml:space="preserve">CELPE       </t>
  </si>
  <si>
    <t>CEPE</t>
  </si>
  <si>
    <t xml:space="preserve">CIA ENERGETICA DE PERNAMBUCO - CELPE              </t>
  </si>
  <si>
    <t xml:space="preserve">CELUL IRANI </t>
  </si>
  <si>
    <t>RANI</t>
  </si>
  <si>
    <t xml:space="preserve">CELULOSE IRANI S.A.                               </t>
  </si>
  <si>
    <t xml:space="preserve">CEMAR       </t>
  </si>
  <si>
    <t>ENMA</t>
  </si>
  <si>
    <t xml:space="preserve">CIA ENERGETICA DO MARANHAO - CEMAR                </t>
  </si>
  <si>
    <t xml:space="preserve">CEMEPE      </t>
  </si>
  <si>
    <t>MAPT</t>
  </si>
  <si>
    <t xml:space="preserve">CEMEPE INVESTIMENTOS S.A.                         </t>
  </si>
  <si>
    <t xml:space="preserve">CEMIG       </t>
  </si>
  <si>
    <t>CMIG</t>
  </si>
  <si>
    <t xml:space="preserve">CIA ENERGETICA DE MINAS GERAIS - CEMIG            </t>
  </si>
  <si>
    <t xml:space="preserve">CEMIG DIST  </t>
  </si>
  <si>
    <t>CMGD</t>
  </si>
  <si>
    <t xml:space="preserve">CEMIG DISTRIBUICAO S.A.                           </t>
  </si>
  <si>
    <t xml:space="preserve">CEMIG GT    </t>
  </si>
  <si>
    <t>CMGT</t>
  </si>
  <si>
    <t xml:space="preserve">CEMIG GERACAO E TRANSMISSAO S.A.                  </t>
  </si>
  <si>
    <t xml:space="preserve">CESP        </t>
  </si>
  <si>
    <t xml:space="preserve">CESP - CIA ENERGETICA DE SAO PAULO                </t>
  </si>
  <si>
    <t xml:space="preserve">CETIP       </t>
  </si>
  <si>
    <t>CTIP</t>
  </si>
  <si>
    <t xml:space="preserve">CETIP S.A. - MERCADOS ORGANIZADOS                 </t>
  </si>
  <si>
    <t xml:space="preserve">CHIARELLI   </t>
  </si>
  <si>
    <t>CCHI</t>
  </si>
  <si>
    <t xml:space="preserve">CERAMICA CHIARELLI S.A.                           </t>
  </si>
  <si>
    <t xml:space="preserve">CIA HERING  </t>
  </si>
  <si>
    <t>HGTX</t>
  </si>
  <si>
    <t xml:space="preserve">CIA HERING                                        </t>
  </si>
  <si>
    <t xml:space="preserve">CIELO       </t>
  </si>
  <si>
    <t>CIEL</t>
  </si>
  <si>
    <t xml:space="preserve">CIELO S.A.                                        </t>
  </si>
  <si>
    <t xml:space="preserve">CIMS        </t>
  </si>
  <si>
    <t>CMSA</t>
  </si>
  <si>
    <t xml:space="preserve">CIMS S.A.                                         </t>
  </si>
  <si>
    <t xml:space="preserve">COBRASMA    </t>
  </si>
  <si>
    <t>CBMA</t>
  </si>
  <si>
    <t xml:space="preserve">COBRASMA S.A.                                     </t>
  </si>
  <si>
    <t xml:space="preserve">COELBA      </t>
  </si>
  <si>
    <t>CEEB</t>
  </si>
  <si>
    <t xml:space="preserve">CIA ELETRICIDADE EST. DA BAHIA - COELBA           </t>
  </si>
  <si>
    <t xml:space="preserve">COELCE      </t>
  </si>
  <si>
    <t>COCE</t>
  </si>
  <si>
    <t xml:space="preserve">CIA ENERGETICA DO CEARA - COELCE                  </t>
  </si>
  <si>
    <t xml:space="preserve">COMGAS      </t>
  </si>
  <si>
    <t>CGAS</t>
  </si>
  <si>
    <t xml:space="preserve">CIA GAS DE SAO PAULO - COMGAS                     </t>
  </si>
  <si>
    <t xml:space="preserve">CONC RAPOSO </t>
  </si>
  <si>
    <t>RPTA</t>
  </si>
  <si>
    <t xml:space="preserve">CONC AUTO RAPOSO TAVARES S.A.                     </t>
  </si>
  <si>
    <t>CONC RIO TER</t>
  </si>
  <si>
    <t>CRTE</t>
  </si>
  <si>
    <t xml:space="preserve">CONC RIO-TERESOPOLIS S.A.                         </t>
  </si>
  <si>
    <t xml:space="preserve">CONCEPA     </t>
  </si>
  <si>
    <t>CNCP</t>
  </si>
  <si>
    <t xml:space="preserve">CONC ROD OSORIO-PORTO ALEGRE S.A-CONCEPA          </t>
  </si>
  <si>
    <t>CALI</t>
  </si>
  <si>
    <t xml:space="preserve">CONSTRUTORA ADOLPHO LINDENBERG S.A.               </t>
  </si>
  <si>
    <t xml:space="preserve">CONST BETER </t>
  </si>
  <si>
    <t>COBE</t>
  </si>
  <si>
    <t xml:space="preserve">CONSTRUTORA BETER S.A.                            </t>
  </si>
  <si>
    <t xml:space="preserve">CONTAX      </t>
  </si>
  <si>
    <t>CTAX</t>
  </si>
  <si>
    <t xml:space="preserve">CONTAX PARTICIPACOES S.A.                         </t>
  </si>
  <si>
    <t xml:space="preserve">COPASA      </t>
  </si>
  <si>
    <t>CSMG</t>
  </si>
  <si>
    <t xml:space="preserve">CIA SANEAMENTO DE MINAS GERAIS-COPASA MG          </t>
  </si>
  <si>
    <t xml:space="preserve">COPEL       </t>
  </si>
  <si>
    <t>CPLE</t>
  </si>
  <si>
    <t xml:space="preserve">CIA PARANAENSE DE ENERGIA - COPEL                 </t>
  </si>
  <si>
    <t xml:space="preserve">COR RIBEIRO </t>
  </si>
  <si>
    <t>CORR</t>
  </si>
  <si>
    <t xml:space="preserve">CORREA RIBEIRO S.A. COMERCIO E INDUSTRIA          </t>
  </si>
  <si>
    <t xml:space="preserve">COSAN       </t>
  </si>
  <si>
    <t>CSAN</t>
  </si>
  <si>
    <t xml:space="preserve">COSAN S.A. INDUSTRIA E COMERCIO                   </t>
  </si>
  <si>
    <t xml:space="preserve">COSERN      </t>
  </si>
  <si>
    <t>CSRN</t>
  </si>
  <si>
    <t xml:space="preserve">CIA ENERGETICA DO RIO GDE NORTE - COSERN          </t>
  </si>
  <si>
    <t xml:space="preserve">COTEMINAS   </t>
  </si>
  <si>
    <t>CTNM</t>
  </si>
  <si>
    <t xml:space="preserve">CIA TECIDOS NORTE DE MINAS COTEMINAS              </t>
  </si>
  <si>
    <t>CPFE</t>
  </si>
  <si>
    <t xml:space="preserve">CPFL ENERGIA S.A.                                 </t>
  </si>
  <si>
    <t>CPFG</t>
  </si>
  <si>
    <t xml:space="preserve">CPFL GERACAO DE ENERGIA S.A.                      </t>
  </si>
  <si>
    <t>CPFP</t>
  </si>
  <si>
    <t xml:space="preserve">CIA PIRATININGA DE FORCA E LUZ                    </t>
  </si>
  <si>
    <t>CPFL RENOVAV</t>
  </si>
  <si>
    <t>CPRE</t>
  </si>
  <si>
    <t xml:space="preserve">CPFL ENERGIAS RENOVÁVEIS S.A.                     </t>
  </si>
  <si>
    <t xml:space="preserve">CR2         </t>
  </si>
  <si>
    <t>CRDE</t>
  </si>
  <si>
    <t xml:space="preserve">CR2 EMPREENDIMENTOS IMOBILIARIOS S.A.             </t>
  </si>
  <si>
    <t xml:space="preserve">CREMER      </t>
  </si>
  <si>
    <t>CREM</t>
  </si>
  <si>
    <t xml:space="preserve">CREMER S.A.                                       </t>
  </si>
  <si>
    <t>CARD</t>
  </si>
  <si>
    <t xml:space="preserve">CSU CARDSYSTEM S.A.                               </t>
  </si>
  <si>
    <t>CTBC TELECOM</t>
  </si>
  <si>
    <t>CTBC</t>
  </si>
  <si>
    <t xml:space="preserve">ALGAR TELECOM S/A                                 </t>
  </si>
  <si>
    <t xml:space="preserve">CTX PART    </t>
  </si>
  <si>
    <t>CTXP</t>
  </si>
  <si>
    <t xml:space="preserve">CTX PARTICIPAÇÕES S.A.                            </t>
  </si>
  <si>
    <t xml:space="preserve">CVC BRASIL  </t>
  </si>
  <si>
    <t>CVCB</t>
  </si>
  <si>
    <t xml:space="preserve">CVC BRASIL OPERADORA E AGÊNCIA DE VIAGENS S.A.    </t>
  </si>
  <si>
    <t>CCPR</t>
  </si>
  <si>
    <t xml:space="preserve">CYRELA COMMERCIAL PROPERT S.A. EMPR PART          </t>
  </si>
  <si>
    <t>CYRE</t>
  </si>
  <si>
    <t xml:space="preserve">CYRELA BRAZIL REALTY S.A.EMPREEND E PART          </t>
  </si>
  <si>
    <t xml:space="preserve">D H B       </t>
  </si>
  <si>
    <t>DHBI</t>
  </si>
  <si>
    <t xml:space="preserve">DHB INDUSTRIA E COMERCIO S.A.                     </t>
  </si>
  <si>
    <t xml:space="preserve">DALETH PART </t>
  </si>
  <si>
    <t>OPDL</t>
  </si>
  <si>
    <t xml:space="preserve">DALETH PARTICIPACOES S.A.                         </t>
  </si>
  <si>
    <t xml:space="preserve">DASA        </t>
  </si>
  <si>
    <t xml:space="preserve">DIAGNOSTICOS DA AMERICA S.A.                      </t>
  </si>
  <si>
    <t xml:space="preserve">DAYCOVAL    </t>
  </si>
  <si>
    <t>DAYC</t>
  </si>
  <si>
    <t xml:space="preserve">BCO DAYCOVAL S.A.                                 </t>
  </si>
  <si>
    <t xml:space="preserve">DIBENS LSG  </t>
  </si>
  <si>
    <t>DBEN</t>
  </si>
  <si>
    <t xml:space="preserve">DIBENS LEASING S.A. - ARREND.MERCANTIL            </t>
  </si>
  <si>
    <t xml:space="preserve">DIMED       </t>
  </si>
  <si>
    <t>PNVL</t>
  </si>
  <si>
    <t xml:space="preserve">DIMED S.A. DISTRIBUIDORA DE MEDICAMENTOS          </t>
  </si>
  <si>
    <t>DINAMICA ENE</t>
  </si>
  <si>
    <t>DNEN</t>
  </si>
  <si>
    <t xml:space="preserve">DINAMICA ENERGIA S.A.                             </t>
  </si>
  <si>
    <t xml:space="preserve">DIRECIONAL  </t>
  </si>
  <si>
    <t>DIRR</t>
  </si>
  <si>
    <t xml:space="preserve">DIRECIONAL ENGENHARIA S.A.                        </t>
  </si>
  <si>
    <t>IMBI</t>
  </si>
  <si>
    <t xml:space="preserve">CIA DOCAS DE IMBITUBA                             </t>
  </si>
  <si>
    <t xml:space="preserve">DOHLER      </t>
  </si>
  <si>
    <t>DOHL</t>
  </si>
  <si>
    <t xml:space="preserve">DOHLER S.A.                                       </t>
  </si>
  <si>
    <t xml:space="preserve">DOMMO EMPR  </t>
  </si>
  <si>
    <t>CALA</t>
  </si>
  <si>
    <t xml:space="preserve">DOMMO EMPREENDIMENTOS IMOBILIÁRIOS S.A.           </t>
  </si>
  <si>
    <t>DTCOM-DIRECT</t>
  </si>
  <si>
    <t>DTCY</t>
  </si>
  <si>
    <t xml:space="preserve">DTCOM - DIRECT TO COMPANY S.A.                    </t>
  </si>
  <si>
    <t xml:space="preserve">DURATEX     </t>
  </si>
  <si>
    <t>DTEX</t>
  </si>
  <si>
    <t xml:space="preserve">DURATEX S.A.                                      </t>
  </si>
  <si>
    <t xml:space="preserve">DUXXI       </t>
  </si>
  <si>
    <t>DXXI</t>
  </si>
  <si>
    <t xml:space="preserve">DUXXI IMOBILIÁRIA S.A.                            </t>
  </si>
  <si>
    <t xml:space="preserve">EBE         </t>
  </si>
  <si>
    <t>EBEN</t>
  </si>
  <si>
    <t xml:space="preserve">BANDEIRANTE ENERGIA S.A.                          </t>
  </si>
  <si>
    <t>ECO SEC AGRO</t>
  </si>
  <si>
    <t>ECOA</t>
  </si>
  <si>
    <t xml:space="preserve">ECO SECURITIZADORA DIREITOS CRED AGRONEGÓCIO S.A. </t>
  </si>
  <si>
    <t xml:space="preserve">ECON        </t>
  </si>
  <si>
    <t>ERDV</t>
  </si>
  <si>
    <t xml:space="preserve">ECORODOVIAS CONCESSÕES E SERVIÇOS S.A.            </t>
  </si>
  <si>
    <t xml:space="preserve">ECONORTE    </t>
  </si>
  <si>
    <t>ECNT</t>
  </si>
  <si>
    <t xml:space="preserve">EMPRESA CONC RODOV DO NORTE S.A.ECONORTE          </t>
  </si>
  <si>
    <t xml:space="preserve">ECOPISTAS   </t>
  </si>
  <si>
    <t>ASCP</t>
  </si>
  <si>
    <t xml:space="preserve">CONC ROD AYRTON SENNA E CARV PINTO S.A.-ECOPISTAS </t>
  </si>
  <si>
    <t xml:space="preserve">ECORODOVIAS </t>
  </si>
  <si>
    <t>ECOR</t>
  </si>
  <si>
    <t xml:space="preserve">ECORODOVIAS INFRAESTRUTURA E LOGÍSTICA S.A.       </t>
  </si>
  <si>
    <t xml:space="preserve">ECOVIAS     </t>
  </si>
  <si>
    <t>ECOV</t>
  </si>
  <si>
    <t xml:space="preserve">CONC ECOVIAS IMIGRANTES S.A.                      </t>
  </si>
  <si>
    <t xml:space="preserve">ELEKEIROZ   </t>
  </si>
  <si>
    <t>ELEK</t>
  </si>
  <si>
    <t xml:space="preserve">ELEKEIROZ S.A.                                    </t>
  </si>
  <si>
    <t xml:space="preserve">ELEKTRO     </t>
  </si>
  <si>
    <t>EKTR</t>
  </si>
  <si>
    <t xml:space="preserve">ELEKTRO - ELETRICIDADE E SERVICOS S.A.            </t>
  </si>
  <si>
    <t xml:space="preserve">ELETROBRAS  </t>
  </si>
  <si>
    <t>ELET</t>
  </si>
  <si>
    <t xml:space="preserve">CENTRAIS ELET BRAS S.A. - ELETROBRAS              </t>
  </si>
  <si>
    <t xml:space="preserve">ELETRON     </t>
  </si>
  <si>
    <t>ETRO</t>
  </si>
  <si>
    <t xml:space="preserve">ELETRON S.A.                                      </t>
  </si>
  <si>
    <t xml:space="preserve">ELETROPAR   </t>
  </si>
  <si>
    <t>LIPR</t>
  </si>
  <si>
    <t xml:space="preserve">ELETROBRÁS PARTICIPAÇÕES S.A. - ELETROPAR         </t>
  </si>
  <si>
    <t xml:space="preserve">ELETROPAULO </t>
  </si>
  <si>
    <t>ELPL</t>
  </si>
  <si>
    <t xml:space="preserve">ELETROPAULO METROP. ELET. SAO PAULO S.A.          </t>
  </si>
  <si>
    <t xml:space="preserve">EMAE        </t>
  </si>
  <si>
    <t xml:space="preserve">EMAE - EMPRESA METROP.AGUAS ENERGIA S.A.          </t>
  </si>
  <si>
    <t xml:space="preserve">EMBRAER     </t>
  </si>
  <si>
    <t>EMBR</t>
  </si>
  <si>
    <t xml:space="preserve">EMBRAER S.A.                                      </t>
  </si>
  <si>
    <t xml:space="preserve">ENCORPAR    </t>
  </si>
  <si>
    <t>ECPR</t>
  </si>
  <si>
    <t xml:space="preserve">EMPRESA NAC COM REDITO PART S.A.ENCORPAR          </t>
  </si>
  <si>
    <t xml:space="preserve">ENERGIAS BR </t>
  </si>
  <si>
    <t>ENBR</t>
  </si>
  <si>
    <t xml:space="preserve">EDP - ENERGIAS DO BRASIL S.A.                     </t>
  </si>
  <si>
    <t xml:space="preserve">ENERGISA    </t>
  </si>
  <si>
    <t>ENGI</t>
  </si>
  <si>
    <t xml:space="preserve">ENERGISA S.A.                                     </t>
  </si>
  <si>
    <t xml:space="preserve">ENERSUL     </t>
  </si>
  <si>
    <t>ENER</t>
  </si>
  <si>
    <t xml:space="preserve">ENEVA       </t>
  </si>
  <si>
    <t>ENEV</t>
  </si>
  <si>
    <t xml:space="preserve">ENEVA S.A                                         </t>
  </si>
  <si>
    <t xml:space="preserve">EQUATORIAL  </t>
  </si>
  <si>
    <t>EQTL</t>
  </si>
  <si>
    <t xml:space="preserve">EQUATORIAL ENERGIA S.A.                           </t>
  </si>
  <si>
    <t xml:space="preserve">ESCELSA     </t>
  </si>
  <si>
    <t>ESCE</t>
  </si>
  <si>
    <t xml:space="preserve">ESPIRITO SANTO CENTR.ELETR. S.A.-ESCELSA          </t>
  </si>
  <si>
    <t>ESTC</t>
  </si>
  <si>
    <t xml:space="preserve">ESTACIO PARTICIPACOES S.A.                        </t>
  </si>
  <si>
    <t xml:space="preserve">ESTRELA     </t>
  </si>
  <si>
    <t>ESTR</t>
  </si>
  <si>
    <t xml:space="preserve">MANUFATURA DE BRINQUEDOS ESTRELA S.A.             </t>
  </si>
  <si>
    <t xml:space="preserve">ETERNIT     </t>
  </si>
  <si>
    <t>ETER</t>
  </si>
  <si>
    <t xml:space="preserve">ETERNIT S.A.                                      </t>
  </si>
  <si>
    <t xml:space="preserve">EUCATEX     </t>
  </si>
  <si>
    <t>EUCA</t>
  </si>
  <si>
    <t xml:space="preserve">EUCATEX S.A. INDUSTRIA E COMERCIO                 </t>
  </si>
  <si>
    <t xml:space="preserve">EVEN        </t>
  </si>
  <si>
    <t xml:space="preserve">EVEN CONSTRUTORA E INCORPORADORA S.A.             </t>
  </si>
  <si>
    <t xml:space="preserve">EVORA       </t>
  </si>
  <si>
    <t>PTPA</t>
  </si>
  <si>
    <t xml:space="preserve">ÉVORA S.A.                                        </t>
  </si>
  <si>
    <t xml:space="preserve">EXCELSIOR   </t>
  </si>
  <si>
    <t>BAUH</t>
  </si>
  <si>
    <t xml:space="preserve">EXCELSIOR ALIMENTOS S.A.                          </t>
  </si>
  <si>
    <t xml:space="preserve">EZTEC       </t>
  </si>
  <si>
    <t>EZTC</t>
  </si>
  <si>
    <t xml:space="preserve">EZ TEC EMPREEND. E PARTICIPACOES S.A.             </t>
  </si>
  <si>
    <t>FER C ATLANT</t>
  </si>
  <si>
    <t>VSPT</t>
  </si>
  <si>
    <t xml:space="preserve">FERROVIA CENTRO-ATLANTICA S.A.                    </t>
  </si>
  <si>
    <t>FHER</t>
  </si>
  <si>
    <t xml:space="preserve">FERTILIZANTES HERINGER S.A.                       </t>
  </si>
  <si>
    <t xml:space="preserve">FERBASA     </t>
  </si>
  <si>
    <t>FESA</t>
  </si>
  <si>
    <t xml:space="preserve">CIA FERRO LIGAS DA BAHIA - FERBASA                </t>
  </si>
  <si>
    <t xml:space="preserve">FIBAM       </t>
  </si>
  <si>
    <t>FBMC</t>
  </si>
  <si>
    <t xml:space="preserve">FIBAM COMPANHIA INDUSTRIAL                        </t>
  </si>
  <si>
    <t xml:space="preserve">FIBRIA      </t>
  </si>
  <si>
    <t>FIBR</t>
  </si>
  <si>
    <t xml:space="preserve">FIBRIA CELULOSE S.A.                              </t>
  </si>
  <si>
    <t xml:space="preserve">FINANSINOS  </t>
  </si>
  <si>
    <t>FNCN</t>
  </si>
  <si>
    <t xml:space="preserve">FINANSINOS S.A.- CREDITO FINANC E INVEST          </t>
  </si>
  <si>
    <t xml:space="preserve">FLEURY      </t>
  </si>
  <si>
    <t>FLRY</t>
  </si>
  <si>
    <t xml:space="preserve">FLEURY S.A.                                       </t>
  </si>
  <si>
    <t>FJTA</t>
  </si>
  <si>
    <t xml:space="preserve">FORJAS TAURUS S.A.                                </t>
  </si>
  <si>
    <t xml:space="preserve">FORPART     </t>
  </si>
  <si>
    <t>FPRT</t>
  </si>
  <si>
    <t xml:space="preserve">FORPART S.A.                                      </t>
  </si>
  <si>
    <t xml:space="preserve">FRAS-LE     </t>
  </si>
  <si>
    <t>FRAS</t>
  </si>
  <si>
    <t xml:space="preserve">FRAS-LE S.A.                                      </t>
  </si>
  <si>
    <t>FRIGOL FOODS</t>
  </si>
  <si>
    <t>FGOL</t>
  </si>
  <si>
    <t xml:space="preserve">FRIGOL FOODS PARTICIPAÇÕES S.A.                   </t>
  </si>
  <si>
    <t xml:space="preserve">FUTURETEL   </t>
  </si>
  <si>
    <t>FTRT</t>
  </si>
  <si>
    <t xml:space="preserve">FUTURETEL S.A.                                    </t>
  </si>
  <si>
    <t xml:space="preserve">GAFISA      </t>
  </si>
  <si>
    <t>GFSA</t>
  </si>
  <si>
    <t xml:space="preserve">GAFISA S.A.                                       </t>
  </si>
  <si>
    <t xml:space="preserve">GAIA AGRO   </t>
  </si>
  <si>
    <t>GAFL</t>
  </si>
  <si>
    <t xml:space="preserve">GAIA AGRO SECURITIZADORA S.A.                     </t>
  </si>
  <si>
    <t>GAIA SECURIT</t>
  </si>
  <si>
    <t>GAIA</t>
  </si>
  <si>
    <t xml:space="preserve">GAIA SECURITIZADORA S.A.                          </t>
  </si>
  <si>
    <t xml:space="preserve">GAMA PART   </t>
  </si>
  <si>
    <t>OPGM</t>
  </si>
  <si>
    <t xml:space="preserve">GAMA PARTICIPACOES S.A.                           </t>
  </si>
  <si>
    <t>GENERALSHOPP</t>
  </si>
  <si>
    <t>GSHP</t>
  </si>
  <si>
    <t xml:space="preserve">GENERAL SHOPPING BRASIL S.A.                      </t>
  </si>
  <si>
    <t xml:space="preserve">GER PARANAP </t>
  </si>
  <si>
    <t>GEPA</t>
  </si>
  <si>
    <t xml:space="preserve">DUKE ENERGY INT. GER. PARANAPANEMA S.A.           </t>
  </si>
  <si>
    <t xml:space="preserve">GERDAU      </t>
  </si>
  <si>
    <t>GGBR</t>
  </si>
  <si>
    <t xml:space="preserve">GERDAU S.A.                                       </t>
  </si>
  <si>
    <t xml:space="preserve">GERDAU MET  </t>
  </si>
  <si>
    <t>GOAU</t>
  </si>
  <si>
    <t xml:space="preserve">METALURGICA GERDAU S.A.                           </t>
  </si>
  <si>
    <t xml:space="preserve">GOL         </t>
  </si>
  <si>
    <t>GOLL</t>
  </si>
  <si>
    <t xml:space="preserve">GOL LINHAS AEREAS INTELIGENTES S.A.               </t>
  </si>
  <si>
    <t xml:space="preserve">GPC PART    </t>
  </si>
  <si>
    <t>GPCP</t>
  </si>
  <si>
    <t xml:space="preserve">GPC PARTICIPACOES S.A.                            </t>
  </si>
  <si>
    <t xml:space="preserve">GRAZZIOTIN  </t>
  </si>
  <si>
    <t>CGRA</t>
  </si>
  <si>
    <t xml:space="preserve">GRAZZIOTIN S.A.                                   </t>
  </si>
  <si>
    <t xml:space="preserve">GRENDENE    </t>
  </si>
  <si>
    <t>GRND</t>
  </si>
  <si>
    <t xml:space="preserve">GRENDENE S.A.                                     </t>
  </si>
  <si>
    <t xml:space="preserve">GRUCAI      </t>
  </si>
  <si>
    <t>GRUC</t>
  </si>
  <si>
    <t xml:space="preserve">GRUCAI PARTICIPACOES S.A.                         </t>
  </si>
  <si>
    <t xml:space="preserve">GUARARAPES  </t>
  </si>
  <si>
    <t>GUAR</t>
  </si>
  <si>
    <t xml:space="preserve">GUARARAPES CONFECCOES S.A.                        </t>
  </si>
  <si>
    <t xml:space="preserve">HABITASUL   </t>
  </si>
  <si>
    <t>HBTS</t>
  </si>
  <si>
    <t xml:space="preserve">CIA HABITASUL DE PARTICIPACOES                    </t>
  </si>
  <si>
    <t xml:space="preserve">HAGA S/A    </t>
  </si>
  <si>
    <t>HAGA</t>
  </si>
  <si>
    <t xml:space="preserve">HAGA S.A. INDUSTRIA E COMERCIO                    </t>
  </si>
  <si>
    <t xml:space="preserve">HARPIA PART </t>
  </si>
  <si>
    <t>HPIA</t>
  </si>
  <si>
    <t xml:space="preserve">HARPIA ÔMEGA PARTICIPAÇÕES S.A.                   </t>
  </si>
  <si>
    <t xml:space="preserve">HELBOR      </t>
  </si>
  <si>
    <t>HBOR</t>
  </si>
  <si>
    <t xml:space="preserve">HELBOR EMPREENDIMENTOS S.A.                       </t>
  </si>
  <si>
    <t xml:space="preserve">HERCULES    </t>
  </si>
  <si>
    <t>HETA</t>
  </si>
  <si>
    <t xml:space="preserve">HERCULES S.A. FABRICA DE TALHERES                 </t>
  </si>
  <si>
    <t>HIDROVIAS BR</t>
  </si>
  <si>
    <t>HBSA</t>
  </si>
  <si>
    <t xml:space="preserve">HIDROVIAS DO BRASIL S.A.                          </t>
  </si>
  <si>
    <t>HOTEIS OTHON</t>
  </si>
  <si>
    <t>HOOT</t>
  </si>
  <si>
    <t xml:space="preserve">HOTEIS OTHON S.A.                                 </t>
  </si>
  <si>
    <t xml:space="preserve">HYPERMARCAS </t>
  </si>
  <si>
    <t>HYPE</t>
  </si>
  <si>
    <t xml:space="preserve">HYPERMARCAS S.A.                                  </t>
  </si>
  <si>
    <t xml:space="preserve">IDEIASNET   </t>
  </si>
  <si>
    <t>IDNT</t>
  </si>
  <si>
    <t xml:space="preserve">IDEIASNET S.A.                                    </t>
  </si>
  <si>
    <t xml:space="preserve">IGB S/A     </t>
  </si>
  <si>
    <t>IGBR</t>
  </si>
  <si>
    <t xml:space="preserve">IGB ELETRÔNICA S/A                                </t>
  </si>
  <si>
    <t xml:space="preserve">IGUATEMI    </t>
  </si>
  <si>
    <t>IGTA</t>
  </si>
  <si>
    <t xml:space="preserve">IGUATEMI EMPRESA DE SHOPPING CENTERS S.A          </t>
  </si>
  <si>
    <t xml:space="preserve">IMIGRANTES  </t>
  </si>
  <si>
    <t>IMIG</t>
  </si>
  <si>
    <t>CATA</t>
  </si>
  <si>
    <t xml:space="preserve">CIA INDUSTRIAL CATAGUASES                         </t>
  </si>
  <si>
    <t xml:space="preserve">INDS ROMI   </t>
  </si>
  <si>
    <t>ROMI</t>
  </si>
  <si>
    <t xml:space="preserve">INDUSTRIAS ROMI S.A.                              </t>
  </si>
  <si>
    <t xml:space="preserve">INDUSVAL    </t>
  </si>
  <si>
    <t>IDVL</t>
  </si>
  <si>
    <t xml:space="preserve">BCO INDUSVAL S.A.                                 </t>
  </si>
  <si>
    <t xml:space="preserve">INEPAR      </t>
  </si>
  <si>
    <t>INEP</t>
  </si>
  <si>
    <t xml:space="preserve">INEPAR S.A. INDUSTRIA E CONSTRUCOES               </t>
  </si>
  <si>
    <t xml:space="preserve">INFRASEC    </t>
  </si>
  <si>
    <t>IFSC</t>
  </si>
  <si>
    <t xml:space="preserve">INFRASEC SECURITIZADORA S.A.                      </t>
  </si>
  <si>
    <t xml:space="preserve">INVEPAR     </t>
  </si>
  <si>
    <t>IVPR</t>
  </si>
  <si>
    <t xml:space="preserve">INVESTIMENTOS E PARTICIP. EM INFRA S.A. - INVEPAR </t>
  </si>
  <si>
    <t>FIGE</t>
  </si>
  <si>
    <t xml:space="preserve">INVESTIMENTOS BEMGE S.A.                          </t>
  </si>
  <si>
    <t xml:space="preserve">INVESTCO    </t>
  </si>
  <si>
    <t>INVT</t>
  </si>
  <si>
    <t xml:space="preserve">INVESTCO S.A.                                     </t>
  </si>
  <si>
    <t>INVIT LEGACY</t>
  </si>
  <si>
    <t>IVLG</t>
  </si>
  <si>
    <t xml:space="preserve">INVITEL LEGACY S.A.                               </t>
  </si>
  <si>
    <t>MYPK</t>
  </si>
  <si>
    <t xml:space="preserve">IOCHPE MAXION S.A.                                </t>
  </si>
  <si>
    <t xml:space="preserve">ISEC        </t>
  </si>
  <si>
    <t>IMWL</t>
  </si>
  <si>
    <t xml:space="preserve">ISEC SECURITIZADORA S.A.                          </t>
  </si>
  <si>
    <t xml:space="preserve">ITAITINGA   </t>
  </si>
  <si>
    <t>SQRM</t>
  </si>
  <si>
    <t xml:space="preserve">ITAITINGA PARTICIPACOES S.A.                      </t>
  </si>
  <si>
    <t xml:space="preserve">ITAPEBI     </t>
  </si>
  <si>
    <t>ITPB</t>
  </si>
  <si>
    <t xml:space="preserve">ITAPEBI GERACAO DE ENERGIA S.A.                   </t>
  </si>
  <si>
    <t xml:space="preserve">ITAUSA      </t>
  </si>
  <si>
    <t>ITSA</t>
  </si>
  <si>
    <t xml:space="preserve">ITAUSA INVESTIMENTOS ITAU S.A.                    </t>
  </si>
  <si>
    <t xml:space="preserve">ITAUTEC     </t>
  </si>
  <si>
    <t>ITEC</t>
  </si>
  <si>
    <t xml:space="preserve">ITAUTEC S.A. - GRUPO ITAUTEC                      </t>
  </si>
  <si>
    <t>ITUB</t>
  </si>
  <si>
    <t xml:space="preserve">ITAU UNIBANCO HOLDING S.A.                        </t>
  </si>
  <si>
    <t xml:space="preserve">J B DUARTE  </t>
  </si>
  <si>
    <t>JBDU</t>
  </si>
  <si>
    <t xml:space="preserve">INDUSTRIAS J B DUARTE S.A.                        </t>
  </si>
  <si>
    <t xml:space="preserve">J.MACEDO    </t>
  </si>
  <si>
    <t>JMCD</t>
  </si>
  <si>
    <t xml:space="preserve">J. MACEDO S.A.                                    </t>
  </si>
  <si>
    <t xml:space="preserve">JBS         </t>
  </si>
  <si>
    <t>JBSS</t>
  </si>
  <si>
    <t xml:space="preserve">JBS S.A.                                          </t>
  </si>
  <si>
    <t xml:space="preserve">JEREISSATI  </t>
  </si>
  <si>
    <t>MLFT</t>
  </si>
  <si>
    <t xml:space="preserve">JEREISSATI PARTICIPACOES S.A.                     </t>
  </si>
  <si>
    <t xml:space="preserve">JHSF PART   </t>
  </si>
  <si>
    <t>JHSF</t>
  </si>
  <si>
    <t xml:space="preserve">JHSF PARTICIPACOES S.A.                           </t>
  </si>
  <si>
    <t xml:space="preserve">JOAO FORTES </t>
  </si>
  <si>
    <t>JFEN</t>
  </si>
  <si>
    <t xml:space="preserve">JOAO FORTES ENGENHARIA S.A.                       </t>
  </si>
  <si>
    <t xml:space="preserve">JOSAPAR     </t>
  </si>
  <si>
    <t>JOPA</t>
  </si>
  <si>
    <t xml:space="preserve">JOSAPAR-JOAQUIM OLIVEIRA S.A. - PARTICIP          </t>
  </si>
  <si>
    <t xml:space="preserve">JSL         </t>
  </si>
  <si>
    <t>JSLG</t>
  </si>
  <si>
    <t xml:space="preserve">JSL S.A.                                          </t>
  </si>
  <si>
    <t xml:space="preserve">KARSTEN     </t>
  </si>
  <si>
    <t>CTKA</t>
  </si>
  <si>
    <t xml:space="preserve">KARSTEN S.A.                                      </t>
  </si>
  <si>
    <t>KEPL</t>
  </si>
  <si>
    <t xml:space="preserve">KEPLER WEBER S.A.                                 </t>
  </si>
  <si>
    <t xml:space="preserve">KLABIN S/A  </t>
  </si>
  <si>
    <t>KLBN</t>
  </si>
  <si>
    <t xml:space="preserve">KLABIN S.A.                                       </t>
  </si>
  <si>
    <t xml:space="preserve">KROTON      </t>
  </si>
  <si>
    <t>KROT</t>
  </si>
  <si>
    <t xml:space="preserve">KROTON EDUCACIONAL S.A.                           </t>
  </si>
  <si>
    <t>LFFE</t>
  </si>
  <si>
    <t xml:space="preserve">JEREISSATI TELECOM S.A.                           </t>
  </si>
  <si>
    <t>LLIS</t>
  </si>
  <si>
    <t xml:space="preserve">RESTOQUE COMÉRCIO E CONFECÇÕES DE ROUPAS S.A.     </t>
  </si>
  <si>
    <t xml:space="preserve">LIGHT       </t>
  </si>
  <si>
    <t>LIGH</t>
  </si>
  <si>
    <t xml:space="preserve">LIGHT SERVICOS DE ELETRICIDADE S.A.               </t>
  </si>
  <si>
    <t xml:space="preserve">LIGHT S/A   </t>
  </si>
  <si>
    <t>LIGT</t>
  </si>
  <si>
    <t xml:space="preserve">LIGHT S.A.                                        </t>
  </si>
  <si>
    <t xml:space="preserve">LINX        </t>
  </si>
  <si>
    <t xml:space="preserve">LINX S.A.                                         </t>
  </si>
  <si>
    <t xml:space="preserve">LITEL       </t>
  </si>
  <si>
    <t>LTEL</t>
  </si>
  <si>
    <t xml:space="preserve">LITEL PARTICIPACOES S.A.                          </t>
  </si>
  <si>
    <t>LIXC</t>
  </si>
  <si>
    <t xml:space="preserve">CONSTRUTORA LIX DA CUNHA S.A.                     </t>
  </si>
  <si>
    <t xml:space="preserve">PRUMO LOGÍSTICA S.A.                              </t>
  </si>
  <si>
    <t xml:space="preserve">LOCALIZA    </t>
  </si>
  <si>
    <t>RENT</t>
  </si>
  <si>
    <t xml:space="preserve">LOCALIZA RENT A CAR S.A.                          </t>
  </si>
  <si>
    <t xml:space="preserve">LOCAMERICA  </t>
  </si>
  <si>
    <t>LCAM</t>
  </si>
  <si>
    <t xml:space="preserve">CIA LOCAÇÃO DAS AMÉRICAS                          </t>
  </si>
  <si>
    <t xml:space="preserve">LOG-IN      </t>
  </si>
  <si>
    <t>LOGN</t>
  </si>
  <si>
    <t xml:space="preserve">LOG-IN LOGISTICA INTERMODAL S.A.                  </t>
  </si>
  <si>
    <t>LAME</t>
  </si>
  <si>
    <t xml:space="preserve">LOJAS AMERICANAS S.A.                             </t>
  </si>
  <si>
    <t>LOJAS HERING</t>
  </si>
  <si>
    <t>LHER</t>
  </si>
  <si>
    <t xml:space="preserve">LOJAS HERING S.A.                                 </t>
  </si>
  <si>
    <t>AMAR</t>
  </si>
  <si>
    <t xml:space="preserve">MARISA LOJAS S.A.                                 </t>
  </si>
  <si>
    <t>LREN</t>
  </si>
  <si>
    <t xml:space="preserve">LOJAS RENNER S.A.                                 </t>
  </si>
  <si>
    <t xml:space="preserve">LONGDIS     </t>
  </si>
  <si>
    <t>SPRT</t>
  </si>
  <si>
    <t xml:space="preserve">LONGDIS S.A.                                      </t>
  </si>
  <si>
    <t>LPSB</t>
  </si>
  <si>
    <t xml:space="preserve">LPS BRASIL - CONSULTORIA DE IMOVEIS S.A.          </t>
  </si>
  <si>
    <t xml:space="preserve">LUPATECH    </t>
  </si>
  <si>
    <t>LUPA</t>
  </si>
  <si>
    <t xml:space="preserve">LUPATECH S.A.                                     </t>
  </si>
  <si>
    <t>MDIA</t>
  </si>
  <si>
    <t xml:space="preserve">M.DIAS BRANCO S.A. IND COM DE ALIMENTOS           </t>
  </si>
  <si>
    <t xml:space="preserve">MAGAZ LUIZA </t>
  </si>
  <si>
    <t>MGLU</t>
  </si>
  <si>
    <t xml:space="preserve">MAGAZINE LUIZA S.A.                               </t>
  </si>
  <si>
    <t>MAGG</t>
  </si>
  <si>
    <t xml:space="preserve">MAGNESITA REFRATARIOS S.A.                        </t>
  </si>
  <si>
    <t xml:space="preserve">MANABI      </t>
  </si>
  <si>
    <t>MNBI</t>
  </si>
  <si>
    <t>MGEL</t>
  </si>
  <si>
    <t xml:space="preserve">MANGELS INDUSTRIAL S.A.                           </t>
  </si>
  <si>
    <t xml:space="preserve">MAORI       </t>
  </si>
  <si>
    <t>MAOR</t>
  </si>
  <si>
    <t xml:space="preserve">MAORI S.A.                                        </t>
  </si>
  <si>
    <t xml:space="preserve">MARCOPOLO   </t>
  </si>
  <si>
    <t>POMO</t>
  </si>
  <si>
    <t xml:space="preserve">MARCOPOLO S.A.                                    </t>
  </si>
  <si>
    <t xml:space="preserve">MARFRIG     </t>
  </si>
  <si>
    <t>MRFG</t>
  </si>
  <si>
    <t xml:space="preserve">MARFRIG GLOBAL FOODS S.A.                         </t>
  </si>
  <si>
    <t xml:space="preserve">MELHOR SP   </t>
  </si>
  <si>
    <t>MSPA</t>
  </si>
  <si>
    <t xml:space="preserve">CIA MELHORAMENTOS DE SAO PAULO                    </t>
  </si>
  <si>
    <t xml:space="preserve">MENDES JR   </t>
  </si>
  <si>
    <t>MEND</t>
  </si>
  <si>
    <t xml:space="preserve">MENDES JUNIOR ENGENHARIA S.A.                     </t>
  </si>
  <si>
    <t>MENEZES CORT</t>
  </si>
  <si>
    <t>MNZC</t>
  </si>
  <si>
    <t xml:space="preserve">TERMINAL GARAGEM MENEZES CORTES S.A.              </t>
  </si>
  <si>
    <t xml:space="preserve">MERC BRASIL </t>
  </si>
  <si>
    <t>BMEB</t>
  </si>
  <si>
    <t xml:space="preserve">BCO MERCANTIL DO BRASIL S.A.                      </t>
  </si>
  <si>
    <t xml:space="preserve">MERC FINANC </t>
  </si>
  <si>
    <t>MERC</t>
  </si>
  <si>
    <t xml:space="preserve">MERCANTIL BRASIL FINANC S.A. C.F.I.               </t>
  </si>
  <si>
    <t xml:space="preserve">MERC INVEST </t>
  </si>
  <si>
    <t>BMIN</t>
  </si>
  <si>
    <t xml:space="preserve">BCO MERCANTIL DE INVESTIMENTOS S.A.               </t>
  </si>
  <si>
    <t>MTIG</t>
  </si>
  <si>
    <t xml:space="preserve">METALGRAFICA IGUACU S.A.                          </t>
  </si>
  <si>
    <t xml:space="preserve">METAL LEVE  </t>
  </si>
  <si>
    <t>LEVE</t>
  </si>
  <si>
    <t xml:space="preserve">MAHLE-METAL LEVE S.A.                             </t>
  </si>
  <si>
    <t xml:space="preserve">METALFRIO   </t>
  </si>
  <si>
    <t>FRIO</t>
  </si>
  <si>
    <t xml:space="preserve">METALFRIO SOLUTIONS S.A.                          </t>
  </si>
  <si>
    <t xml:space="preserve">METISA      </t>
  </si>
  <si>
    <t>MTSA</t>
  </si>
  <si>
    <t xml:space="preserve">METISA METALURGICA TIMBOENSE S.A.                 </t>
  </si>
  <si>
    <t>MGI PARTICIP</t>
  </si>
  <si>
    <t>MGIP</t>
  </si>
  <si>
    <t xml:space="preserve">MGI - MINAS GERAIS PARTICIPAÇÕES S.A.             </t>
  </si>
  <si>
    <t xml:space="preserve">CRISTAL PIGMENTOS DO BRASIL S.A.                  </t>
  </si>
  <si>
    <t xml:space="preserve">MILLS       </t>
  </si>
  <si>
    <t>MILS</t>
  </si>
  <si>
    <t xml:space="preserve">MILLS ESTRUTURAS E SERVIÇOS DE ENGENHARIA S.A.    </t>
  </si>
  <si>
    <t>MMAQ</t>
  </si>
  <si>
    <t xml:space="preserve">MINASMAQUINAS S.A.                                </t>
  </si>
  <si>
    <t xml:space="preserve">MINERVA     </t>
  </si>
  <si>
    <t>BEEF</t>
  </si>
  <si>
    <t xml:space="preserve">MINERVA S.A.                                      </t>
  </si>
  <si>
    <t xml:space="preserve">MINUPAR     </t>
  </si>
  <si>
    <t>MNPR</t>
  </si>
  <si>
    <t xml:space="preserve">MINUPAR PARTICIPACOES S.A.                        </t>
  </si>
  <si>
    <t xml:space="preserve">MMX MINER   </t>
  </si>
  <si>
    <t>MMXM</t>
  </si>
  <si>
    <t xml:space="preserve">MMX MINERACAO E METALICOS S.A.                    </t>
  </si>
  <si>
    <t xml:space="preserve">MONT ARANHA </t>
  </si>
  <si>
    <t>MOAR</t>
  </si>
  <si>
    <t xml:space="preserve">MONTEIRO ARANHA S.A.                              </t>
  </si>
  <si>
    <t xml:space="preserve">MRS LOGIST  </t>
  </si>
  <si>
    <t>MRSA</t>
  </si>
  <si>
    <t xml:space="preserve">MRS LOGISTICA S.A.                                </t>
  </si>
  <si>
    <t xml:space="preserve">MRV         </t>
  </si>
  <si>
    <t>MRVE</t>
  </si>
  <si>
    <t xml:space="preserve">MRV ENGENHARIA E PARTICIPACOES S.A.               </t>
  </si>
  <si>
    <t xml:space="preserve">MULTIPLAN   </t>
  </si>
  <si>
    <t>MULT</t>
  </si>
  <si>
    <t xml:space="preserve">MULTIPLAN - EMPREEND IMOBILIARIOS S.A.            </t>
  </si>
  <si>
    <t xml:space="preserve">MULTIPLUS   </t>
  </si>
  <si>
    <t>MPLU</t>
  </si>
  <si>
    <t xml:space="preserve">MULTIPLUS S.A.                                    </t>
  </si>
  <si>
    <t xml:space="preserve">MUNDIAL     </t>
  </si>
  <si>
    <t>MNDL</t>
  </si>
  <si>
    <t xml:space="preserve">MUNDIAL S.A. - PRODUTOS DE CONSUMO                </t>
  </si>
  <si>
    <t>NAFG</t>
  </si>
  <si>
    <t xml:space="preserve">NADIR FIGUEIREDO IND E COM S.A.                   </t>
  </si>
  <si>
    <t>NTES</t>
  </si>
  <si>
    <t xml:space="preserve">BELEZA PARTICIPAÇÕES S.A.                         </t>
  </si>
  <si>
    <t xml:space="preserve">NAOMI PART  </t>
  </si>
  <si>
    <t>NAOM</t>
  </si>
  <si>
    <t xml:space="preserve">NAOMI PARTICIPAÇÕES S.A.                          </t>
  </si>
  <si>
    <t xml:space="preserve">NATURA      </t>
  </si>
  <si>
    <t>NATU</t>
  </si>
  <si>
    <t xml:space="preserve">NATURA COSMETICOS S.A.                            </t>
  </si>
  <si>
    <t xml:space="preserve">NEOENERGIA  </t>
  </si>
  <si>
    <t>GNAN</t>
  </si>
  <si>
    <t xml:space="preserve">NEOENERGIA S.A.                                   </t>
  </si>
  <si>
    <t xml:space="preserve">NEWTEL PART </t>
  </si>
  <si>
    <t>NEWT</t>
  </si>
  <si>
    <t xml:space="preserve">NEWTEL PARTICIPACOES S.A.                         </t>
  </si>
  <si>
    <t xml:space="preserve">NOAH PART   </t>
  </si>
  <si>
    <t>NOAH</t>
  </si>
  <si>
    <t xml:space="preserve">NOAH PARTICIPAÇÕES S.A.                           </t>
  </si>
  <si>
    <t xml:space="preserve">NORD BRASIL </t>
  </si>
  <si>
    <t>BNBR</t>
  </si>
  <si>
    <t xml:space="preserve">BCO NORDESTE DO BRASIL S.A.                       </t>
  </si>
  <si>
    <t xml:space="preserve">NORDON MET  </t>
  </si>
  <si>
    <t>NORD</t>
  </si>
  <si>
    <t xml:space="preserve">NORDON INDUSTRIAS METALURGICAS S.A.               </t>
  </si>
  <si>
    <t>NORTCQUIMICA</t>
  </si>
  <si>
    <t>NRTQ</t>
  </si>
  <si>
    <t xml:space="preserve">NORTEC QUÍMICA S.A.                               </t>
  </si>
  <si>
    <t>NOVA ACAO PA</t>
  </si>
  <si>
    <t>NSAM</t>
  </si>
  <si>
    <t xml:space="preserve">NOVA ACAO PARTICIPACOES S.A.                      </t>
  </si>
  <si>
    <t>NOVA SECURIT</t>
  </si>
  <si>
    <t>NSEC</t>
  </si>
  <si>
    <t xml:space="preserve">NOVA SECURITIZACAO S.A.                           </t>
  </si>
  <si>
    <t xml:space="preserve">NOVADUTRA   </t>
  </si>
  <si>
    <t>NDUT</t>
  </si>
  <si>
    <t xml:space="preserve">CONC RODOVIA PRES. DUTRA S.A.                     </t>
  </si>
  <si>
    <t xml:space="preserve">NUTRIPLANT  </t>
  </si>
  <si>
    <t>NUTR</t>
  </si>
  <si>
    <t xml:space="preserve">NUTRIPLANT INDUSTRIA E COMERCIO S.A.              </t>
  </si>
  <si>
    <t xml:space="preserve">OCTANTE SEC </t>
  </si>
  <si>
    <t>OCTS</t>
  </si>
  <si>
    <t xml:space="preserve">OCTANTE SECURITIZADORA S.A.                       </t>
  </si>
  <si>
    <t xml:space="preserve">ODERICH     </t>
  </si>
  <si>
    <t>ODER</t>
  </si>
  <si>
    <t xml:space="preserve">CONSERVAS ODERICH S.A.                            </t>
  </si>
  <si>
    <t xml:space="preserve">ODONTOPREV  </t>
  </si>
  <si>
    <t>ODPV</t>
  </si>
  <si>
    <t xml:space="preserve">ODONTOPREV S.A.                                   </t>
  </si>
  <si>
    <t>OGXP</t>
  </si>
  <si>
    <t xml:space="preserve">ÓLEO E GÁS PARTICIPAÇÕES S.A.                     </t>
  </si>
  <si>
    <t xml:space="preserve">OI          </t>
  </si>
  <si>
    <t>OIBR</t>
  </si>
  <si>
    <t xml:space="preserve">OI S.A.                                           </t>
  </si>
  <si>
    <t>OPPORT ENERG</t>
  </si>
  <si>
    <t>OPHE</t>
  </si>
  <si>
    <t xml:space="preserve">OPPORTUNITY ENERGIA E PARTICIPACOES S.A.          </t>
  </si>
  <si>
    <t xml:space="preserve">OSX BRASIL  </t>
  </si>
  <si>
    <t>OSXB</t>
  </si>
  <si>
    <t xml:space="preserve">OSX BRASIL S.A.                                   </t>
  </si>
  <si>
    <t xml:space="preserve">OURO VERDE  </t>
  </si>
  <si>
    <t>OVSA</t>
  </si>
  <si>
    <t xml:space="preserve">OURO VERDE LOCACAO E SERVICO S.A.                 </t>
  </si>
  <si>
    <t>PCAR</t>
  </si>
  <si>
    <t xml:space="preserve">CIA BRASILEIRA DE DISTRIBUICAO                    </t>
  </si>
  <si>
    <t>PATI</t>
  </si>
  <si>
    <t xml:space="preserve">PANATLANTICA S.A.                                 </t>
  </si>
  <si>
    <t>PEAB</t>
  </si>
  <si>
    <t xml:space="preserve">CIA PARTICIPACOES ALIANCA DA BAHIA                </t>
  </si>
  <si>
    <t xml:space="preserve">PARANA      </t>
  </si>
  <si>
    <t>PRBC</t>
  </si>
  <si>
    <t xml:space="preserve">PARANA BCO S.A.                                   </t>
  </si>
  <si>
    <t>PMAM</t>
  </si>
  <si>
    <t xml:space="preserve">PARANAPANEMA S.A.                                 </t>
  </si>
  <si>
    <t xml:space="preserve">PARCOM PART </t>
  </si>
  <si>
    <t>PCPA</t>
  </si>
  <si>
    <t xml:space="preserve">PARCOM PARTICIPACOES S.A.                         </t>
  </si>
  <si>
    <t xml:space="preserve">PATRIA SEC  </t>
  </si>
  <si>
    <t>NOOS</t>
  </si>
  <si>
    <t xml:space="preserve">PATRIA CIA SECURITIZADORA DE CRED IMOB            </t>
  </si>
  <si>
    <t xml:space="preserve">PAUL F LUZ  </t>
  </si>
  <si>
    <t>PALF</t>
  </si>
  <si>
    <t xml:space="preserve">CIA PAULISTA DE FORCA E LUZ                       </t>
  </si>
  <si>
    <t xml:space="preserve">PDG REALT   </t>
  </si>
  <si>
    <t>PDGR</t>
  </si>
  <si>
    <t xml:space="preserve">PDG REALTY S.A. EMPREEND E PARTICIPACOES          </t>
  </si>
  <si>
    <t xml:space="preserve">PDG SECURIT </t>
  </si>
  <si>
    <t>PDGS</t>
  </si>
  <si>
    <t xml:space="preserve">PDG COMPANHIA SECURITIZADORA                      </t>
  </si>
  <si>
    <t>RPMG</t>
  </si>
  <si>
    <t xml:space="preserve">REFINARIA DE PETROLEOS MANGUINHOS S.A.            </t>
  </si>
  <si>
    <t xml:space="preserve">PETROBRAS   </t>
  </si>
  <si>
    <t>PETR</t>
  </si>
  <si>
    <t xml:space="preserve">PETROLEO BRASILEIRO S.A. PETROBRAS                </t>
  </si>
  <si>
    <t xml:space="preserve">PETTENATI   </t>
  </si>
  <si>
    <t>PTNT</t>
  </si>
  <si>
    <t xml:space="preserve">PETTENATI S.A. INDUSTRIA TEXTIL                   </t>
  </si>
  <si>
    <t xml:space="preserve">PINE        </t>
  </si>
  <si>
    <t xml:space="preserve">BCO PINE S.A.                                     </t>
  </si>
  <si>
    <t>PLAS</t>
  </si>
  <si>
    <t xml:space="preserve">PLASCAR PARTICIPACOES INDUSTRIAIS S.A.            </t>
  </si>
  <si>
    <t>POLO CAP SEC</t>
  </si>
  <si>
    <t>PLSC</t>
  </si>
  <si>
    <t xml:space="preserve">POLO CAPITAL SECURITIZADORA S.A                   </t>
  </si>
  <si>
    <t xml:space="preserve">POLPAR      </t>
  </si>
  <si>
    <t>PPAR</t>
  </si>
  <si>
    <t xml:space="preserve">POLPAR S.A.                                       </t>
  </si>
  <si>
    <t xml:space="preserve">PORCAO      </t>
  </si>
  <si>
    <t>PORC</t>
  </si>
  <si>
    <t>PSSA</t>
  </si>
  <si>
    <t xml:space="preserve">PORTO SEGURO S.A.                                 </t>
  </si>
  <si>
    <t xml:space="preserve">PORTOBELLO  </t>
  </si>
  <si>
    <t>PTBL</t>
  </si>
  <si>
    <t>POSI</t>
  </si>
  <si>
    <t xml:space="preserve">POSITIVO INFORMATICA S.A.                         </t>
  </si>
  <si>
    <t>PQ HOPI HARI</t>
  </si>
  <si>
    <t>PQTM</t>
  </si>
  <si>
    <t xml:space="preserve">HOPI HARI S.A.                                    </t>
  </si>
  <si>
    <t xml:space="preserve">PROFARMA    </t>
  </si>
  <si>
    <t>PFRM</t>
  </si>
  <si>
    <t xml:space="preserve">PROFARMA DISTRIB PROD FARMACEUTICOS S.A.          </t>
  </si>
  <si>
    <t xml:space="preserve">PROMAN      </t>
  </si>
  <si>
    <t>PRMN</t>
  </si>
  <si>
    <t xml:space="preserve">PRODUTORES ENERGET.DE MANSO S.A.- PROMAN          </t>
  </si>
  <si>
    <t xml:space="preserve">PROMPT PART </t>
  </si>
  <si>
    <t>PRPT</t>
  </si>
  <si>
    <t xml:space="preserve">PROMPT PARTICIPACOES S.A.                         </t>
  </si>
  <si>
    <t xml:space="preserve">QGEP PART   </t>
  </si>
  <si>
    <t>QGEP</t>
  </si>
  <si>
    <t xml:space="preserve">QGEP PARTICIPAÇÕES S.A.                           </t>
  </si>
  <si>
    <t xml:space="preserve">QUALICORP   </t>
  </si>
  <si>
    <t>QUAL</t>
  </si>
  <si>
    <t xml:space="preserve">QUALICORP S.A.                                    </t>
  </si>
  <si>
    <t>QUALITY SOFT</t>
  </si>
  <si>
    <t>QUSW</t>
  </si>
  <si>
    <t xml:space="preserve">QUALITY SOFTWARE S.A.                             </t>
  </si>
  <si>
    <t>RADL</t>
  </si>
  <si>
    <t xml:space="preserve">RAIA DROGASIL S.A.                                </t>
  </si>
  <si>
    <t>RAIZEN ENERG</t>
  </si>
  <si>
    <t>RESA</t>
  </si>
  <si>
    <t xml:space="preserve">RAIZEN ENERGIA S.A.                               </t>
  </si>
  <si>
    <t xml:space="preserve">RANDON PART </t>
  </si>
  <si>
    <t>RAPT</t>
  </si>
  <si>
    <t xml:space="preserve">RANDON S.A. IMPLEMENTOS E PARTICIPACOES           </t>
  </si>
  <si>
    <t>RBCAPITALRES</t>
  </si>
  <si>
    <t>RBRA</t>
  </si>
  <si>
    <t xml:space="preserve">RB CAPITAL COMPANHIA DE SECURITIZAÇÃO             </t>
  </si>
  <si>
    <t>RBCAPITALSEC</t>
  </si>
  <si>
    <t>RBCS</t>
  </si>
  <si>
    <t xml:space="preserve">RB CAPITAL SECURITIZADORA S.A.                    </t>
  </si>
  <si>
    <t xml:space="preserve">RECRUSUL    </t>
  </si>
  <si>
    <t>RCSL</t>
  </si>
  <si>
    <t xml:space="preserve">RECRUSUL S.A.                                     </t>
  </si>
  <si>
    <t>REDE ENERGIA</t>
  </si>
  <si>
    <t>REDE</t>
  </si>
  <si>
    <t xml:space="preserve">REDE ENERGIA S.A.                                 </t>
  </si>
  <si>
    <t xml:space="preserve">RENOVA      </t>
  </si>
  <si>
    <t>RNEW</t>
  </si>
  <si>
    <t xml:space="preserve">RENOVA ENERGIA S.A.                               </t>
  </si>
  <si>
    <t xml:space="preserve">RET PART    </t>
  </si>
  <si>
    <t>OPRE</t>
  </si>
  <si>
    <t xml:space="preserve">RET PARTICIPACOES S.A.                            </t>
  </si>
  <si>
    <t>RGEG</t>
  </si>
  <si>
    <t xml:space="preserve">RIO GRANDE ENERGIA S.A.                           </t>
  </si>
  <si>
    <t xml:space="preserve">RIOSULENSE  </t>
  </si>
  <si>
    <t>RSUL</t>
  </si>
  <si>
    <t xml:space="preserve">METALURGICA RIOSULENSE S.A.                       </t>
  </si>
  <si>
    <t>RJCP</t>
  </si>
  <si>
    <t xml:space="preserve">ROD COLINAS </t>
  </si>
  <si>
    <t>COLN</t>
  </si>
  <si>
    <t xml:space="preserve">RODOVIAS DAS COLINAS S.A.                         </t>
  </si>
  <si>
    <t xml:space="preserve">ROD TIETE   </t>
  </si>
  <si>
    <t>RDVT</t>
  </si>
  <si>
    <t xml:space="preserve">CONC RODOVIAS DO TIETÊ S.A.                       </t>
  </si>
  <si>
    <t>RDNI</t>
  </si>
  <si>
    <t xml:space="preserve">RODOBENS NEGOCIOS IMOBILIARIOS S.A.               </t>
  </si>
  <si>
    <t xml:space="preserve">ROSSI RESID </t>
  </si>
  <si>
    <t>RSID</t>
  </si>
  <si>
    <t xml:space="preserve">ROSSI RESIDENCIAL S.A.                            </t>
  </si>
  <si>
    <t>RT BANDEIRAS</t>
  </si>
  <si>
    <t>CRBD</t>
  </si>
  <si>
    <t xml:space="preserve">CONC ROTA DAS BANDEIRAS S.A.                      </t>
  </si>
  <si>
    <t xml:space="preserve">SABESP      </t>
  </si>
  <si>
    <t>SBSP</t>
  </si>
  <si>
    <t xml:space="preserve">CIA SANEAMENTO BASICO EST SAO PAULO               </t>
  </si>
  <si>
    <t xml:space="preserve">SANEPAR     </t>
  </si>
  <si>
    <t>SAPR</t>
  </si>
  <si>
    <t xml:space="preserve">CIA SANEAMENTO DO PARANA - SANEPAR                </t>
  </si>
  <si>
    <t xml:space="preserve">SANESALTO   </t>
  </si>
  <si>
    <t>SNST</t>
  </si>
  <si>
    <t xml:space="preserve">SANESALTO SANEAMENTO S.A.                         </t>
  </si>
  <si>
    <t xml:space="preserve">SANSUY      </t>
  </si>
  <si>
    <t>SNSY</t>
  </si>
  <si>
    <t xml:space="preserve">SANSUY S.A. INDUSTRIA DE PLASTICOS                </t>
  </si>
  <si>
    <t>SANB</t>
  </si>
  <si>
    <t xml:space="preserve">BCO SANTANDER (BRASIL) S.A.                       </t>
  </si>
  <si>
    <t xml:space="preserve">SANTANENSE  </t>
  </si>
  <si>
    <t>CTSA</t>
  </si>
  <si>
    <t xml:space="preserve">CIA TECIDOS SANTANENSE                            </t>
  </si>
  <si>
    <t xml:space="preserve">SANTHER     </t>
  </si>
  <si>
    <t>STTZ</t>
  </si>
  <si>
    <t xml:space="preserve">SANTHER FAB DE PAPEL STA THEREZINHA S.A.          </t>
  </si>
  <si>
    <t xml:space="preserve">SANTOS BRAS </t>
  </si>
  <si>
    <t>STBR</t>
  </si>
  <si>
    <t xml:space="preserve">NUMERAL 80 PARTICIPAÇÕES S.A.                     </t>
  </si>
  <si>
    <t xml:space="preserve">SANTOS BRP  </t>
  </si>
  <si>
    <t>STBP</t>
  </si>
  <si>
    <t xml:space="preserve">SANTOS BRASIL PARTICIPACOES S.A.                  </t>
  </si>
  <si>
    <t xml:space="preserve">SAO CARLOS  </t>
  </si>
  <si>
    <t>SCAR</t>
  </si>
  <si>
    <t xml:space="preserve">SAO CARLOS EMPREEND E PARTICIPACOES S.A.          </t>
  </si>
  <si>
    <t>SMTO</t>
  </si>
  <si>
    <t xml:space="preserve">SAO MARTINHO S.A.                                 </t>
  </si>
  <si>
    <t>SLED</t>
  </si>
  <si>
    <t xml:space="preserve">SARAIVA S.A. LIVREIROS EDITORES                   </t>
  </si>
  <si>
    <t xml:space="preserve">SAUIPE      </t>
  </si>
  <si>
    <t>PSEG</t>
  </si>
  <si>
    <t xml:space="preserve">SAUIPE S.A.                                       </t>
  </si>
  <si>
    <t xml:space="preserve">SCHLOSSER   </t>
  </si>
  <si>
    <t>SCLO</t>
  </si>
  <si>
    <t xml:space="preserve">CIA INDUSTRIAL SCHLOSSER S.A.                     </t>
  </si>
  <si>
    <t xml:space="preserve">SCHULZ      </t>
  </si>
  <si>
    <t>SHUL</t>
  </si>
  <si>
    <t xml:space="preserve">SCHULZ S.A.                                       </t>
  </si>
  <si>
    <t>CSAB</t>
  </si>
  <si>
    <t xml:space="preserve">CIA SEGUROS ALIANCA DA BAHIA                      </t>
  </si>
  <si>
    <t xml:space="preserve">SELECTPART  </t>
  </si>
  <si>
    <t>SLCT</t>
  </si>
  <si>
    <t xml:space="preserve">SELECTPART PARTICIPACOES S.A.                     </t>
  </si>
  <si>
    <t xml:space="preserve">SENIOR SOL  </t>
  </si>
  <si>
    <t>SNSL</t>
  </si>
  <si>
    <t xml:space="preserve">SENIOR SOLUTION S.A.                              </t>
  </si>
  <si>
    <t xml:space="preserve">SER EDUCA   </t>
  </si>
  <si>
    <t>SEER</t>
  </si>
  <si>
    <t xml:space="preserve">SER EDUCACIONAL S.A.                              </t>
  </si>
  <si>
    <t>CSNA</t>
  </si>
  <si>
    <t xml:space="preserve">CIA SIDERURGICA NACIONAL                          </t>
  </si>
  <si>
    <t>SSBR</t>
  </si>
  <si>
    <t xml:space="preserve">SONAE SIERRA BRASIL S.A.                          </t>
  </si>
  <si>
    <t>SLCE</t>
  </si>
  <si>
    <t xml:space="preserve">SLC AGRICOLA S.A.                                 </t>
  </si>
  <si>
    <t xml:space="preserve">SMILES      </t>
  </si>
  <si>
    <t>SMLE</t>
  </si>
  <si>
    <t xml:space="preserve">SMILES S.A.                                       </t>
  </si>
  <si>
    <t xml:space="preserve">SOFISA      </t>
  </si>
  <si>
    <t>SFSA</t>
  </si>
  <si>
    <t xml:space="preserve">BCO SOFISA S.A.                                   </t>
  </si>
  <si>
    <t>SOND</t>
  </si>
  <si>
    <t xml:space="preserve">SONDOTECNICA ENGENHARIA SOLOS S.A.                </t>
  </si>
  <si>
    <t xml:space="preserve">SPRINGER    </t>
  </si>
  <si>
    <t>SPRI</t>
  </si>
  <si>
    <t xml:space="preserve">SPRINGER S.A.                                     </t>
  </si>
  <si>
    <t xml:space="preserve">SPRINGS     </t>
  </si>
  <si>
    <t>SGPS</t>
  </si>
  <si>
    <t xml:space="preserve">SPRINGS GLOBAL PARTICIPACOES S.A.                 </t>
  </si>
  <si>
    <t xml:space="preserve">SPTURIS     </t>
  </si>
  <si>
    <t>AHEB</t>
  </si>
  <si>
    <t xml:space="preserve">SAO PAULO TURISMO S.A.                            </t>
  </si>
  <si>
    <t xml:space="preserve">SUDESTE S/A </t>
  </si>
  <si>
    <t>OPSE</t>
  </si>
  <si>
    <t xml:space="preserve">SUDESTE S.A.                                      </t>
  </si>
  <si>
    <t>SUL 116 PART</t>
  </si>
  <si>
    <t>OPTS</t>
  </si>
  <si>
    <t xml:space="preserve">SUL 116 PARTICIPACOES S.A.                        </t>
  </si>
  <si>
    <t xml:space="preserve">SUL AMERICA </t>
  </si>
  <si>
    <t>SULA</t>
  </si>
  <si>
    <t xml:space="preserve">SUL AMERICA S.A.                                  </t>
  </si>
  <si>
    <t xml:space="preserve">SULTEPA     </t>
  </si>
  <si>
    <t>SULT</t>
  </si>
  <si>
    <t xml:space="preserve">CONSTRUTORA SULTEPA S.A.                          </t>
  </si>
  <si>
    <t xml:space="preserve">SUZANO HOLD </t>
  </si>
  <si>
    <t>NEMO</t>
  </si>
  <si>
    <t xml:space="preserve">SUZANO HOLDING S.A.                               </t>
  </si>
  <si>
    <t>SUZB</t>
  </si>
  <si>
    <t xml:space="preserve">SUZANO PAPEL E CELULOSE S.A.                      </t>
  </si>
  <si>
    <t xml:space="preserve">TAESA       </t>
  </si>
  <si>
    <t>TAEE</t>
  </si>
  <si>
    <t xml:space="preserve">TRANSMISSORA ALIANÇA DE ENERGIA ELÉTRICA S.A.     </t>
  </si>
  <si>
    <t xml:space="preserve">TARPON INV  </t>
  </si>
  <si>
    <t>TRPN</t>
  </si>
  <si>
    <t xml:space="preserve">TARPON INVESTIMENTOS S.A.                         </t>
  </si>
  <si>
    <t xml:space="preserve">TC SECURIT  </t>
  </si>
  <si>
    <t>TCSC</t>
  </si>
  <si>
    <t xml:space="preserve">TC SECURITIES CIA DE SECURITIZACAO                </t>
  </si>
  <si>
    <t>TEC BLUMENAU</t>
  </si>
  <si>
    <t>TENE</t>
  </si>
  <si>
    <t xml:space="preserve">TECBLU TECELAGEM BLUMENAU S.A.                    </t>
  </si>
  <si>
    <t>SJOS</t>
  </si>
  <si>
    <t xml:space="preserve">FIACAO TEC SAO JOSE S.A.                          </t>
  </si>
  <si>
    <t xml:space="preserve">TECHNOS     </t>
  </si>
  <si>
    <t>TECN</t>
  </si>
  <si>
    <t xml:space="preserve">TECHNOS S.A.                                      </t>
  </si>
  <si>
    <t xml:space="preserve">TECNISA     </t>
  </si>
  <si>
    <t>TCSA</t>
  </si>
  <si>
    <t xml:space="preserve">TECNISA S.A.                                      </t>
  </si>
  <si>
    <t xml:space="preserve">TECNOSOLO   </t>
  </si>
  <si>
    <t>TCNO</t>
  </si>
  <si>
    <t xml:space="preserve">TECNOSOLO ENGENHARIA S.A.                         </t>
  </si>
  <si>
    <t xml:space="preserve">TECTOY      </t>
  </si>
  <si>
    <t>TOYB</t>
  </si>
  <si>
    <t xml:space="preserve">TEC TOY S.A.                                      </t>
  </si>
  <si>
    <t xml:space="preserve">TEGMA       </t>
  </si>
  <si>
    <t>TGMA</t>
  </si>
  <si>
    <t xml:space="preserve">TEGMA GESTAO LOGISTICA S.A.                       </t>
  </si>
  <si>
    <t xml:space="preserve">TEKA        </t>
  </si>
  <si>
    <t xml:space="preserve">TEKA-TECELAGEM KUEHNRICH S.A.                     </t>
  </si>
  <si>
    <t xml:space="preserve">TEKNO       </t>
  </si>
  <si>
    <t>TKNO</t>
  </si>
  <si>
    <t xml:space="preserve">TEKNO S.A. - INDUSTRIA E COMERCIO                 </t>
  </si>
  <si>
    <t xml:space="preserve">TELEBRAS    </t>
  </si>
  <si>
    <t>TELB</t>
  </si>
  <si>
    <t xml:space="preserve">TELEC BRASILEIRAS S.A. TELEBRAS                   </t>
  </si>
  <si>
    <t>VIVT</t>
  </si>
  <si>
    <t xml:space="preserve">TELEFÔNICA BRASIL S.A                             </t>
  </si>
  <si>
    <t xml:space="preserve">TELINVEST   </t>
  </si>
  <si>
    <t>TLVT</t>
  </si>
  <si>
    <t xml:space="preserve">TELINVEST S.A.                                    </t>
  </si>
  <si>
    <t xml:space="preserve">TEREOS      </t>
  </si>
  <si>
    <t>TERI</t>
  </si>
  <si>
    <t xml:space="preserve">TEREOS INTERNACIONAL S.A.                         </t>
  </si>
  <si>
    <t>TERM. PE III</t>
  </si>
  <si>
    <t>TEPE</t>
  </si>
  <si>
    <t xml:space="preserve">TERMELÉTRICA PERNAMBUCO III S.A.                  </t>
  </si>
  <si>
    <t xml:space="preserve">TERMIN PORT </t>
  </si>
  <si>
    <t>TPPF</t>
  </si>
  <si>
    <t xml:space="preserve">TERMINAIS PORTUARIOS PONTA DO FELIX S.A.          </t>
  </si>
  <si>
    <t xml:space="preserve">TERMOPE     </t>
  </si>
  <si>
    <t>TMPE</t>
  </si>
  <si>
    <t xml:space="preserve">TERMOPERNAMBUCO S.A.                              </t>
  </si>
  <si>
    <t xml:space="preserve">TEX RENAUX  </t>
  </si>
  <si>
    <t>TXRX</t>
  </si>
  <si>
    <t xml:space="preserve">TEXTIL RENAUXVIEW S.A.                            </t>
  </si>
  <si>
    <t>TIMP</t>
  </si>
  <si>
    <t xml:space="preserve">TIM PARTICIPACOES S.A.                            </t>
  </si>
  <si>
    <t>SHOW</t>
  </si>
  <si>
    <t xml:space="preserve">T4F ENTRETENIMENTO S.A.                           </t>
  </si>
  <si>
    <t xml:space="preserve">TOTVS       </t>
  </si>
  <si>
    <t>TOTS</t>
  </si>
  <si>
    <t xml:space="preserve">TOTVS S.A.                                        </t>
  </si>
  <si>
    <t xml:space="preserve">TRACTEBEL   </t>
  </si>
  <si>
    <t>TBLE</t>
  </si>
  <si>
    <t xml:space="preserve">TRACTEBEL ENERGIA S.A.                            </t>
  </si>
  <si>
    <t>TRPL</t>
  </si>
  <si>
    <t xml:space="preserve">CTEEP - CIA TRANSMISSÃO ENERGIA ELÉTRICA PAULISTA </t>
  </si>
  <si>
    <t xml:space="preserve">TREVISA     </t>
  </si>
  <si>
    <t>LUXM</t>
  </si>
  <si>
    <t xml:space="preserve">TREVISA INVESTIMENTOS S.A.                        </t>
  </si>
  <si>
    <t>TRIANGULOSOL</t>
  </si>
  <si>
    <t>TRIA</t>
  </si>
  <si>
    <t xml:space="preserve">TRIÂNGULO DO SOL AUTO-ESTRADAS S.A.               </t>
  </si>
  <si>
    <t xml:space="preserve">TRISUL      </t>
  </si>
  <si>
    <t>TRIS</t>
  </si>
  <si>
    <t xml:space="preserve">TRISUL S.A.                                       </t>
  </si>
  <si>
    <t>TPIS</t>
  </si>
  <si>
    <t xml:space="preserve">TPI - TRIUNFO PARTICIP. E INVEST. S.A.            </t>
  </si>
  <si>
    <t xml:space="preserve">TUPY        </t>
  </si>
  <si>
    <t xml:space="preserve">TUPY S.A.                                         </t>
  </si>
  <si>
    <t xml:space="preserve">ULTRAPAR    </t>
  </si>
  <si>
    <t>UGPA</t>
  </si>
  <si>
    <t xml:space="preserve">ULTRAPAR PARTICIPACOES S.A.                       </t>
  </si>
  <si>
    <t xml:space="preserve">UNICASA     </t>
  </si>
  <si>
    <t>UCAS</t>
  </si>
  <si>
    <t xml:space="preserve">UNICASA INDÚSTRIA DE MÓVEIS S.A.                  </t>
  </si>
  <si>
    <t xml:space="preserve">UNIDAS      </t>
  </si>
  <si>
    <t>UNID</t>
  </si>
  <si>
    <t xml:space="preserve">UNIDAS S.A.                                       </t>
  </si>
  <si>
    <t xml:space="preserve">UNIPAR      </t>
  </si>
  <si>
    <t>UNIP</t>
  </si>
  <si>
    <t xml:space="preserve">UNIPAR CARBOCLORO S.A.                            </t>
  </si>
  <si>
    <t xml:space="preserve">UPTICK      </t>
  </si>
  <si>
    <t>UPKP</t>
  </si>
  <si>
    <t xml:space="preserve">UPTICK PARTICIPACOES S.A.                         </t>
  </si>
  <si>
    <t xml:space="preserve">USIMINAS    </t>
  </si>
  <si>
    <t>USIM</t>
  </si>
  <si>
    <t xml:space="preserve">USINAS SID DE MINAS GERAIS S.A.-USIMINAS          </t>
  </si>
  <si>
    <t xml:space="preserve">V-AGRO      </t>
  </si>
  <si>
    <t>VAGR</t>
  </si>
  <si>
    <t xml:space="preserve">VANGUARDA AGRO S.A.                               </t>
  </si>
  <si>
    <t xml:space="preserve">VALE        </t>
  </si>
  <si>
    <t xml:space="preserve">VALE S.A.                                         </t>
  </si>
  <si>
    <t xml:space="preserve">VALID       </t>
  </si>
  <si>
    <t>VLID</t>
  </si>
  <si>
    <t>VALID SOLUÇÕES E SERV. SEG. MEIOS PAG. IDENT. S.A.</t>
  </si>
  <si>
    <t xml:space="preserve">VIAOESTE    </t>
  </si>
  <si>
    <t>VOES</t>
  </si>
  <si>
    <t xml:space="preserve">CONC ROD.OESTE SP VIAOESTE S.A                    </t>
  </si>
  <si>
    <t xml:space="preserve">VIAVAREJO   </t>
  </si>
  <si>
    <t>VVAR</t>
  </si>
  <si>
    <t xml:space="preserve">VIA VAREJO S.A.                                   </t>
  </si>
  <si>
    <t xml:space="preserve">VIGOR FOOD  </t>
  </si>
  <si>
    <t>VIGR</t>
  </si>
  <si>
    <t xml:space="preserve">VIGOR ALIMENTOS S.A.                              </t>
  </si>
  <si>
    <t xml:space="preserve">VISION SEC  </t>
  </si>
  <si>
    <t>VSON</t>
  </si>
  <si>
    <t xml:space="preserve">VISION SECURITIZADORA S.A.                        </t>
  </si>
  <si>
    <t xml:space="preserve">VIVER       </t>
  </si>
  <si>
    <t>VIVR</t>
  </si>
  <si>
    <t xml:space="preserve">VIVER INCORPORADORA E CONSTRUTORA S.A.            </t>
  </si>
  <si>
    <t xml:space="preserve">VULCABRAS   </t>
  </si>
  <si>
    <t>VULC</t>
  </si>
  <si>
    <t xml:space="preserve">VULCABRAS/AZALEIA S.A.                            </t>
  </si>
  <si>
    <t xml:space="preserve">WEG         </t>
  </si>
  <si>
    <t>WEGE</t>
  </si>
  <si>
    <t xml:space="preserve">WEG S.A.                                          </t>
  </si>
  <si>
    <t xml:space="preserve">WEMBLEY     </t>
  </si>
  <si>
    <t>WMBY</t>
  </si>
  <si>
    <t xml:space="preserve">WEMBLEY SOCIEDADE ANONIMA                         </t>
  </si>
  <si>
    <t xml:space="preserve">WETZEL S/A  </t>
  </si>
  <si>
    <t>MWET</t>
  </si>
  <si>
    <t xml:space="preserve">WETZEL S.A.                                       </t>
  </si>
  <si>
    <t xml:space="preserve">WHIRLPOOL   </t>
  </si>
  <si>
    <t>WHRL</t>
  </si>
  <si>
    <t xml:space="preserve">WHIRLPOOL S.A.                                    </t>
  </si>
  <si>
    <t xml:space="preserve">WLM IND COM </t>
  </si>
  <si>
    <t>SGAS</t>
  </si>
  <si>
    <t xml:space="preserve">WLM - INDUSTRIA E COMERCIO S.A.                   </t>
  </si>
  <si>
    <t xml:space="preserve">WTORRE PIC  </t>
  </si>
  <si>
    <t>WTPI</t>
  </si>
  <si>
    <t xml:space="preserve">REAL AI PIC SEC DE CREDITOS IMOBILIARIO S.A.      </t>
  </si>
  <si>
    <t xml:space="preserve">XX NOVEMBRO </t>
  </si>
  <si>
    <t>VDNS</t>
  </si>
  <si>
    <t xml:space="preserve">XX DE NOVEMBRO INVESTIMENTOS E PARTICIPAÇÕES S.A. </t>
  </si>
  <si>
    <t xml:space="preserve">ZAIN PART   </t>
  </si>
  <si>
    <t>OPZI</t>
  </si>
  <si>
    <t xml:space="preserve">ZAIN PARTICIPACOES S.A.                           </t>
  </si>
  <si>
    <t>Classe2</t>
  </si>
  <si>
    <t>Qtde ações3</t>
  </si>
  <si>
    <t>Classe4</t>
  </si>
  <si>
    <t>Qtde ações5</t>
  </si>
  <si>
    <t>Classe6</t>
  </si>
  <si>
    <t>Qtde ações7</t>
  </si>
  <si>
    <t>Classe8</t>
  </si>
  <si>
    <t>Qtde ações9</t>
  </si>
  <si>
    <t>Classe10</t>
  </si>
  <si>
    <t>Qtde ações11</t>
  </si>
  <si>
    <t>Qtde Total Ações</t>
  </si>
  <si>
    <t>SOMARPRODUTO(N(Tabela13[[#Esta Linha];[Nome de Pregão]]=Tabela9[Nome de Pregão]);N(Tabela13[[#Esta Linha];[Tipo da Ação]]=Tabela9[Tipo da Ação]);N(Tabela9[Tipo do Provento]="JRS CAP PRÓPRIO");Tabela9[Proventos/Ação])</t>
  </si>
  <si>
    <t>SOMARPRODUTO(N(ARRUMAR(Tabela15[Nome de pregão])=Tabela13[[#Esta Linha];[Nome de Pregão]]);Tabela15[Capital R$])</t>
  </si>
  <si>
    <t>SOMARPRODUTO(N(ARRUMAR(Tabela15[Nome de pregão])=Tabela13[[#Esta Linha];[Nome de Pregão]]);Tabela15[Qtde total de ações])</t>
  </si>
  <si>
    <t xml:space="preserve">AES ELPA    </t>
  </si>
  <si>
    <t>1.10</t>
  </si>
  <si>
    <t/>
  </si>
  <si>
    <t>50.00</t>
  </si>
  <si>
    <t>0.28</t>
  </si>
  <si>
    <t xml:space="preserve">PRUMO       </t>
  </si>
  <si>
    <t>PRML</t>
  </si>
  <si>
    <t xml:space="preserve">BELEZA PART </t>
  </si>
  <si>
    <t>1.03</t>
  </si>
  <si>
    <t xml:space="preserve">PBH ATIVOS  </t>
  </si>
  <si>
    <t>PBHA</t>
  </si>
  <si>
    <t xml:space="preserve">PBH ATIVOS S.A.                                   </t>
  </si>
  <si>
    <t xml:space="preserve">STO ANTONIO </t>
  </si>
  <si>
    <t>STEN</t>
  </si>
  <si>
    <t xml:space="preserve">SANTO ANTONIO ENERGIA S.A.                        </t>
  </si>
  <si>
    <t>10.00</t>
  </si>
  <si>
    <t>17.00</t>
  </si>
  <si>
    <t>19.00</t>
  </si>
  <si>
    <t xml:space="preserve">FGENERGIA   </t>
  </si>
  <si>
    <t>FGEN</t>
  </si>
  <si>
    <t xml:space="preserve">FERREIRA GOMES ENERGIA S.A.                       </t>
  </si>
  <si>
    <t>17.88</t>
  </si>
  <si>
    <t>8.00</t>
  </si>
  <si>
    <t xml:space="preserve">BANCO PAN   </t>
  </si>
  <si>
    <t>BPAN</t>
  </si>
  <si>
    <t xml:space="preserve">BCO PAN S.A.                                      </t>
  </si>
  <si>
    <t xml:space="preserve">LIBRA T RIO </t>
  </si>
  <si>
    <t>LBRA</t>
  </si>
  <si>
    <t xml:space="preserve">LIBRA TERMINAL RIO S.A.                           </t>
  </si>
  <si>
    <t>23.00</t>
  </si>
  <si>
    <t>1.01</t>
  </si>
  <si>
    <t>0.04</t>
  </si>
  <si>
    <t>7.00</t>
  </si>
  <si>
    <t xml:space="preserve">COSAN LOG   </t>
  </si>
  <si>
    <t>RLOG</t>
  </si>
  <si>
    <t xml:space="preserve">COSAN LOGISTICA S.A.                              </t>
  </si>
  <si>
    <t xml:space="preserve">GRUAIRPORT  </t>
  </si>
  <si>
    <t>AGRU</t>
  </si>
  <si>
    <t xml:space="preserve">CONC DO AEROPORTO INTERNACIONAL DE GUARULHOS S.A. </t>
  </si>
  <si>
    <t xml:space="preserve">NOVA OLEO   </t>
  </si>
  <si>
    <t>OGSA</t>
  </si>
  <si>
    <t xml:space="preserve">OGX PETROLEO E GAS S.A.                           </t>
  </si>
  <si>
    <t>OUROFINO S/A</t>
  </si>
  <si>
    <t>OFSA</t>
  </si>
  <si>
    <t xml:space="preserve">OURO FINO SAUDE ANIMAL PARTICIPACOES S.A.         </t>
  </si>
  <si>
    <t>6.00</t>
  </si>
  <si>
    <t>1.86</t>
  </si>
  <si>
    <t>0.03</t>
  </si>
  <si>
    <t>0.20</t>
  </si>
  <si>
    <t>9.70</t>
  </si>
  <si>
    <t>14.50</t>
  </si>
  <si>
    <t xml:space="preserve">PIPA CIA SECURITIZADORA DE CRÉDITOS IMOBILIÁRIO   </t>
  </si>
  <si>
    <t xml:space="preserve">RJCP        </t>
  </si>
  <si>
    <t xml:space="preserve">RJ CAPITAL PARTNERS S.A.                          </t>
  </si>
  <si>
    <t>2.15</t>
  </si>
  <si>
    <t>12.00</t>
  </si>
  <si>
    <t>34.00</t>
  </si>
  <si>
    <t>1.40</t>
  </si>
  <si>
    <t>2.95</t>
  </si>
  <si>
    <t>1.65</t>
  </si>
  <si>
    <t>10.80</t>
  </si>
  <si>
    <t xml:space="preserve">SALUS INFRA </t>
  </si>
  <si>
    <t>SAIP</t>
  </si>
  <si>
    <t xml:space="preserve">SALUS INFRAESTRUTURA PORTUARIA SA                 </t>
  </si>
  <si>
    <t>1.85</t>
  </si>
  <si>
    <t>2.35</t>
  </si>
  <si>
    <t>3.50</t>
  </si>
  <si>
    <t>4.20</t>
  </si>
  <si>
    <t>4.25</t>
  </si>
  <si>
    <t>0.52</t>
  </si>
  <si>
    <t>1.90</t>
  </si>
  <si>
    <t>2.20</t>
  </si>
  <si>
    <t>10.20</t>
  </si>
  <si>
    <t>27.00</t>
  </si>
  <si>
    <t>0.33</t>
  </si>
  <si>
    <t>2.39</t>
  </si>
  <si>
    <t>0.51</t>
  </si>
  <si>
    <t>1.26</t>
  </si>
  <si>
    <t>9.90</t>
  </si>
  <si>
    <t>10.51</t>
  </si>
  <si>
    <t>2.60</t>
  </si>
  <si>
    <t>15.00</t>
  </si>
  <si>
    <t>5.20</t>
  </si>
  <si>
    <t>2.25</t>
  </si>
  <si>
    <t>2.75</t>
  </si>
  <si>
    <t>2.70</t>
  </si>
  <si>
    <t>5.10</t>
  </si>
  <si>
    <t>2.01</t>
  </si>
  <si>
    <t>1.50</t>
  </si>
  <si>
    <t>31.00</t>
  </si>
  <si>
    <t>3.55</t>
  </si>
  <si>
    <t>14.10</t>
  </si>
  <si>
    <t>2.30</t>
  </si>
  <si>
    <t>0.89</t>
  </si>
  <si>
    <t>27.59</t>
  </si>
  <si>
    <t>8.50</t>
  </si>
  <si>
    <t>0.62</t>
  </si>
  <si>
    <t>9.30</t>
  </si>
  <si>
    <t>15.98</t>
  </si>
  <si>
    <t>0.63</t>
  </si>
  <si>
    <t>0.67</t>
  </si>
  <si>
    <t>4.05</t>
  </si>
  <si>
    <t>4.08</t>
  </si>
  <si>
    <t>1.97</t>
  </si>
  <si>
    <t>8.01</t>
  </si>
  <si>
    <t>6.30</t>
  </si>
  <si>
    <t>300.00</t>
  </si>
  <si>
    <t>3.10</t>
  </si>
  <si>
    <t>14.00</t>
  </si>
  <si>
    <t>4.58</t>
  </si>
  <si>
    <t>4.10</t>
  </si>
  <si>
    <t>2.63</t>
  </si>
  <si>
    <t>0.98</t>
  </si>
  <si>
    <t>0.02</t>
  </si>
  <si>
    <t>3.01</t>
  </si>
  <si>
    <t>2.29</t>
  </si>
  <si>
    <t>0.48</t>
  </si>
  <si>
    <t>0.12</t>
  </si>
  <si>
    <t>16.00</t>
  </si>
  <si>
    <t>16.50</t>
  </si>
  <si>
    <t>ABC BRASIL  PN      N2</t>
  </si>
  <si>
    <t>AES ELPA    ON</t>
  </si>
  <si>
    <t>10.24</t>
  </si>
  <si>
    <t>AMAZONIA    ON</t>
  </si>
  <si>
    <t>BRASIL      ON  EJ  NM</t>
  </si>
  <si>
    <t>23.20</t>
  </si>
  <si>
    <t>BANESE      ON</t>
  </si>
  <si>
    <t>18.84</t>
  </si>
  <si>
    <t>BANESE      PN</t>
  </si>
  <si>
    <t>BICBANCO    ON</t>
  </si>
  <si>
    <t>BICBANCO    PN</t>
  </si>
  <si>
    <t>8.25</t>
  </si>
  <si>
    <t>MERC INVEST ON</t>
  </si>
  <si>
    <t>MERC INVEST PN</t>
  </si>
  <si>
    <t>NORD BRASIL ON</t>
  </si>
  <si>
    <t>ALFA CONSORCPNE</t>
  </si>
  <si>
    <t>ALFA CONSORCPNF</t>
  </si>
  <si>
    <t>ALFA CONSORCON</t>
  </si>
  <si>
    <t>3.20</t>
  </si>
  <si>
    <t>ALFA CONSORCPNA</t>
  </si>
  <si>
    <t>ALFA CONSORCPNB</t>
  </si>
  <si>
    <t>5.03</t>
  </si>
  <si>
    <t>ALFA CONSORCPNC</t>
  </si>
  <si>
    <t>2.58</t>
  </si>
  <si>
    <t>ALFA CONSORCPND</t>
  </si>
  <si>
    <t>ALFA INVEST ON</t>
  </si>
  <si>
    <t>5.40</t>
  </si>
  <si>
    <t>ALFA INVEST PN</t>
  </si>
  <si>
    <t>BANRISUL    ON  EJ  N1</t>
  </si>
  <si>
    <t>9.31</t>
  </si>
  <si>
    <t>BANRISUL    PNA EJ  N1</t>
  </si>
  <si>
    <t>10.65</t>
  </si>
  <si>
    <t>11.98</t>
  </si>
  <si>
    <t>BANRISUL    PNB EJ  N1</t>
  </si>
  <si>
    <t>BRB BANCO   ON</t>
  </si>
  <si>
    <t>BRB BANCO   PN</t>
  </si>
  <si>
    <t>18.75</t>
  </si>
  <si>
    <t>CASAN       ON</t>
  </si>
  <si>
    <t>CEB         ON</t>
  </si>
  <si>
    <t>19.89</t>
  </si>
  <si>
    <t>CEB         PNA</t>
  </si>
  <si>
    <t>28.12</t>
  </si>
  <si>
    <t>CEB         PNB</t>
  </si>
  <si>
    <t>COELBA      ON</t>
  </si>
  <si>
    <t>25.20</t>
  </si>
  <si>
    <t>COELBA      PNA</t>
  </si>
  <si>
    <t>CELPE       PNA</t>
  </si>
  <si>
    <t>CELPE       PNB</t>
  </si>
  <si>
    <t>CESP        ON      N1</t>
  </si>
  <si>
    <t>CESP        PNA     N1</t>
  </si>
  <si>
    <t>CESP        PNB     N1</t>
  </si>
  <si>
    <t>CELESC      PN      N2</t>
  </si>
  <si>
    <t>CEMIG       ON      N1</t>
  </si>
  <si>
    <t>CEMIG       PN      N1</t>
  </si>
  <si>
    <t>COELCE      ON</t>
  </si>
  <si>
    <t>COELCE      PNA</t>
  </si>
  <si>
    <t>CPFL ENERGIAON      NM</t>
  </si>
  <si>
    <t>COPEL       ON      N1</t>
  </si>
  <si>
    <t>COPEL       PNA     N1</t>
  </si>
  <si>
    <t>COPEL       PNB     N1</t>
  </si>
  <si>
    <t>COSERN      ON</t>
  </si>
  <si>
    <t>COSERN      PNA</t>
  </si>
  <si>
    <t>10.71</t>
  </si>
  <si>
    <t>COSERN      PNB</t>
  </si>
  <si>
    <t>9.95</t>
  </si>
  <si>
    <t>DAYCOVAL    PN      N2</t>
  </si>
  <si>
    <t>CEEE-GT     ON      N1</t>
  </si>
  <si>
    <t>CEEE-GT     PN      N1</t>
  </si>
  <si>
    <t>ELETROBRAS  ON      N1</t>
  </si>
  <si>
    <t>ELETROBRAS  PNB     N1</t>
  </si>
  <si>
    <t>ELETROPAULO ON      N2</t>
  </si>
  <si>
    <t>34.76</t>
  </si>
  <si>
    <t>ELETROPAULO PN      N2</t>
  </si>
  <si>
    <t>EMAE        PN</t>
  </si>
  <si>
    <t>ENERGIAS BR ON      NM</t>
  </si>
  <si>
    <t>ENERGISA    UNT ED</t>
  </si>
  <si>
    <t>ENERGISA    ON  ED</t>
  </si>
  <si>
    <t>ENERGISA    PN  ED</t>
  </si>
  <si>
    <t>CEMAR       ON      MB</t>
  </si>
  <si>
    <t>EQUATORIAL  ON      NM</t>
  </si>
  <si>
    <t>FERBASA     ON      N1</t>
  </si>
  <si>
    <t>FERBASA     PN      N1</t>
  </si>
  <si>
    <t>GER PARANAP ON</t>
  </si>
  <si>
    <t>37.08</t>
  </si>
  <si>
    <t>GER PARANAP PN</t>
  </si>
  <si>
    <t>41.90</t>
  </si>
  <si>
    <t>AES TIETE   ON</t>
  </si>
  <si>
    <t>14.25</t>
  </si>
  <si>
    <t>14.45</t>
  </si>
  <si>
    <t>14.64</t>
  </si>
  <si>
    <t>AES TIETE   PN</t>
  </si>
  <si>
    <t>14.30</t>
  </si>
  <si>
    <t>14.46</t>
  </si>
  <si>
    <t>KLABIN S/A  ON      N2</t>
  </si>
  <si>
    <t>KLABIN S/A  PN      N2</t>
  </si>
  <si>
    <t>LIGHT S/A   ON      NM</t>
  </si>
  <si>
    <t>ELETROPAR   ON</t>
  </si>
  <si>
    <t>54.11</t>
  </si>
  <si>
    <t>54.40</t>
  </si>
  <si>
    <t>PINE        PN      N2</t>
  </si>
  <si>
    <t>PARANA      PN      N1</t>
  </si>
  <si>
    <t>PORTO SEGUROON      NM</t>
  </si>
  <si>
    <t>CELUL IRANI ON</t>
  </si>
  <si>
    <t>2.14</t>
  </si>
  <si>
    <t>2.11</t>
  </si>
  <si>
    <t>CELUL IRANI PN</t>
  </si>
  <si>
    <t>REDENTOR    ON</t>
  </si>
  <si>
    <t>ALFA HOLDINGON</t>
  </si>
  <si>
    <t>ALFA HOLDINGPNA</t>
  </si>
  <si>
    <t>ALFA HOLDINGPNB</t>
  </si>
  <si>
    <t>2.12</t>
  </si>
  <si>
    <t>SANEPAR     ON</t>
  </si>
  <si>
    <t>5.51</t>
  </si>
  <si>
    <t>SANEPAR     PN</t>
  </si>
  <si>
    <t>SABESP      ON      NM</t>
  </si>
  <si>
    <t>SOFISA      PN      N2</t>
  </si>
  <si>
    <t>SUZANO PAPELPNA     N1</t>
  </si>
  <si>
    <t>SUZANO PAPELPNB     N1</t>
  </si>
  <si>
    <t>TAESA       UNT EDJ N2</t>
  </si>
  <si>
    <t>TRACTEBEL   ON      NM</t>
  </si>
  <si>
    <t>TRAN PAULISTON      N1</t>
  </si>
  <si>
    <t>TRAN PAULISTPN      N1</t>
  </si>
  <si>
    <t>UNIPAR      PNA</t>
  </si>
  <si>
    <t>UNIPAR      PNB</t>
  </si>
  <si>
    <t>PANATLANTICAON</t>
  </si>
  <si>
    <t>AMBEV S/A   ON</t>
  </si>
  <si>
    <t>BRASILAGRO  ON      NM</t>
  </si>
  <si>
    <t>EXCELSIOR   ON</t>
  </si>
  <si>
    <t>EXCELSIOR   PN</t>
  </si>
  <si>
    <t>MINERVA     ON      NM</t>
  </si>
  <si>
    <t>BEMATECH    ON      NM</t>
  </si>
  <si>
    <t>10.75</t>
  </si>
  <si>
    <t>10.83</t>
  </si>
  <si>
    <t>MERC BRASIL ON</t>
  </si>
  <si>
    <t>6.10</t>
  </si>
  <si>
    <t>MERC BRASIL PN</t>
  </si>
  <si>
    <t>BOMBRIL     ON</t>
  </si>
  <si>
    <t>2.82</t>
  </si>
  <si>
    <t>BOMBRIL     PN</t>
  </si>
  <si>
    <t>1.52</t>
  </si>
  <si>
    <t>PATAGONIA   DR3</t>
  </si>
  <si>
    <t>BR PHARMA   ON      NM</t>
  </si>
  <si>
    <t>4.07</t>
  </si>
  <si>
    <t>BATTISTELLA ON</t>
  </si>
  <si>
    <t>12.90</t>
  </si>
  <si>
    <t>BATTISTELLA PN</t>
  </si>
  <si>
    <t>CCX CARVAO  ON      NM</t>
  </si>
  <si>
    <t>COR RIBEIRO ON</t>
  </si>
  <si>
    <t>COR RIBEIRO PN</t>
  </si>
  <si>
    <t>115.77</t>
  </si>
  <si>
    <t>CREMER      ON  EC</t>
  </si>
  <si>
    <t>SOUZA CRUZ  ON</t>
  </si>
  <si>
    <t>27.67</t>
  </si>
  <si>
    <t>SID NACIONALON</t>
  </si>
  <si>
    <t>DASA        ON</t>
  </si>
  <si>
    <t>MET DUQUE   ON</t>
  </si>
  <si>
    <t>27.60</t>
  </si>
  <si>
    <t>MET DUQUE   PN</t>
  </si>
  <si>
    <t>EUCATEX     ON      N1</t>
  </si>
  <si>
    <t>FIBAM       ON</t>
  </si>
  <si>
    <t>FIBAM       PN</t>
  </si>
  <si>
    <t>6.18</t>
  </si>
  <si>
    <t>FIBRIA      ON      NM</t>
  </si>
  <si>
    <t>FLEURY      ON      NM</t>
  </si>
  <si>
    <t>GERDAU      ON      N1</t>
  </si>
  <si>
    <t>4.11</t>
  </si>
  <si>
    <t>GERDAU      PN      N1</t>
  </si>
  <si>
    <t>GERDAU MET  ON      N1</t>
  </si>
  <si>
    <t>GERDAU MET  PN      N1</t>
  </si>
  <si>
    <t>GPC PART    ON</t>
  </si>
  <si>
    <t>GENERALSHOPPON      NM</t>
  </si>
  <si>
    <t>HABITASUL   ON</t>
  </si>
  <si>
    <t>HABITASUL   PNB</t>
  </si>
  <si>
    <t>HYPERMARCAS ON      NM</t>
  </si>
  <si>
    <t>IDEIASNET   ON      NM</t>
  </si>
  <si>
    <t>INDUSVAL    ON      N2</t>
  </si>
  <si>
    <t>INDUSVAL    PN      N2</t>
  </si>
  <si>
    <t>ITAUTEC     ON</t>
  </si>
  <si>
    <t>15.13</t>
  </si>
  <si>
    <t>7.60</t>
  </si>
  <si>
    <t>KLABIN S/A  UNT     N2</t>
  </si>
  <si>
    <t>LOJAS AMERICON</t>
  </si>
  <si>
    <t>LOJAS AMERICPN</t>
  </si>
  <si>
    <t>LINX        ON      NM</t>
  </si>
  <si>
    <t>74.10</t>
  </si>
  <si>
    <t>24.70</t>
  </si>
  <si>
    <t>MMX MINER   ON      NM</t>
  </si>
  <si>
    <t>MINUPAR     ON</t>
  </si>
  <si>
    <t>MARFRIG     ON      NM</t>
  </si>
  <si>
    <t>MELHOR SP   ON</t>
  </si>
  <si>
    <t>MELHOR SP   PN</t>
  </si>
  <si>
    <t>METAL IGUACUON</t>
  </si>
  <si>
    <t>156.30</t>
  </si>
  <si>
    <t>METAL IGUACUPN</t>
  </si>
  <si>
    <t>29.40</t>
  </si>
  <si>
    <t>NATURA      ON      NM</t>
  </si>
  <si>
    <t>ODONTOPREV  ON      NM</t>
  </si>
  <si>
    <t>P.ACUCAR-CBDON      N1</t>
  </si>
  <si>
    <t>47.01</t>
  </si>
  <si>
    <t>P.ACUCAR-CBDPN      N1</t>
  </si>
  <si>
    <t>PAR AL BAHIAON</t>
  </si>
  <si>
    <t>PAR AL BAHIAPN</t>
  </si>
  <si>
    <t>PROFARMA    ON      NM</t>
  </si>
  <si>
    <t>PARANAPANEMAON      NM</t>
  </si>
  <si>
    <t>1.55</t>
  </si>
  <si>
    <t>DIMED       ON</t>
  </si>
  <si>
    <t>DIMED       PN</t>
  </si>
  <si>
    <t>176.99</t>
  </si>
  <si>
    <t>POSITIVO INFON      NM</t>
  </si>
  <si>
    <t>QUALICORP   ON      NM</t>
  </si>
  <si>
    <t>RAIADROGASILON      NM</t>
  </si>
  <si>
    <t>PET MANGUINHON</t>
  </si>
  <si>
    <t>SANTANDER BRUNT</t>
  </si>
  <si>
    <t>SANTANDER BRON</t>
  </si>
  <si>
    <t>10.01</t>
  </si>
  <si>
    <t>SANTANDER BRPN</t>
  </si>
  <si>
    <t>SOFISA      ON      N2</t>
  </si>
  <si>
    <t>SANSUY      ON</t>
  </si>
  <si>
    <t>SANSUY      PNA</t>
  </si>
  <si>
    <t>SANSUY      PNB</t>
  </si>
  <si>
    <t>SUL AMERICA ON      N2</t>
  </si>
  <si>
    <t>SUL AMERICA PN      N2</t>
  </si>
  <si>
    <t>TELEBRAS    ON</t>
  </si>
  <si>
    <t>12.80</t>
  </si>
  <si>
    <t>TELEBRAS    PN</t>
  </si>
  <si>
    <t>TEMPO PART  ON      NM</t>
  </si>
  <si>
    <t>4.15</t>
  </si>
  <si>
    <t>4.13</t>
  </si>
  <si>
    <t>MILLENNIUM  ON</t>
  </si>
  <si>
    <t>MILLENNIUM  PNA</t>
  </si>
  <si>
    <t>MILLENNIUM  PNB</t>
  </si>
  <si>
    <t>TOTVS       ON      NM</t>
  </si>
  <si>
    <t>USIMINAS    ON      N1</t>
  </si>
  <si>
    <t>USIMINAS    PNA     N1</t>
  </si>
  <si>
    <t>USIMINAS    PNB     N1</t>
  </si>
  <si>
    <t>VIGOR FOOD  ON      NM</t>
  </si>
  <si>
    <t>SPTURIS     ON</t>
  </si>
  <si>
    <t>20.05</t>
  </si>
  <si>
    <t>SPTURIS     PNA</t>
  </si>
  <si>
    <t>SPTURIS     PNB</t>
  </si>
  <si>
    <t>ALPARGATAS  ON      N1</t>
  </si>
  <si>
    <t>ALPARGATAS  PN      N1</t>
  </si>
  <si>
    <t>LOJAS MARISAON      NM</t>
  </si>
  <si>
    <t>AREZZO CO   ON      NM</t>
  </si>
  <si>
    <t>BIC MONARK  ON</t>
  </si>
  <si>
    <t>BRASMOTOR   ON</t>
  </si>
  <si>
    <t>4.40</t>
  </si>
  <si>
    <t>BRASMOTOR   PN</t>
  </si>
  <si>
    <t>4.59</t>
  </si>
  <si>
    <t>BIOSEV      ON      NM</t>
  </si>
  <si>
    <t>CONST A LINDON</t>
  </si>
  <si>
    <t>CONST A LINDPN</t>
  </si>
  <si>
    <t>CAMBUCI     ON</t>
  </si>
  <si>
    <t>CAMBUCI     PN</t>
  </si>
  <si>
    <t>0.65</t>
  </si>
  <si>
    <t>CEDRO       ON      N1</t>
  </si>
  <si>
    <t>CEDRO       PN      N1</t>
  </si>
  <si>
    <t>GRAZZIOTIN  ON</t>
  </si>
  <si>
    <t>GRAZZIOTIN  PN</t>
  </si>
  <si>
    <t>CR2         ON      NM</t>
  </si>
  <si>
    <t>KARSTEN     ON</t>
  </si>
  <si>
    <t>0.70</t>
  </si>
  <si>
    <t>KARSTEN     PN</t>
  </si>
  <si>
    <t>2.05</t>
  </si>
  <si>
    <t>COTEMINAS   ON</t>
  </si>
  <si>
    <t>COTEMINAS   PN</t>
  </si>
  <si>
    <t>SANTANENSE  ON</t>
  </si>
  <si>
    <t>1.80</t>
  </si>
  <si>
    <t>SANTANENSE  PN</t>
  </si>
  <si>
    <t>SANTANENSE  PND</t>
  </si>
  <si>
    <t>CVC BRASIL  ON      NM</t>
  </si>
  <si>
    <t>CYRELA REALTON      NM</t>
  </si>
  <si>
    <t>DIRECIONAL  ON      NM</t>
  </si>
  <si>
    <t>DOHLER      ON</t>
  </si>
  <si>
    <t>DOHLER      PN</t>
  </si>
  <si>
    <t>ENCORPAR    ON</t>
  </si>
  <si>
    <t>ENCORPAR    PN</t>
  </si>
  <si>
    <t>42.47</t>
  </si>
  <si>
    <t>ESTRELA     ON</t>
  </si>
  <si>
    <t>ESTRELA     PN</t>
  </si>
  <si>
    <t>EVEN        ON  ED  NM</t>
  </si>
  <si>
    <t>EZTEC       ON      NM</t>
  </si>
  <si>
    <t>GAFISA      ON      NM</t>
  </si>
  <si>
    <t>1.89</t>
  </si>
  <si>
    <t>GUARARAPES  ON</t>
  </si>
  <si>
    <t>GUARARAPES  PN</t>
  </si>
  <si>
    <t>HELBOR      ON      NM</t>
  </si>
  <si>
    <t>HERCULES    ON</t>
  </si>
  <si>
    <t>HERCULES    PN</t>
  </si>
  <si>
    <t>5.99</t>
  </si>
  <si>
    <t>IGB S/A     ON</t>
  </si>
  <si>
    <t>1.91</t>
  </si>
  <si>
    <t>JOAO FORTES ON</t>
  </si>
  <si>
    <t>2.40</t>
  </si>
  <si>
    <t>JHSF PART   ON      NM</t>
  </si>
  <si>
    <t>JOSAPAR     ON</t>
  </si>
  <si>
    <t>JOSAPAR     PN</t>
  </si>
  <si>
    <t>LOJAS HERINGON</t>
  </si>
  <si>
    <t>LOJAS HERINGPN</t>
  </si>
  <si>
    <t>LE LIS BLANCON      NM</t>
  </si>
  <si>
    <t>LOJAS RENNERON      NM</t>
  </si>
  <si>
    <t>MAGAZ LUIZA ON      NM</t>
  </si>
  <si>
    <t>MUNDIAL     ON</t>
  </si>
  <si>
    <t>NADIR FIGUEION</t>
  </si>
  <si>
    <t>NADIR FIGUEIPN</t>
  </si>
  <si>
    <t>12.96</t>
  </si>
  <si>
    <t>PDG REALT   ON      NM</t>
  </si>
  <si>
    <t>2.90</t>
  </si>
  <si>
    <t>PETTENATI   ON</t>
  </si>
  <si>
    <t>5.90</t>
  </si>
  <si>
    <t>PETTENATI   PN</t>
  </si>
  <si>
    <t>RODOBENSIMOBON      NM</t>
  </si>
  <si>
    <t>LOCALIZA    ON      NM</t>
  </si>
  <si>
    <t>POMIFRUTAS SA</t>
  </si>
  <si>
    <t>3.33</t>
  </si>
  <si>
    <t>ROSSI RESID ON      NM</t>
  </si>
  <si>
    <t>SPRINGS     ON      NM</t>
  </si>
  <si>
    <t>TIME FOR FUNON      NM</t>
  </si>
  <si>
    <t>SLC AGRICOLAON      NM</t>
  </si>
  <si>
    <t>SARAIVA LIVRON      N2</t>
  </si>
  <si>
    <t>SARAIVA LIVRPN      N2</t>
  </si>
  <si>
    <t>SAO MARTINHOON      NM</t>
  </si>
  <si>
    <t>TECNISA     ON      NM</t>
  </si>
  <si>
    <t>2.48</t>
  </si>
  <si>
    <t>TECHNOS     ON      NM</t>
  </si>
  <si>
    <t>TEC BLUMENAUON</t>
  </si>
  <si>
    <t>TEC BLUMENAUPNA</t>
  </si>
  <si>
    <t>TEC BLUMENAUPNB</t>
  </si>
  <si>
    <t>TEC BLUMENAUPNC</t>
  </si>
  <si>
    <t>TECTOY      ON</t>
  </si>
  <si>
    <t>TECTOY      PN</t>
  </si>
  <si>
    <t>1.87</t>
  </si>
  <si>
    <t>TRISUL      ON      NM</t>
  </si>
  <si>
    <t>UNICASA     ON      NM</t>
  </si>
  <si>
    <t>V-AGRO      ON      NM</t>
  </si>
  <si>
    <t>13.00</t>
  </si>
  <si>
    <t>VIVER       ON      NM</t>
  </si>
  <si>
    <t>VIAVAREJO   UNT     N2</t>
  </si>
  <si>
    <t>VIAVAREJO   ON      N2</t>
  </si>
  <si>
    <t>VIAVAREJO   PN      N2</t>
  </si>
  <si>
    <t>WHIRLPOOL   ON</t>
  </si>
  <si>
    <t>WHIRLPOOL   PN</t>
  </si>
  <si>
    <t>2.42</t>
  </si>
  <si>
    <t>WEMBLEY     ON</t>
  </si>
  <si>
    <t>ARTERIS     ON</t>
  </si>
  <si>
    <t>AZEVEDO     ON</t>
  </si>
  <si>
    <t>AZEVEDO     PN</t>
  </si>
  <si>
    <t>BAUMER      ON</t>
  </si>
  <si>
    <t>BAUMER      PN</t>
  </si>
  <si>
    <t>BR BROKERS  ON      NM</t>
  </si>
  <si>
    <t>BARDELLA    ON</t>
  </si>
  <si>
    <t>BARDELLA    PN</t>
  </si>
  <si>
    <t>CSU CARDSYSTON      NM</t>
  </si>
  <si>
    <t>4.30</t>
  </si>
  <si>
    <t>COBRASMA    ON</t>
  </si>
  <si>
    <t>COBRASMA    PN</t>
  </si>
  <si>
    <t>CHIARELLI   ON</t>
  </si>
  <si>
    <t>CHIARELLI   PN</t>
  </si>
  <si>
    <t>CCR SA      ON      NM</t>
  </si>
  <si>
    <t>CONTAX      UNT     N2</t>
  </si>
  <si>
    <t>CONTAX      ON      N2</t>
  </si>
  <si>
    <t>CONTAX      PN      N2</t>
  </si>
  <si>
    <t>0.13</t>
  </si>
  <si>
    <t>0.14</t>
  </si>
  <si>
    <t>D H B       ON</t>
  </si>
  <si>
    <t>D H B       PN</t>
  </si>
  <si>
    <t>DTCOM-DIRECTON</t>
  </si>
  <si>
    <t>DTCOM-DIRECTPN</t>
  </si>
  <si>
    <t>ACO ALTONA  ON</t>
  </si>
  <si>
    <t>ACO ALTONA  PN</t>
  </si>
  <si>
    <t>12.70</t>
  </si>
  <si>
    <t>13.23</t>
  </si>
  <si>
    <t>ECORODOVIAS ON      NM</t>
  </si>
  <si>
    <t>EMBRAER     ON      NM</t>
  </si>
  <si>
    <t>FORJA TAURUSON      N2</t>
  </si>
  <si>
    <t>1.59</t>
  </si>
  <si>
    <t>FORJA TAURUSPN      N2</t>
  </si>
  <si>
    <t>FRAS-LE     ON      N1</t>
  </si>
  <si>
    <t>METALFRIO   ON      NM</t>
  </si>
  <si>
    <t>2.22</t>
  </si>
  <si>
    <t>GOL         PN      N2</t>
  </si>
  <si>
    <t>HAGA S/A    ON</t>
  </si>
  <si>
    <t>HAGA S/A    PN</t>
  </si>
  <si>
    <t>DOC IMBITUBAON  EG</t>
  </si>
  <si>
    <t>DOC IMBITUBAPN  EG</t>
  </si>
  <si>
    <t>INEPAR      ON      N1</t>
  </si>
  <si>
    <t>INEPAR      PN      N1</t>
  </si>
  <si>
    <t>JSL         ON      NM</t>
  </si>
  <si>
    <t>KEPLER WEBERON</t>
  </si>
  <si>
    <t>METAL LEVE  ON      NM</t>
  </si>
  <si>
    <t>LIX DA CUNHAON</t>
  </si>
  <si>
    <t>LIX DA CUNHAPN</t>
  </si>
  <si>
    <t>LOPES BRASILON      NM</t>
  </si>
  <si>
    <t>TREVISA     ON</t>
  </si>
  <si>
    <t>TREVISA     PN</t>
  </si>
  <si>
    <t>M.DIASBRANCOON      NM</t>
  </si>
  <si>
    <t>MENDES JR   ON</t>
  </si>
  <si>
    <t>MENDES JR   PNA</t>
  </si>
  <si>
    <t>MENDES JR   PNB</t>
  </si>
  <si>
    <t>MILLS       ON      NM</t>
  </si>
  <si>
    <t>METISA      ON</t>
  </si>
  <si>
    <t>METISA      PN</t>
  </si>
  <si>
    <t>9.23</t>
  </si>
  <si>
    <t>WETZEL S/A  ON</t>
  </si>
  <si>
    <t>WETZEL S/A  PN</t>
  </si>
  <si>
    <t>IOCHP-MAXIONON      NM</t>
  </si>
  <si>
    <t>NORDON MET  ON</t>
  </si>
  <si>
    <t>PLASCAR PARTON</t>
  </si>
  <si>
    <t>MARCOPOLO   ON      N2</t>
  </si>
  <si>
    <t>MARCOPOLO   PN      N2</t>
  </si>
  <si>
    <t>PORTOBELLO  ON      NM</t>
  </si>
  <si>
    <t>RANDON PART ON      N1</t>
  </si>
  <si>
    <t>RANDON PART PN      N1</t>
  </si>
  <si>
    <t>RECRUSUL    ON  ES</t>
  </si>
  <si>
    <t>1.60</t>
  </si>
  <si>
    <t>1.64</t>
  </si>
  <si>
    <t>RECRUSUL    PN  ES</t>
  </si>
  <si>
    <t>INDS ROMI   ON      NM</t>
  </si>
  <si>
    <t>RIOSULENSE  ON</t>
  </si>
  <si>
    <t>RIOSULENSE  PN</t>
  </si>
  <si>
    <t>22.88</t>
  </si>
  <si>
    <t>WLM IND COM ON</t>
  </si>
  <si>
    <t>6.48</t>
  </si>
  <si>
    <t>WLM IND COM PN</t>
  </si>
  <si>
    <t>SCHULZ      ON</t>
  </si>
  <si>
    <t>SCHULZ      PN</t>
  </si>
  <si>
    <t>SONDOTECNICAON</t>
  </si>
  <si>
    <t>SONDOTECNICAPNA</t>
  </si>
  <si>
    <t>SONDOTECNICAPNB</t>
  </si>
  <si>
    <t>SANTOS BRP  UNT     N2</t>
  </si>
  <si>
    <t>SANTOS BRP  ON      N2</t>
  </si>
  <si>
    <t>SANTOS BRP  PN      N2</t>
  </si>
  <si>
    <t>SULTEPA     ON</t>
  </si>
  <si>
    <t>SULTEPA     PN</t>
  </si>
  <si>
    <t>TECNOSOLO   ON</t>
  </si>
  <si>
    <t>TECNOSOLO   PN</t>
  </si>
  <si>
    <t>TEGMA       ON      NM</t>
  </si>
  <si>
    <t>TRIUNFO PARTON      NM</t>
  </si>
  <si>
    <t>TUPY        ON      NM</t>
  </si>
  <si>
    <t>VALID       ON      NM</t>
  </si>
  <si>
    <t>FER C ATLANTON</t>
  </si>
  <si>
    <t>FER C ATLANTPN</t>
  </si>
  <si>
    <t>WEG         ON      NM</t>
  </si>
  <si>
    <t>VALE        ON      N1</t>
  </si>
  <si>
    <t>GRENDENE    ON      NM</t>
  </si>
  <si>
    <t>VULCABRAS   ON</t>
  </si>
  <si>
    <t>http://download.finance.yahoo.com/d/quotes.csv?s=ABCB4.SA+AELP3.SA+BAZA3.SA+BBAS3.SA+BBDC3.SA+BBDC4.SA+BEES3.SA+BEES4.SA+BGIP3.SA+BGIP4.SA+BICB3.SA+BICB4.SA+BMIN3.SA+BMIN4.SA+BNBR3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ITSA3.SA+ITSA4.SA+ITUB3.SA+ITUB4.SA+KLBN3.SA+KLBN4.SA+LIGT3.SA+LIPR3.SA+PINE4.SA+PRBC4.SA+PSSA3.SA+RANI3.SA+RANI4.SA+RDTR3.SA+RPAD3.SA+RPAD5.SA+RPAD6.SA+SAPR3.SA+SAPR4.SA+SBSP3.SA+SFSA4.SA+SUZB5.SA+SUZB6.SA+TAEE11.SA+TBLE3.SA+TRPL3.SA+TRPL4.SA+UNIP5.SA+UNIP6.SA+PATI3.SA&amp;f=nol1hgd1</t>
  </si>
  <si>
    <t xml:space="preserve">AES TIETE E </t>
  </si>
  <si>
    <t>TIET</t>
  </si>
  <si>
    <t xml:space="preserve">AES TIETE ENERGIA SA                              </t>
  </si>
  <si>
    <t xml:space="preserve">MAIS NIVEL 2   </t>
  </si>
  <si>
    <t xml:space="preserve">APICE SECURITIZADORA S.A.                         </t>
  </si>
  <si>
    <t xml:space="preserve">ATOMPAR     </t>
  </si>
  <si>
    <t>ATOM</t>
  </si>
  <si>
    <t xml:space="preserve">ATOM PARTICIPACOES S.A.                           </t>
  </si>
  <si>
    <t xml:space="preserve">CCB BRASIL ARRENDAMENTO MERCANTIL S.A.            </t>
  </si>
  <si>
    <t xml:space="preserve">BR HOME     </t>
  </si>
  <si>
    <t>HCBR</t>
  </si>
  <si>
    <t xml:space="preserve">BR HOME CENTERS S.A.                              </t>
  </si>
  <si>
    <t xml:space="preserve">BR INSURANCE CORRETORA DE SEGUROS S.A.            </t>
  </si>
  <si>
    <t xml:space="preserve">BRQ         </t>
  </si>
  <si>
    <t>BRQB</t>
  </si>
  <si>
    <t xml:space="preserve">BRQ SOLUCOES EM INFORMATICA S.A.                  </t>
  </si>
  <si>
    <t xml:space="preserve">CRISTAL     </t>
  </si>
  <si>
    <t>CRPG</t>
  </si>
  <si>
    <t xml:space="preserve">ENERGISA MT </t>
  </si>
  <si>
    <t>ENMT</t>
  </si>
  <si>
    <t xml:space="preserve">ENERGISA MATO GROSSO-DISTRIBUIDORA DE ENERGIA S/A </t>
  </si>
  <si>
    <t>ENERGISA MATO GROSSO DO SUL - DIST DE ENERGIA S.A.</t>
  </si>
  <si>
    <t>FORNODEMINAS</t>
  </si>
  <si>
    <t>FOMS</t>
  </si>
  <si>
    <t xml:space="preserve">FORNO DE MINAS ALIMENTOS S.A.                     </t>
  </si>
  <si>
    <t xml:space="preserve">IMC S/A     </t>
  </si>
  <si>
    <t>MEAL</t>
  </si>
  <si>
    <t xml:space="preserve">INTERNATIONAL MEAL COMPANY ALIMENTACAO S.A.       </t>
  </si>
  <si>
    <t xml:space="preserve">CI FDO ACOES   </t>
  </si>
  <si>
    <t xml:space="preserve">MAESTROLOC  </t>
  </si>
  <si>
    <t>MSRO</t>
  </si>
  <si>
    <t xml:space="preserve">MAESTRO LOCADORA DE VEICULOS S.A.                 </t>
  </si>
  <si>
    <t xml:space="preserve">MLOG S.A.                                         </t>
  </si>
  <si>
    <t>OURINVESTSEC</t>
  </si>
  <si>
    <t>OSEC</t>
  </si>
  <si>
    <t xml:space="preserve">OURINVEST SECURITIZADORA SA                       </t>
  </si>
  <si>
    <t>PARCORRETORA</t>
  </si>
  <si>
    <t>PARC</t>
  </si>
  <si>
    <t xml:space="preserve">FPC PAR CORRETORA DE SEGUROS S.A.                 </t>
  </si>
  <si>
    <t xml:space="preserve">PETRORIO    </t>
  </si>
  <si>
    <t>PRIO</t>
  </si>
  <si>
    <t xml:space="preserve">PETRO RIO S.A.                                    </t>
  </si>
  <si>
    <t xml:space="preserve">POMIFRUTAS  </t>
  </si>
  <si>
    <t>FRTA</t>
  </si>
  <si>
    <t xml:space="preserve">POMIFRUTAS S/A                                    </t>
  </si>
  <si>
    <t xml:space="preserve">BRAZAL - BRASIL ALIMENTOS S.A.                    </t>
  </si>
  <si>
    <t xml:space="preserve">PORTO VM    </t>
  </si>
  <si>
    <t>PSVM</t>
  </si>
  <si>
    <t xml:space="preserve">PORTO SUDESTE V.M. S.A.                           </t>
  </si>
  <si>
    <t xml:space="preserve">PBG S/A                                           </t>
  </si>
  <si>
    <t xml:space="preserve">PRATICA     </t>
  </si>
  <si>
    <t>PRCA</t>
  </si>
  <si>
    <t xml:space="preserve">PRATICA PARTICIPACOES S.A.                        </t>
  </si>
  <si>
    <t xml:space="preserve">RUMO LOG    </t>
  </si>
  <si>
    <t>RUMO</t>
  </si>
  <si>
    <t xml:space="preserve">RUMO LOGISTICA OPERADORA MULTIMODAL S.A.          </t>
  </si>
  <si>
    <t xml:space="preserve">SOMOS EDUCA </t>
  </si>
  <si>
    <t>SEDU</t>
  </si>
  <si>
    <t xml:space="preserve">SOMOS EDUCAÇÃO S.A.                               </t>
  </si>
  <si>
    <t xml:space="preserve">STATKRAFT   </t>
  </si>
  <si>
    <t>STKF</t>
  </si>
  <si>
    <t xml:space="preserve">STATKRAFT ENERGIAS RENOVAVEIS S.A.                </t>
  </si>
  <si>
    <t xml:space="preserve">VITALYZE.ME </t>
  </si>
  <si>
    <t>VTLM</t>
  </si>
  <si>
    <t xml:space="preserve">VITALYZE.ME SAUDE E TECNOLOGIA S.A.               </t>
  </si>
  <si>
    <t xml:space="preserve">WOW         </t>
  </si>
  <si>
    <t>WWOW</t>
  </si>
  <si>
    <t xml:space="preserve">BS&amp;C EMPREENDIMENTOS E PARTICIPACOES SA           </t>
  </si>
  <si>
    <t>LUCRO 2013</t>
  </si>
  <si>
    <t>LUCRO 2014</t>
  </si>
  <si>
    <t>LUCRO 2015</t>
  </si>
  <si>
    <t>% YELD</t>
  </si>
  <si>
    <t>P/VPA</t>
  </si>
  <si>
    <t>RPL</t>
  </si>
  <si>
    <t>TR</t>
  </si>
  <si>
    <t>Liquidez</t>
  </si>
  <si>
    <t>Ativo Circ.</t>
  </si>
  <si>
    <t>Passivo Circ.</t>
  </si>
  <si>
    <t>P. Líquido</t>
  </si>
  <si>
    <t>Decisão</t>
  </si>
  <si>
    <t>Total</t>
  </si>
  <si>
    <t>12.50</t>
  </si>
  <si>
    <t>AFLUENTE T  ON</t>
  </si>
  <si>
    <t>AFLUENTE    ON</t>
  </si>
  <si>
    <t>AFLUENTE    PNA</t>
  </si>
  <si>
    <t>5.26</t>
  </si>
  <si>
    <t>AFLUENTE    PNB</t>
  </si>
  <si>
    <t>ALIANSCE    ON      NM</t>
  </si>
  <si>
    <t>ALUPAR      UNT ES  N2</t>
  </si>
  <si>
    <t>ALUPAR      ON  ES  N2</t>
  </si>
  <si>
    <t>ALUPAR      PN  ES  N2</t>
  </si>
  <si>
    <t>BAHEMA      ON</t>
  </si>
  <si>
    <t>BBSEGURIDADEON      NM</t>
  </si>
  <si>
    <t>BRADESPAR   ON      N1</t>
  </si>
  <si>
    <t>BRADESPAR   PN      N1</t>
  </si>
  <si>
    <t>BRF SA      ON      NM</t>
  </si>
  <si>
    <t>BR INSURANCEON      NM</t>
  </si>
  <si>
    <t>BRASKEM     ON      N1</t>
  </si>
  <si>
    <t>BRASKEM     PNA     N1</t>
  </si>
  <si>
    <t>BRASKEM     PNB     N1</t>
  </si>
  <si>
    <t>13.90</t>
  </si>
  <si>
    <t>BR MALLS PARON      NM</t>
  </si>
  <si>
    <t>BR PROPERT  ON      NM</t>
  </si>
  <si>
    <t>BMFBOVESPA  ON  EJ  NM</t>
  </si>
  <si>
    <t>AMPLA ENERG ON</t>
  </si>
  <si>
    <t>43.00</t>
  </si>
  <si>
    <t>CYRE COM-CCPON      NM</t>
  </si>
  <si>
    <t>10.50</t>
  </si>
  <si>
    <t>COELBA      PNB</t>
  </si>
  <si>
    <t>CELPA       ON</t>
  </si>
  <si>
    <t>CELPA       PNA</t>
  </si>
  <si>
    <t>CELPA       PNB</t>
  </si>
  <si>
    <t>1.00</t>
  </si>
  <si>
    <t>CELPA       PNC</t>
  </si>
  <si>
    <t>CIELO       ON      NM</t>
  </si>
  <si>
    <t>CELESC      ON      N2</t>
  </si>
  <si>
    <t>ALFA FINANC ON</t>
  </si>
  <si>
    <t>ALFA FINANC PN</t>
  </si>
  <si>
    <t>SEG AL BAHIAON</t>
  </si>
  <si>
    <t>SEG AL BAHIAPN</t>
  </si>
  <si>
    <t>COSAN       ON      NM</t>
  </si>
  <si>
    <t>CETIP       ON      NM</t>
  </si>
  <si>
    <t>DURATEX     ON      NM</t>
  </si>
  <si>
    <t>ELEKEIROZ   ON</t>
  </si>
  <si>
    <t>ELEKEIROZ   PN</t>
  </si>
  <si>
    <t>ELETROBRAS  PNA     N1</t>
  </si>
  <si>
    <t>ETERNIT     ON      NM</t>
  </si>
  <si>
    <t>EUCATEX     PN      N1</t>
  </si>
  <si>
    <t>CELGPAR     ON</t>
  </si>
  <si>
    <t>HABITASUL   PNA</t>
  </si>
  <si>
    <t>5.07</t>
  </si>
  <si>
    <t>IGUATEMI    ON      NM</t>
  </si>
  <si>
    <t>JBS         ON      NM</t>
  </si>
  <si>
    <t>LOCAMERICA  ON      NM</t>
  </si>
  <si>
    <t>MAGNESITA SAON      NM</t>
  </si>
  <si>
    <t>MERC FINANC ON</t>
  </si>
  <si>
    <t>7.50</t>
  </si>
  <si>
    <t>MERC FINANC PN</t>
  </si>
  <si>
    <t>MONT ARANHA ON</t>
  </si>
  <si>
    <t>140.00</t>
  </si>
  <si>
    <t>MULTIPLAN   ON      N2</t>
  </si>
  <si>
    <t>OI          ON      N1</t>
  </si>
  <si>
    <t>1.32</t>
  </si>
  <si>
    <t>OI          PN      N1</t>
  </si>
  <si>
    <t>PANATLANTICAPN</t>
  </si>
  <si>
    <t>14.61</t>
  </si>
  <si>
    <t>PETROBRAS   ON</t>
  </si>
  <si>
    <t>PETROBRAS   PN</t>
  </si>
  <si>
    <t>PROVIDENCIA ON</t>
  </si>
  <si>
    <t>10.53</t>
  </si>
  <si>
    <t>10.54</t>
  </si>
  <si>
    <t>EVORA       PN</t>
  </si>
  <si>
    <t>QGEP PART   ON      NM</t>
  </si>
  <si>
    <t>SAO CARLOS  ON      NM</t>
  </si>
  <si>
    <t>SIERRABRASILON      NM</t>
  </si>
  <si>
    <t>SUL AMERICA UNT     N2</t>
  </si>
  <si>
    <t>TEREOS      ON      NM</t>
  </si>
  <si>
    <t>TIM PART S/AON      NM</t>
  </si>
  <si>
    <t>TEKNO       PN</t>
  </si>
  <si>
    <t>38.25</t>
  </si>
  <si>
    <t>TARPON INV  ON  ED  NM</t>
  </si>
  <si>
    <t>ULTRAPAR    ON      NM</t>
  </si>
  <si>
    <t>UNIPAR      ON</t>
  </si>
  <si>
    <t>6.50</t>
  </si>
  <si>
    <t>VALE        PNA     N1</t>
  </si>
  <si>
    <t>TELEF BRASILON</t>
  </si>
  <si>
    <t>TELEF BRASILPN</t>
  </si>
  <si>
    <t>CELPE       ON</t>
  </si>
  <si>
    <t>COELCE      PNB</t>
  </si>
  <si>
    <t>CEMAR       PNA     MB</t>
  </si>
  <si>
    <t>CEMAR       PNB     MB</t>
  </si>
  <si>
    <t>CEEE-D      ON      N1</t>
  </si>
  <si>
    <t>CEEE-D      PN      N1</t>
  </si>
  <si>
    <t>ELEKTRO     ON</t>
  </si>
  <si>
    <t>15.70</t>
  </si>
  <si>
    <t>ELEKTRO     PN</t>
  </si>
  <si>
    <t>ENEVA       ON      NM</t>
  </si>
  <si>
    <t>REDE ENERGIAPN</t>
  </si>
  <si>
    <t>RENOVA      UNT     N2</t>
  </si>
  <si>
    <t>RENOVA      ON      N2</t>
  </si>
  <si>
    <t>RENOVA      PN      N2</t>
  </si>
  <si>
    <t>10.60</t>
  </si>
  <si>
    <t>TAESA       ON  EDJ N2</t>
  </si>
  <si>
    <t>TAESA       PN  EDJ N2</t>
  </si>
  <si>
    <t>13.50</t>
  </si>
  <si>
    <t>COMGAS      ON</t>
  </si>
  <si>
    <t>COMGAS      PNA</t>
  </si>
  <si>
    <t>CEG         ON</t>
  </si>
  <si>
    <t>22.87</t>
  </si>
  <si>
    <t>INEPAR TEL  ON</t>
  </si>
  <si>
    <t>0.11</t>
  </si>
  <si>
    <t>JEREISSATI  ON</t>
  </si>
  <si>
    <t>JEREISSATI  PN</t>
  </si>
  <si>
    <t>LA FONTE TELON</t>
  </si>
  <si>
    <t>LA FONTE TELPN</t>
  </si>
  <si>
    <t>10.30</t>
  </si>
  <si>
    <t>7.12</t>
  </si>
  <si>
    <t>http://download.finance.yahoo.com/d/quotes.csv?s=AEDU3.SA+ALLL3.SA+ARTR3.SA+AUTM3.SA+AZEV3.SA+AZEV4.SA+BALM3.SA+BALM4.SA+BBRK3.SA+BDLL3.SA+BDLL4.SA+CARD3.SA+CBMA3.SA+CBMA4.SA+CCHI3.SA+CCHI4.SA+CCRO3.SA+CTAX11.SA+CTAX3.SA+CTAX4.SA+DHBI3.SA+DHBI4.SA+DTCY3.SA+DTCY4.SA+EALT3.SA+EALT4.SA+ECOR3.SA+EMBR3.SA+FJTA3.SA+FJTA4.SA+FRAS3.SA+FRIO3.SA+GOLL3.SA+GOLL4.SA+HAGA3.SA+HAGA4.SA+IMBI3.SA+IMBI4.SA+INEP3.SA+INEP4.SA+JSLG3.SA+KEPL3.SA+LEVE3.SA+LIXC3.SA+LIXC4.SA+LLXL3.SA+LOGN3.SA+LPSB3.SA+LUXM3.SA+LUXM4.SA+MDIA3.SA+MEND3.SA+MEND5.SA+MEND6.SA+MILS3.SA+MTSA3.SA+MTSA4.SA+MWET3.SA+MWET4.SA+MYPK3.SA+NORD3.SA+PLAS3.SA+POMO3.SA+POMO4.SA+PTBL3.SA+RAPT3.SA+RAPT4.SA+RCSL3.SA+RCSL4.SA+ROMI3.SA+RSUL3.SA+RSUL4.SA+SGAS3.SA+SGAS4.SA+SHUL3.SA+SHUL4.SA+SOND3.SA+SOND5.SA+SOND6.SA+STBP11.SA+STBP3.SA+STBP4.SA+SULT3.SA+SULT4.SA+TCNO3.SA+TCNO4.SA+TGMA3.SA+TPIS3.SA+TUPY3.SA+VLID3.SA+VSPT3.SA+VSPT4.SA+WEGE3.SA+VALE3.SA+BPNM3.SA+BPNM4.SA+GRND3.SA+VULC3.SA&amp;f=nol1hgd1</t>
  </si>
  <si>
    <t>19.99</t>
  </si>
  <si>
    <t>4.65</t>
  </si>
  <si>
    <t>3.17</t>
  </si>
  <si>
    <t>17.50</t>
  </si>
  <si>
    <t>1.46</t>
  </si>
  <si>
    <t>3.09</t>
  </si>
  <si>
    <t>2.37</t>
  </si>
  <si>
    <t>3.03</t>
  </si>
  <si>
    <t>2.69</t>
  </si>
  <si>
    <t>23.01</t>
  </si>
  <si>
    <t>LUCRO MÉD</t>
  </si>
  <si>
    <t>1.63</t>
  </si>
  <si>
    <t>4.70</t>
  </si>
  <si>
    <t>1.27</t>
  </si>
  <si>
    <t>1.16</t>
  </si>
  <si>
    <t>15.40</t>
  </si>
  <si>
    <t>61.00</t>
  </si>
  <si>
    <t>7.24</t>
  </si>
  <si>
    <t>12.89</t>
  </si>
  <si>
    <t>MPLU3</t>
  </si>
  <si>
    <t>http://download.finance.yahoo.com/d/quotes.csv?s=ABCB3.SA+AFLT3.SA+AFLU3.SA+AFLU5.SA+AFLU6.SA+ALSC3.SA+ALUP11.SA+ALUP3.SA+ALUP4.SA+BAHI3.SA+BBSE3.SA+BRAP3.SA+BRAP4.SA+BRFS3.SA+BRIN3.SA+BRKM3.SA+BRKM5.SA+BRKM6.SA+BRML3.SA+BRPR3.SA+BVMF3.SA+CBEE3.SA+CCPR3.SA+CEEB6.SA+CELP3.SA+CELP5.SA+CELP6.SA+CELP7.SA+CIEL3.SA+CIQU3.SA+CIQU4.SA+clsc3.SA+CRIV3.SA+CRIV4.SA+CSAB3.SA+CSAB4.SA+CSAN3.SA+CTIP3.SA+DTEX3.SA+EBTP4.SA+ELEK3.SA+ELEK4.SA+elet5.SA+ETER3.SA+EUCA4.SA+GPAR3.SA+HBTS5.SA+IGTA3.SA+JBSS3.SA+JOPA3.SA+JOPA4.SA+LCAM3.SA+MAGG3.SA+MERC3.SA+MERC4.SA+MOAR3.SA+MULT3.SA+NUTR3M.SA+OIBR3.SA+OIBR4.SA+PATI4.SA+PETR3.SA+PETR4.SA+PRVI3.SA+PTPA4.SA+QGEP3.SA+SCAR3.SA+SMTO3.SA+SSBR3.SA+SULA11.SA+TERI3.SA+TIMP3.SA+TKNO4.SA+TRPN3.SA+UGPA3.SA+UNIP3.SA+VALE5.SA+VIGR3.SA+VIVT3.SA+VIVT4.SA+CEPE3.SA+COCE6.SA+ENMA5B.SA+ENMA6B.SA+CEED3.SA+CEED4.SA+EKTR3.SA+EKTR4.SA+ENEV3.SA+REDE4.SA+RNEW11.SA+RNEW3.SA+RNEW4.SA+TAEE3.SA+TAEE4.SA+CSAN4.SA+CGAS3.SA+CGAS5.SA+CEGR3.SA+INET3.SA+EBTP3.SA+MLFT3.SA+MLFT4.SA+LFFE3.SA+LFFE4.SA+MPLU3.SA&amp;f=nol1hgd1</t>
  </si>
  <si>
    <t>MULTIPLUS   ON      NM</t>
  </si>
  <si>
    <t>MULTIPLUS</t>
  </si>
  <si>
    <t>Selic Atual</t>
  </si>
  <si>
    <t>Capital p/ Investir</t>
  </si>
  <si>
    <t>Desvio Lucro</t>
  </si>
  <si>
    <t>17.08</t>
  </si>
  <si>
    <t>BRADESCO    ON  EJ  N1</t>
  </si>
  <si>
    <t>BRADESCO    PN  EJ  N1</t>
  </si>
  <si>
    <t>BANESTES    ON  EJ</t>
  </si>
  <si>
    <t>BANESTES    PN  EJ</t>
  </si>
  <si>
    <t>3.25</t>
  </si>
  <si>
    <t>COPASA      ON      NM</t>
  </si>
  <si>
    <t>13.45</t>
  </si>
  <si>
    <t>ITAUSA      ON  ED  N1</t>
  </si>
  <si>
    <t>ITAUSA      PN  ED  N1</t>
  </si>
  <si>
    <t>ITAUUNIBANCOON  ED  N1</t>
  </si>
  <si>
    <t>ITAUUNIBANCOPN  ED  N1</t>
  </si>
  <si>
    <t>6.35</t>
  </si>
  <si>
    <t>12.84</t>
  </si>
  <si>
    <t>1.61</t>
  </si>
  <si>
    <t>7.25</t>
  </si>
  <si>
    <t>6.41</t>
  </si>
  <si>
    <t>18.49</t>
  </si>
  <si>
    <t>9.28</t>
  </si>
  <si>
    <t>B2W DIGITAL ON  ES  NM</t>
  </si>
  <si>
    <t>9.65</t>
  </si>
  <si>
    <t>7.34</t>
  </si>
  <si>
    <t>2.19</t>
  </si>
  <si>
    <t>J B DUARTE  ON  ES</t>
  </si>
  <si>
    <t>J B DUARTE  PN  ES</t>
  </si>
  <si>
    <t>MANGELS INDLON  EG</t>
  </si>
  <si>
    <t>MANGELS INDLPN  EG</t>
  </si>
  <si>
    <t>3.15</t>
  </si>
  <si>
    <t>24.00</t>
  </si>
  <si>
    <t>1.43</t>
  </si>
  <si>
    <t>10.10</t>
  </si>
  <si>
    <t>4.90</t>
  </si>
  <si>
    <t>CIA HERING  ON  EJ  NM</t>
  </si>
  <si>
    <t>MRV         ON      NM</t>
  </si>
  <si>
    <t>7.11</t>
  </si>
  <si>
    <t>SPRINGER    ON  EG</t>
  </si>
  <si>
    <t>SPRINGER    PNA EG</t>
  </si>
  <si>
    <t>SPRINGER    PNB EG</t>
  </si>
  <si>
    <t>2.31</t>
  </si>
  <si>
    <t>1.09</t>
  </si>
  <si>
    <t>24.40</t>
  </si>
  <si>
    <t>LOG-IN      ON  EG  NM</t>
  </si>
  <si>
    <t>4.45</t>
  </si>
  <si>
    <t>4.57</t>
  </si>
  <si>
    <t>1.70</t>
  </si>
  <si>
    <t>2.68</t>
  </si>
  <si>
    <t>1.33</t>
  </si>
  <si>
    <t>2.28</t>
  </si>
  <si>
    <t>23.94</t>
  </si>
  <si>
    <t>10.32</t>
  </si>
  <si>
    <t>0.30</t>
  </si>
  <si>
    <t>17.39</t>
  </si>
  <si>
    <t>16.85</t>
  </si>
  <si>
    <t>25.70</t>
  </si>
  <si>
    <t>8.99</t>
  </si>
  <si>
    <t>11.85</t>
  </si>
  <si>
    <t>12.15</t>
  </si>
  <si>
    <t>38.50</t>
  </si>
  <si>
    <t>15.42</t>
  </si>
  <si>
    <t>4.41</t>
  </si>
  <si>
    <t>12.55</t>
  </si>
  <si>
    <t>2.89</t>
  </si>
  <si>
    <t>26.00</t>
  </si>
  <si>
    <t>8.80</t>
  </si>
  <si>
    <t>3.86</t>
  </si>
  <si>
    <t>12.52</t>
  </si>
  <si>
    <t>2.55</t>
  </si>
  <si>
    <t>6.88</t>
  </si>
  <si>
    <t>6.94</t>
  </si>
  <si>
    <t>8.20</t>
  </si>
  <si>
    <t>20.89</t>
  </si>
  <si>
    <t>17.81</t>
  </si>
  <si>
    <t>16.33</t>
  </si>
  <si>
    <t>44.01</t>
  </si>
  <si>
    <t>42.01</t>
  </si>
  <si>
    <t>7.55</t>
  </si>
  <si>
    <t>2.44</t>
  </si>
  <si>
    <t>27.17</t>
  </si>
  <si>
    <t>1.39</t>
  </si>
  <si>
    <t>1.44</t>
  </si>
  <si>
    <t>11.28</t>
  </si>
  <si>
    <t>75.00</t>
  </si>
  <si>
    <t>60.75</t>
  </si>
  <si>
    <t>6.95</t>
  </si>
  <si>
    <t>41.64</t>
  </si>
  <si>
    <t>11.50</t>
  </si>
  <si>
    <t>11.60</t>
  </si>
  <si>
    <t>17.05</t>
  </si>
  <si>
    <t>11.20</t>
  </si>
  <si>
    <t>4.18</t>
  </si>
  <si>
    <t>9.14</t>
  </si>
  <si>
    <t>31.66</t>
  </si>
  <si>
    <t>3.08</t>
  </si>
  <si>
    <t>16.93</t>
  </si>
  <si>
    <t>11.38</t>
  </si>
  <si>
    <t>40.00</t>
  </si>
  <si>
    <t>11.11</t>
  </si>
  <si>
    <t>327.99</t>
  </si>
  <si>
    <t>16.60</t>
  </si>
  <si>
    <t>18.06</t>
  </si>
  <si>
    <t>7.90</t>
  </si>
  <si>
    <t>7.70</t>
  </si>
  <si>
    <t>4.77</t>
  </si>
  <si>
    <t>0.54</t>
  </si>
  <si>
    <t>12.37</t>
  </si>
  <si>
    <t>5.27</t>
  </si>
  <si>
    <t>15.71</t>
  </si>
  <si>
    <t>1.78</t>
  </si>
  <si>
    <t>1.73</t>
  </si>
  <si>
    <t>1.95</t>
  </si>
  <si>
    <t>3.90</t>
  </si>
  <si>
    <t>8.34</t>
  </si>
  <si>
    <t>10.61</t>
  </si>
  <si>
    <t>2.81</t>
  </si>
  <si>
    <t>2.34</t>
  </si>
  <si>
    <t>12.10</t>
  </si>
  <si>
    <t>2.45</t>
  </si>
  <si>
    <t>4.55</t>
  </si>
  <si>
    <t>4.66</t>
  </si>
  <si>
    <t>4.53</t>
  </si>
  <si>
    <t>1.57</t>
  </si>
  <si>
    <t>3.59</t>
  </si>
  <si>
    <t>2.10</t>
  </si>
  <si>
    <t>3.99</t>
  </si>
  <si>
    <t>16.21</t>
  </si>
  <si>
    <t>9.51</t>
  </si>
  <si>
    <t>15.60</t>
  </si>
  <si>
    <t>3.11</t>
  </si>
  <si>
    <t>12.30</t>
  </si>
  <si>
    <t>12.32</t>
  </si>
  <si>
    <t>13.10</t>
  </si>
  <si>
    <t>14.85</t>
  </si>
  <si>
    <t>16.05</t>
  </si>
  <si>
    <t>12.14</t>
  </si>
  <si>
    <t>6.16</t>
  </si>
  <si>
    <t>7.22</t>
  </si>
  <si>
    <t>13.59</t>
  </si>
  <si>
    <t>18.04</t>
  </si>
  <si>
    <t>20.90</t>
  </si>
  <si>
    <t>3.81</t>
  </si>
  <si>
    <t>27.50</t>
  </si>
  <si>
    <t>1.42</t>
  </si>
  <si>
    <t>12.27</t>
  </si>
  <si>
    <t>6.86</t>
  </si>
  <si>
    <t>4.80</t>
  </si>
  <si>
    <t>6.34</t>
  </si>
  <si>
    <t>4.31</t>
  </si>
  <si>
    <t>16.29</t>
  </si>
  <si>
    <t>12.66</t>
  </si>
  <si>
    <t>24.50</t>
  </si>
  <si>
    <t>8.82</t>
  </si>
  <si>
    <t>8.18</t>
  </si>
  <si>
    <t>13.55</t>
  </si>
  <si>
    <t>17.89</t>
  </si>
  <si>
    <t>12.29</t>
  </si>
  <si>
    <t>20.76</t>
  </si>
  <si>
    <t>14.84</t>
  </si>
  <si>
    <t>11.32</t>
  </si>
  <si>
    <t>4.06</t>
  </si>
  <si>
    <t>7.02</t>
  </si>
  <si>
    <t>8.32</t>
  </si>
  <si>
    <t>325.00</t>
  </si>
  <si>
    <t>1.41</t>
  </si>
  <si>
    <t>0.56</t>
  </si>
  <si>
    <t>20.73</t>
  </si>
  <si>
    <t>1.49</t>
  </si>
  <si>
    <t>2.61</t>
  </si>
  <si>
    <t>6.85</t>
  </si>
  <si>
    <t>3.43</t>
  </si>
  <si>
    <t>6.97</t>
  </si>
  <si>
    <t>7.04</t>
  </si>
  <si>
    <t>15.58</t>
  </si>
  <si>
    <t>2.43</t>
  </si>
  <si>
    <t>4.46</t>
  </si>
  <si>
    <t>1.25</t>
  </si>
  <si>
    <t>1.20</t>
  </si>
  <si>
    <t>14.87</t>
  </si>
  <si>
    <t>LUCRO 2012</t>
  </si>
  <si>
    <t>LUCRO 2011</t>
  </si>
  <si>
    <t>LUCRO 2010</t>
  </si>
  <si>
    <t>DIV 2015</t>
  </si>
  <si>
    <t>DIV 2014</t>
  </si>
  <si>
    <t>DIV 2013</t>
  </si>
  <si>
    <t>DIV 2012</t>
  </si>
  <si>
    <t>DIV 2011</t>
  </si>
  <si>
    <t>DIV 2010</t>
  </si>
  <si>
    <t>DIV MÉD</t>
  </si>
  <si>
    <t>% Payout</t>
  </si>
  <si>
    <t>DIV MÉD/AÇÃO</t>
  </si>
  <si>
    <t>2.16</t>
  </si>
  <si>
    <t>20.11</t>
  </si>
  <si>
    <t>12.18</t>
  </si>
  <si>
    <t>13.83</t>
  </si>
  <si>
    <t>12.62</t>
  </si>
  <si>
    <t>7.16</t>
  </si>
  <si>
    <t>3.95</t>
  </si>
  <si>
    <t>9.55</t>
  </si>
  <si>
    <t>9.64</t>
  </si>
  <si>
    <t>26.50</t>
  </si>
  <si>
    <t>26.68</t>
  </si>
  <si>
    <t>6.83</t>
  </si>
  <si>
    <t>6.33</t>
  </si>
  <si>
    <t>26.89</t>
  </si>
  <si>
    <t>26.76</t>
  </si>
  <si>
    <t>7.96</t>
  </si>
  <si>
    <t>20.55</t>
  </si>
  <si>
    <t>16.22</t>
  </si>
  <si>
    <t>2.51</t>
  </si>
  <si>
    <t>56.87</t>
  </si>
  <si>
    <t>5.13</t>
  </si>
  <si>
    <t>6.99</t>
  </si>
  <si>
    <t>7.48</t>
  </si>
  <si>
    <t>46.40</t>
  </si>
  <si>
    <t>332.72</t>
  </si>
  <si>
    <t>333.80</t>
  </si>
  <si>
    <t>7.80</t>
  </si>
  <si>
    <t>10.12</t>
  </si>
  <si>
    <t>25.42</t>
  </si>
  <si>
    <t>260.00</t>
  </si>
  <si>
    <t>20.80</t>
  </si>
  <si>
    <t>5.08</t>
  </si>
  <si>
    <t>3.84</t>
  </si>
  <si>
    <t>22.50</t>
  </si>
  <si>
    <t>3.57</t>
  </si>
  <si>
    <t>4.72</t>
  </si>
  <si>
    <t>6.40</t>
  </si>
  <si>
    <t>4.51</t>
  </si>
  <si>
    <t>8.05</t>
  </si>
  <si>
    <t>3.64</t>
  </si>
  <si>
    <t>3.65</t>
  </si>
  <si>
    <t>2.23</t>
  </si>
  <si>
    <t>3.98</t>
  </si>
  <si>
    <t>16.35</t>
  </si>
  <si>
    <t>15.49</t>
  </si>
  <si>
    <t>3.06</t>
  </si>
  <si>
    <t>1.24</t>
  </si>
  <si>
    <t>1.22</t>
  </si>
  <si>
    <t>27.65</t>
  </si>
  <si>
    <t>12.48</t>
  </si>
  <si>
    <t>12.09</t>
  </si>
  <si>
    <t>17.07</t>
  </si>
  <si>
    <t>25.63</t>
  </si>
  <si>
    <t>24.25</t>
  </si>
  <si>
    <t>11.04</t>
  </si>
  <si>
    <t>11.29</t>
  </si>
  <si>
    <t>6.91</t>
  </si>
  <si>
    <t>7.82</t>
  </si>
  <si>
    <t>8.11</t>
  </si>
  <si>
    <t>18.99</t>
  </si>
  <si>
    <t>11.91</t>
  </si>
  <si>
    <t>11.90</t>
  </si>
  <si>
    <t>12.20</t>
  </si>
  <si>
    <t>12.28</t>
  </si>
  <si>
    <t>6.07</t>
  </si>
  <si>
    <t>5.76</t>
  </si>
  <si>
    <t>5.98</t>
  </si>
  <si>
    <t>38.60</t>
  </si>
  <si>
    <t>37.80</t>
  </si>
  <si>
    <t>19.14</t>
  </si>
  <si>
    <t>18.98</t>
  </si>
  <si>
    <t>16.27</t>
  </si>
  <si>
    <t>24.66</t>
  </si>
  <si>
    <t>24.63</t>
  </si>
  <si>
    <t>26.16</t>
  </si>
  <si>
    <t>26.80</t>
  </si>
  <si>
    <t>26.14</t>
  </si>
  <si>
    <t>8.92</t>
  </si>
  <si>
    <t>8.90</t>
  </si>
  <si>
    <t>13.93</t>
  </si>
  <si>
    <t>14.14</t>
  </si>
  <si>
    <t>13.82</t>
  </si>
  <si>
    <t>12.68</t>
  </si>
  <si>
    <t>13.07</t>
  </si>
  <si>
    <t>15.65</t>
  </si>
  <si>
    <t>46.75</t>
  </si>
  <si>
    <t>8.14</t>
  </si>
  <si>
    <t>8.21</t>
  </si>
  <si>
    <t>7.37</t>
  </si>
  <si>
    <t>7.41</t>
  </si>
  <si>
    <t>7.57</t>
  </si>
  <si>
    <t>30.24</t>
  </si>
  <si>
    <t>30.19</t>
  </si>
  <si>
    <t>2.59</t>
  </si>
  <si>
    <t>8.98</t>
  </si>
  <si>
    <t>26.63</t>
  </si>
  <si>
    <t>26.41</t>
  </si>
  <si>
    <t>4.61</t>
  </si>
  <si>
    <t>26.57</t>
  </si>
  <si>
    <t>12.79</t>
  </si>
  <si>
    <t>18.71</t>
  </si>
  <si>
    <t>36.32</t>
  </si>
  <si>
    <t>36.09</t>
  </si>
  <si>
    <t>58.00</t>
  </si>
  <si>
    <t>60.02</t>
  </si>
  <si>
    <t>61.16</t>
  </si>
  <si>
    <t>59.99</t>
  </si>
  <si>
    <t>6.49</t>
  </si>
  <si>
    <t>6.26</t>
  </si>
  <si>
    <t>13.11</t>
  </si>
  <si>
    <t>12.44</t>
  </si>
  <si>
    <t>12.39</t>
  </si>
  <si>
    <t>12.34</t>
  </si>
  <si>
    <t>27.39</t>
  </si>
  <si>
    <t>27.46</t>
  </si>
  <si>
    <t>26.91</t>
  </si>
  <si>
    <t>47.94</t>
  </si>
  <si>
    <t>48.25</t>
  </si>
  <si>
    <t>48.44</t>
  </si>
  <si>
    <t>47.81</t>
  </si>
  <si>
    <t>20.34</t>
  </si>
  <si>
    <t>20.68</t>
  </si>
  <si>
    <t>20.12</t>
  </si>
  <si>
    <t>12.46</t>
  </si>
  <si>
    <t>8.13</t>
  </si>
  <si>
    <t>16.82</t>
  </si>
  <si>
    <t>33.19</t>
  </si>
  <si>
    <t>33.61</t>
  </si>
  <si>
    <t>33.67</t>
  </si>
  <si>
    <t>32.77</t>
  </si>
  <si>
    <t>33.87</t>
  </si>
  <si>
    <t>34.30</t>
  </si>
  <si>
    <t>34.59</t>
  </si>
  <si>
    <t>41.95</t>
  </si>
  <si>
    <t>42.04</t>
  </si>
  <si>
    <t>42.08</t>
  </si>
  <si>
    <t>7.75</t>
  </si>
  <si>
    <t>7.78</t>
  </si>
  <si>
    <t>27.01</t>
  </si>
  <si>
    <t>27.86</t>
  </si>
  <si>
    <t>26.93</t>
  </si>
  <si>
    <t>10.66</t>
  </si>
  <si>
    <t>10.69</t>
  </si>
  <si>
    <t>4.75</t>
  </si>
  <si>
    <t>15.08</t>
  </si>
  <si>
    <t>14.90</t>
  </si>
  <si>
    <t>57.15</t>
  </si>
  <si>
    <t>58.93</t>
  </si>
  <si>
    <t>1.35</t>
  </si>
  <si>
    <t>1.36</t>
  </si>
  <si>
    <t>11.25</t>
  </si>
  <si>
    <t>12.03</t>
  </si>
  <si>
    <t>12.12</t>
  </si>
  <si>
    <t>9.26</t>
  </si>
  <si>
    <t>3.87</t>
  </si>
  <si>
    <t>3.76</t>
  </si>
  <si>
    <t>24.84</t>
  </si>
  <si>
    <t>52.97</t>
  </si>
  <si>
    <t>53.10</t>
  </si>
  <si>
    <t>53.38</t>
  </si>
  <si>
    <t>52.34</t>
  </si>
  <si>
    <t>17.19</t>
  </si>
  <si>
    <t>16.76</t>
  </si>
  <si>
    <t>15.39</t>
  </si>
  <si>
    <t>7.17</t>
  </si>
  <si>
    <t>7.29</t>
  </si>
  <si>
    <t>68.34</t>
  </si>
  <si>
    <t>68.06</t>
  </si>
  <si>
    <t>68.93</t>
  </si>
  <si>
    <t>67.84</t>
  </si>
  <si>
    <t>13.17</t>
  </si>
  <si>
    <t>13.26</t>
  </si>
  <si>
    <t>13.02</t>
  </si>
  <si>
    <t>21.40</t>
  </si>
  <si>
    <t>22.60</t>
  </si>
  <si>
    <t>34.65</t>
  </si>
  <si>
    <t>34.60</t>
  </si>
  <si>
    <t>35.11</t>
  </si>
  <si>
    <t>42.68</t>
  </si>
  <si>
    <t>42.63</t>
  </si>
  <si>
    <t>43.27</t>
  </si>
  <si>
    <t>42.59</t>
  </si>
  <si>
    <t>0.69</t>
  </si>
  <si>
    <t>11.57</t>
  </si>
  <si>
    <t>11.33</t>
  </si>
  <si>
    <t>17.76</t>
  </si>
  <si>
    <t>17.98</t>
  </si>
  <si>
    <t>42.98</t>
  </si>
  <si>
    <t>42.45</t>
  </si>
  <si>
    <t>46.56</t>
  </si>
  <si>
    <t>46.91</t>
  </si>
  <si>
    <t>35.74</t>
  </si>
  <si>
    <t>36.00</t>
  </si>
  <si>
    <t>36.31</t>
  </si>
  <si>
    <t>34.69</t>
  </si>
  <si>
    <t>19.05</t>
  </si>
  <si>
    <t>19.24</t>
  </si>
  <si>
    <t>19.26</t>
  </si>
  <si>
    <t>11.36</t>
  </si>
  <si>
    <t>11.24</t>
  </si>
  <si>
    <t>9.12</t>
  </si>
  <si>
    <t>9.16</t>
  </si>
  <si>
    <t>4.19</t>
  </si>
  <si>
    <t>9.20</t>
  </si>
  <si>
    <t>8.96</t>
  </si>
  <si>
    <t>7.15</t>
  </si>
  <si>
    <t>7.47</t>
  </si>
  <si>
    <t>7.52</t>
  </si>
  <si>
    <t>7.10</t>
  </si>
  <si>
    <t>9.21</t>
  </si>
  <si>
    <t>30.35</t>
  </si>
  <si>
    <t>29.30</t>
  </si>
  <si>
    <t>30.40</t>
  </si>
  <si>
    <t>29.20</t>
  </si>
  <si>
    <t>27.24</t>
  </si>
  <si>
    <t>27.09</t>
  </si>
  <si>
    <t>6.42</t>
  </si>
  <si>
    <t>6.53</t>
  </si>
  <si>
    <t>6.57</t>
  </si>
  <si>
    <t>6.38</t>
  </si>
  <si>
    <t>2.27</t>
  </si>
  <si>
    <t>0.39</t>
  </si>
  <si>
    <t>0.36</t>
  </si>
  <si>
    <t>0.35</t>
  </si>
  <si>
    <t>29.13</t>
  </si>
  <si>
    <t>29.39</t>
  </si>
  <si>
    <t>29.58</t>
  </si>
  <si>
    <t>28.95</t>
  </si>
  <si>
    <t>1.54</t>
  </si>
  <si>
    <t>1.47</t>
  </si>
  <si>
    <t>17.06</t>
  </si>
  <si>
    <t>16.54</t>
  </si>
  <si>
    <t>11.15</t>
  </si>
  <si>
    <t>10.97</t>
  </si>
  <si>
    <t>15.35</t>
  </si>
  <si>
    <t>15.41</t>
  </si>
  <si>
    <t>15.03</t>
  </si>
  <si>
    <t>46.57</t>
  </si>
  <si>
    <t>46.05</t>
  </si>
  <si>
    <t>46.74</t>
  </si>
  <si>
    <t>45.09</t>
  </si>
  <si>
    <t>2.83</t>
  </si>
  <si>
    <t>4.27</t>
  </si>
  <si>
    <t>6.17</t>
  </si>
  <si>
    <t>6.21</t>
  </si>
  <si>
    <t>6.06</t>
  </si>
  <si>
    <t>23.86</t>
  </si>
  <si>
    <t>24.26</t>
  </si>
  <si>
    <t>23.81</t>
  </si>
  <si>
    <t>11.02</t>
  </si>
  <si>
    <t>11.01</t>
  </si>
  <si>
    <t>10.98</t>
  </si>
  <si>
    <t>42.73</t>
  </si>
  <si>
    <t>43.85</t>
  </si>
  <si>
    <t>43.90</t>
  </si>
  <si>
    <t>42.03</t>
  </si>
  <si>
    <t>8.60</t>
  </si>
  <si>
    <t>8.48</t>
  </si>
  <si>
    <t>8.61</t>
  </si>
  <si>
    <t>8.40</t>
  </si>
  <si>
    <t>1.68</t>
  </si>
  <si>
    <t>17.45</t>
  </si>
  <si>
    <t>17.93</t>
  </si>
  <si>
    <t>60.74</t>
  </si>
  <si>
    <t>61.76</t>
  </si>
  <si>
    <t>61.93</t>
  </si>
  <si>
    <t>60.40</t>
  </si>
  <si>
    <t>17.91</t>
  </si>
  <si>
    <t>18.53</t>
  </si>
  <si>
    <t>18.62</t>
  </si>
  <si>
    <t>10.23</t>
  </si>
  <si>
    <t>10.55</t>
  </si>
  <si>
    <t>8.08</t>
  </si>
  <si>
    <t>8.85</t>
  </si>
  <si>
    <t>31.04</t>
  </si>
  <si>
    <t>32.24</t>
  </si>
  <si>
    <t>4.92</t>
  </si>
  <si>
    <t>4.96</t>
  </si>
  <si>
    <t>4.98</t>
  </si>
  <si>
    <t>1.99</t>
  </si>
  <si>
    <t>10.17</t>
  </si>
  <si>
    <t>10.19</t>
  </si>
  <si>
    <t>7.69</t>
  </si>
  <si>
    <t>25.59</t>
  </si>
  <si>
    <t>26.04</t>
  </si>
  <si>
    <t>8.02</t>
  </si>
  <si>
    <t>8.79</t>
  </si>
  <si>
    <t>0.58</t>
  </si>
  <si>
    <t>14.79</t>
  </si>
  <si>
    <t>2.80</t>
  </si>
  <si>
    <t>21.10</t>
  </si>
  <si>
    <t>10.07</t>
  </si>
  <si>
    <t>5.09</t>
  </si>
  <si>
    <t>5.14</t>
  </si>
  <si>
    <t>5.19</t>
  </si>
  <si>
    <t>4.21</t>
  </si>
  <si>
    <t>4.23</t>
  </si>
  <si>
    <t>15.83</t>
  </si>
  <si>
    <t>1.77</t>
  </si>
  <si>
    <t>1.71</t>
  </si>
  <si>
    <t>55.00</t>
  </si>
  <si>
    <t>56.45</t>
  </si>
  <si>
    <t>56.47</t>
  </si>
  <si>
    <t>54.90</t>
  </si>
  <si>
    <t>57.45</t>
  </si>
  <si>
    <t>1.51</t>
  </si>
  <si>
    <t>13.73</t>
  </si>
  <si>
    <t>13.79</t>
  </si>
  <si>
    <t>1.96</t>
  </si>
  <si>
    <t>1.13</t>
  </si>
  <si>
    <t>3.92</t>
  </si>
  <si>
    <t>3.83</t>
  </si>
  <si>
    <t>22.58</t>
  </si>
  <si>
    <t>22.78</t>
  </si>
  <si>
    <t>23.15</t>
  </si>
  <si>
    <t>22.53</t>
  </si>
  <si>
    <t>38.62</t>
  </si>
  <si>
    <t>38.70</t>
  </si>
  <si>
    <t>38.11</t>
  </si>
  <si>
    <t>10.58</t>
  </si>
  <si>
    <t>10.46</t>
  </si>
  <si>
    <t>2.65</t>
  </si>
  <si>
    <t>2.74</t>
  </si>
  <si>
    <t>1.66</t>
  </si>
  <si>
    <t>32.41</t>
  </si>
  <si>
    <t>33.56</t>
  </si>
  <si>
    <t>32.32</t>
  </si>
  <si>
    <t>3.47</t>
  </si>
  <si>
    <t>3.40</t>
  </si>
  <si>
    <t>3.35</t>
  </si>
  <si>
    <t>3.68</t>
  </si>
  <si>
    <t>14.99</t>
  </si>
  <si>
    <t>15.06</t>
  </si>
  <si>
    <t>3.46</t>
  </si>
  <si>
    <t>2.76</t>
  </si>
  <si>
    <t>3.05</t>
  </si>
  <si>
    <t>2.98</t>
  </si>
  <si>
    <t>2.91</t>
  </si>
  <si>
    <t>6.62</t>
  </si>
  <si>
    <t>6.66</t>
  </si>
  <si>
    <t>10.02</t>
  </si>
  <si>
    <t>16.18</t>
  </si>
  <si>
    <t>10.85</t>
  </si>
  <si>
    <t>10.72</t>
  </si>
  <si>
    <t>8.27</t>
  </si>
  <si>
    <t>8.30</t>
  </si>
  <si>
    <t>18.86</t>
  </si>
  <si>
    <t>18.79</t>
  </si>
  <si>
    <t>18.69</t>
  </si>
  <si>
    <t>2.49</t>
  </si>
  <si>
    <t>3.29</t>
  </si>
  <si>
    <t>10.14</t>
  </si>
  <si>
    <t>9.96</t>
  </si>
  <si>
    <t>16.11</t>
  </si>
  <si>
    <t>16.15</t>
  </si>
  <si>
    <t>16.49</t>
  </si>
  <si>
    <t>24.71</t>
  </si>
  <si>
    <t>24.93</t>
  </si>
  <si>
    <t>24.98</t>
  </si>
  <si>
    <t>24.43</t>
  </si>
  <si>
    <t>1.75</t>
  </si>
  <si>
    <t>4.17</t>
  </si>
  <si>
    <t>4.32</t>
  </si>
  <si>
    <t>4.48</t>
  </si>
  <si>
    <t>93.01</t>
  </si>
  <si>
    <t>93.57</t>
  </si>
  <si>
    <t>94.00</t>
  </si>
  <si>
    <t>92.91</t>
  </si>
  <si>
    <t>15.45</t>
  </si>
  <si>
    <t>15.56</t>
  </si>
  <si>
    <t>15.62</t>
  </si>
  <si>
    <t>3.85</t>
  </si>
  <si>
    <t>1.84</t>
  </si>
  <si>
    <t>2.07</t>
  </si>
  <si>
    <t>2.32</t>
  </si>
  <si>
    <t>1.58</t>
  </si>
  <si>
    <t>1.93</t>
  </si>
  <si>
    <t>4.01</t>
  </si>
  <si>
    <t>1.21</t>
  </si>
  <si>
    <t>4.88</t>
  </si>
  <si>
    <t>5.04</t>
  </si>
  <si>
    <t>3.93</t>
  </si>
  <si>
    <t>12.88</t>
  </si>
  <si>
    <t>12.35</t>
  </si>
  <si>
    <t>27.96</t>
  </si>
  <si>
    <t>27.07</t>
  </si>
  <si>
    <t>15.01</t>
  </si>
  <si>
    <t>15.16</t>
  </si>
  <si>
    <t>14.83</t>
  </si>
  <si>
    <t>16.78</t>
  </si>
  <si>
    <t>17.16</t>
  </si>
  <si>
    <t>16.58</t>
  </si>
  <si>
    <t>16.04</t>
  </si>
  <si>
    <t>1.48</t>
  </si>
  <si>
    <t>12.51</t>
  </si>
  <si>
    <t>0.32</t>
  </si>
  <si>
    <t>17.44</t>
  </si>
  <si>
    <t>17.60</t>
  </si>
  <si>
    <t>26.15</t>
  </si>
  <si>
    <t>26.35</t>
  </si>
  <si>
    <t>25.19</t>
  </si>
  <si>
    <t>0.25</t>
  </si>
  <si>
    <t>0.23</t>
  </si>
  <si>
    <t>12.38</t>
  </si>
  <si>
    <t>5.94</t>
  </si>
  <si>
    <t>39.08</t>
  </si>
  <si>
    <t>39.24</t>
  </si>
  <si>
    <t>19.83</t>
  </si>
  <si>
    <t>16.40</t>
  </si>
  <si>
    <t>26.09</t>
  </si>
  <si>
    <t>26.90</t>
  </si>
  <si>
    <t>9.07</t>
  </si>
  <si>
    <t>13.95</t>
  </si>
  <si>
    <t>15.92</t>
  </si>
  <si>
    <t>46.70</t>
  </si>
  <si>
    <t>47.18</t>
  </si>
  <si>
    <t>46.58</t>
  </si>
  <si>
    <t>7.31</t>
  </si>
  <si>
    <t>7.51</t>
  </si>
  <si>
    <t>30.58</t>
  </si>
  <si>
    <t>30.85</t>
  </si>
  <si>
    <t>6.52</t>
  </si>
  <si>
    <t>6.60</t>
  </si>
  <si>
    <t>9.47</t>
  </si>
  <si>
    <t>26.58</t>
  </si>
  <si>
    <t>4.67</t>
  </si>
  <si>
    <t>27.97</t>
  </si>
  <si>
    <t>28.07</t>
  </si>
  <si>
    <t>12.59</t>
  </si>
  <si>
    <t>18.26</t>
  </si>
  <si>
    <t>37.05</t>
  </si>
  <si>
    <t>37.31</t>
  </si>
  <si>
    <t>60.48</t>
  </si>
</sst>
</file>

<file path=xl/styles.xml><?xml version="1.0" encoding="utf-8"?>
<styleSheet xmlns="http://schemas.openxmlformats.org/spreadsheetml/2006/main">
  <numFmts count="10">
    <numFmt numFmtId="44" formatCode="_(&quot;R$ &quot;* #,##0.00_);_(&quot;R$ &quot;* \(#,##0.00\);_(&quot;R$ &quot;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0.0000%"/>
    <numFmt numFmtId="168" formatCode="_-* #,##0.00000_-;\-* #,##0.00000_-;_-* &quot;-&quot;??_-;_-@_-"/>
    <numFmt numFmtId="169" formatCode="###,###,###,###,##0.00"/>
    <numFmt numFmtId="170" formatCode="###,###,###,###,##0"/>
    <numFmt numFmtId="171" formatCode="_-&quot;R$&quot;\ * #,##0.0000_-;\-&quot;R$&quot;\ * #,##0.0000_-;_-&quot;R$&quot;\ * &quot;-&quot;??_-;_-@_-"/>
    <numFmt numFmtId="172" formatCode="_-&quot;R$&quot;\ * #,##0.000000_-;\-&quot;R$&quot;\ * #,##0.000000_-;_-&quot;R$&quot;\ * &quot;-&quot;??_-;_-@_-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  <font>
      <sz val="11"/>
      <color rgb="FF000000"/>
      <name val="Calibri"/>
      <family val="2"/>
      <scheme val="minor"/>
    </font>
    <font>
      <b/>
      <sz val="8"/>
      <color theme="0"/>
      <name val="Calibri"/>
      <family val="2"/>
      <scheme val="minor"/>
    </font>
    <font>
      <u/>
      <sz val="8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1"/>
      <name val="Calibri"/>
      <scheme val="minor"/>
    </font>
    <font>
      <b/>
      <sz val="8"/>
      <color theme="0"/>
      <name val="Calibri"/>
      <scheme val="minor"/>
    </font>
    <font>
      <u/>
      <sz val="8"/>
      <color theme="10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112">
    <xf numFmtId="0" fontId="0" fillId="0" borderId="0" xfId="0"/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0" fontId="2" fillId="0" borderId="0" xfId="0" applyNumberFormat="1" applyFont="1"/>
    <xf numFmtId="164" fontId="3" fillId="0" borderId="0" xfId="2" applyFont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4" fontId="2" fillId="0" borderId="0" xfId="0" applyNumberFormat="1" applyFont="1"/>
    <xf numFmtId="0" fontId="4" fillId="0" borderId="0" xfId="2" applyNumberFormat="1" applyFont="1" applyBorder="1"/>
    <xf numFmtId="0" fontId="3" fillId="0" borderId="0" xfId="0" applyFont="1"/>
    <xf numFmtId="14" fontId="3" fillId="0" borderId="0" xfId="0" applyNumberFormat="1" applyFont="1"/>
    <xf numFmtId="0" fontId="6" fillId="2" borderId="1" xfId="4" applyNumberFormat="1" applyFont="1" applyFill="1" applyBorder="1" applyAlignment="1" applyProtection="1">
      <alignment horizontal="center" vertical="center"/>
    </xf>
    <xf numFmtId="0" fontId="3" fillId="0" borderId="0" xfId="2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4" fontId="2" fillId="0" borderId="0" xfId="0" applyNumberFormat="1" applyFont="1"/>
    <xf numFmtId="3" fontId="2" fillId="0" borderId="0" xfId="0" applyNumberFormat="1" applyFont="1"/>
    <xf numFmtId="0" fontId="2" fillId="0" borderId="0" xfId="0" applyFont="1" applyAlignment="1"/>
    <xf numFmtId="0" fontId="2" fillId="0" borderId="0" xfId="0" applyFont="1" applyBorder="1" applyAlignment="1"/>
    <xf numFmtId="0" fontId="2" fillId="0" borderId="0" xfId="0" applyNumberFormat="1" applyFont="1" applyAlignment="1"/>
    <xf numFmtId="0" fontId="10" fillId="4" borderId="2" xfId="0" applyFont="1" applyFill="1" applyBorder="1" applyAlignment="1">
      <alignment horizontal="left" vertical="top"/>
    </xf>
    <xf numFmtId="0" fontId="2" fillId="0" borderId="0" xfId="0" applyFont="1" applyAlignment="1">
      <alignment horizontal="left"/>
    </xf>
    <xf numFmtId="168" fontId="2" fillId="0" borderId="0" xfId="1" applyNumberFormat="1" applyFont="1" applyAlignment="1"/>
    <xf numFmtId="168" fontId="2" fillId="0" borderId="0" xfId="1" applyNumberFormat="1" applyFont="1" applyBorder="1" applyAlignment="1"/>
    <xf numFmtId="44" fontId="10" fillId="4" borderId="2" xfId="1" applyNumberFormat="1" applyFont="1" applyFill="1" applyBorder="1" applyAlignment="1">
      <alignment horizontal="left" vertical="top"/>
    </xf>
    <xf numFmtId="44" fontId="2" fillId="0" borderId="0" xfId="1" applyNumberFormat="1" applyFont="1" applyBorder="1" applyAlignment="1"/>
    <xf numFmtId="10" fontId="10" fillId="4" borderId="2" xfId="3" applyNumberFormat="1" applyFont="1" applyFill="1" applyBorder="1" applyAlignment="1">
      <alignment horizontal="left" vertical="top"/>
    </xf>
    <xf numFmtId="10" fontId="2" fillId="0" borderId="0" xfId="3" applyNumberFormat="1" applyFont="1" applyAlignment="1"/>
    <xf numFmtId="10" fontId="2" fillId="0" borderId="0" xfId="3" applyNumberFormat="1" applyFont="1" applyBorder="1" applyAlignment="1"/>
    <xf numFmtId="0" fontId="2" fillId="0" borderId="0" xfId="0" applyNumberFormat="1" applyFont="1" applyBorder="1" applyAlignment="1"/>
    <xf numFmtId="0" fontId="11" fillId="0" borderId="0" xfId="0" applyNumberFormat="1" applyFont="1"/>
    <xf numFmtId="44" fontId="3" fillId="0" borderId="0" xfId="1" applyNumberFormat="1" applyFont="1" applyBorder="1" applyAlignment="1"/>
    <xf numFmtId="164" fontId="2" fillId="0" borderId="0" xfId="2" applyFont="1" applyAlignment="1">
      <alignment horizontal="left"/>
    </xf>
    <xf numFmtId="0" fontId="3" fillId="0" borderId="7" xfId="0" applyFont="1" applyBorder="1" applyAlignment="1">
      <alignment vertical="center"/>
    </xf>
    <xf numFmtId="0" fontId="3" fillId="0" borderId="6" xfId="0" applyFont="1" applyBorder="1"/>
    <xf numFmtId="166" fontId="10" fillId="4" borderId="2" xfId="1" applyNumberFormat="1" applyFont="1" applyFill="1" applyBorder="1" applyAlignment="1">
      <alignment horizontal="left" vertical="top"/>
    </xf>
    <xf numFmtId="166" fontId="2" fillId="0" borderId="0" xfId="1" applyNumberFormat="1" applyFont="1" applyBorder="1" applyAlignment="1"/>
    <xf numFmtId="164" fontId="2" fillId="0" borderId="0" xfId="2" applyFont="1" applyBorder="1" applyAlignment="1"/>
    <xf numFmtId="164" fontId="2" fillId="0" borderId="0" xfId="2" applyFont="1" applyAlignment="1"/>
    <xf numFmtId="167" fontId="2" fillId="0" borderId="0" xfId="3" applyNumberFormat="1" applyFont="1" applyAlignment="1"/>
    <xf numFmtId="0" fontId="12" fillId="0" borderId="3" xfId="0" applyFont="1" applyBorder="1"/>
    <xf numFmtId="0" fontId="12" fillId="0" borderId="4" xfId="0" applyFont="1" applyBorder="1" applyAlignment="1">
      <alignment horizontal="center"/>
    </xf>
    <xf numFmtId="0" fontId="12" fillId="0" borderId="4" xfId="0" applyFont="1" applyBorder="1"/>
    <xf numFmtId="169" fontId="12" fillId="0" borderId="4" xfId="0" applyNumberFormat="1" applyFont="1" applyBorder="1"/>
    <xf numFmtId="170" fontId="12" fillId="0" borderId="4" xfId="0" applyNumberFormat="1" applyFont="1" applyBorder="1"/>
    <xf numFmtId="170" fontId="12" fillId="0" borderId="5" xfId="0" applyNumberFormat="1" applyFont="1" applyBorder="1"/>
    <xf numFmtId="0" fontId="2" fillId="0" borderId="3" xfId="0" applyFont="1" applyBorder="1"/>
    <xf numFmtId="0" fontId="2" fillId="0" borderId="4" xfId="0" applyFont="1" applyBorder="1" applyAlignment="1">
      <alignment horizontal="center"/>
    </xf>
    <xf numFmtId="0" fontId="2" fillId="0" borderId="4" xfId="0" applyFont="1" applyBorder="1"/>
    <xf numFmtId="169" fontId="2" fillId="0" borderId="4" xfId="0" applyNumberFormat="1" applyFont="1" applyBorder="1"/>
    <xf numFmtId="170" fontId="2" fillId="0" borderId="4" xfId="0" applyNumberFormat="1" applyFont="1" applyBorder="1"/>
    <xf numFmtId="170" fontId="2" fillId="0" borderId="5" xfId="0" applyNumberFormat="1" applyFont="1" applyBorder="1"/>
    <xf numFmtId="9" fontId="2" fillId="0" borderId="0" xfId="3" applyFont="1" applyAlignment="1"/>
    <xf numFmtId="165" fontId="2" fillId="0" borderId="0" xfId="1" applyFont="1" applyAlignment="1"/>
    <xf numFmtId="166" fontId="2" fillId="0" borderId="0" xfId="1" applyNumberFormat="1" applyFont="1" applyAlignment="1"/>
    <xf numFmtId="10" fontId="13" fillId="0" borderId="0" xfId="3" applyNumberFormat="1" applyFont="1" applyAlignment="1"/>
    <xf numFmtId="0" fontId="15" fillId="0" borderId="0" xfId="5" applyFont="1" applyBorder="1" applyAlignment="1" applyProtection="1"/>
    <xf numFmtId="0" fontId="8" fillId="0" borderId="0" xfId="5" applyFont="1" applyBorder="1" applyAlignment="1" applyProtection="1"/>
    <xf numFmtId="44" fontId="16" fillId="4" borderId="2" xfId="1" applyNumberFormat="1" applyFont="1" applyFill="1" applyBorder="1" applyAlignment="1">
      <alignment horizontal="left" vertical="top"/>
    </xf>
    <xf numFmtId="165" fontId="10" fillId="4" borderId="2" xfId="1" applyFont="1" applyFill="1" applyBorder="1" applyAlignment="1">
      <alignment horizontal="left" vertical="top"/>
    </xf>
    <xf numFmtId="10" fontId="14" fillId="4" borderId="2" xfId="3" applyNumberFormat="1" applyFont="1" applyFill="1" applyBorder="1" applyAlignment="1">
      <alignment horizontal="left" vertical="top"/>
    </xf>
    <xf numFmtId="166" fontId="13" fillId="0" borderId="0" xfId="1" applyNumberFormat="1" applyFont="1" applyAlignment="1"/>
    <xf numFmtId="3" fontId="2" fillId="0" borderId="0" xfId="1" applyNumberFormat="1" applyFont="1" applyAlignment="1"/>
    <xf numFmtId="0" fontId="3" fillId="0" borderId="0" xfId="0" applyFont="1" applyAlignment="1"/>
    <xf numFmtId="3" fontId="2" fillId="0" borderId="0" xfId="0" applyNumberFormat="1" applyFont="1" applyBorder="1" applyAlignment="1"/>
    <xf numFmtId="10" fontId="2" fillId="0" borderId="0" xfId="0" applyNumberFormat="1" applyFont="1" applyAlignment="1"/>
    <xf numFmtId="165" fontId="14" fillId="4" borderId="2" xfId="1" applyFont="1" applyFill="1" applyBorder="1" applyAlignment="1">
      <alignment horizontal="left" vertical="top"/>
    </xf>
    <xf numFmtId="165" fontId="13" fillId="0" borderId="0" xfId="1" applyFont="1" applyAlignment="1"/>
    <xf numFmtId="165" fontId="2" fillId="0" borderId="0" xfId="0" applyNumberFormat="1" applyFont="1" applyAlignment="1"/>
    <xf numFmtId="3" fontId="2" fillId="0" borderId="0" xfId="0" applyNumberFormat="1" applyFont="1" applyAlignment="1"/>
    <xf numFmtId="171" fontId="10" fillId="4" borderId="2" xfId="2" applyNumberFormat="1" applyFont="1" applyFill="1" applyBorder="1" applyAlignment="1">
      <alignment horizontal="left" vertical="top"/>
    </xf>
    <xf numFmtId="171" fontId="2" fillId="0" borderId="0" xfId="2" applyNumberFormat="1" applyFont="1" applyAlignment="1"/>
    <xf numFmtId="171" fontId="2" fillId="0" borderId="0" xfId="0" applyNumberFormat="1" applyFont="1" applyAlignment="1"/>
    <xf numFmtId="165" fontId="2" fillId="0" borderId="0" xfId="1" applyNumberFormat="1" applyFont="1" applyAlignment="1"/>
    <xf numFmtId="3" fontId="2" fillId="0" borderId="0" xfId="1" applyNumberFormat="1" applyFont="1" applyBorder="1" applyAlignment="1"/>
    <xf numFmtId="0" fontId="21" fillId="0" borderId="0" xfId="0" applyFont="1"/>
    <xf numFmtId="10" fontId="0" fillId="0" borderId="0" xfId="0" applyNumberFormat="1"/>
    <xf numFmtId="164" fontId="0" fillId="0" borderId="0" xfId="2" applyFont="1"/>
    <xf numFmtId="166" fontId="2" fillId="0" borderId="0" xfId="0" applyNumberFormat="1" applyFont="1" applyAlignment="1"/>
    <xf numFmtId="172" fontId="2" fillId="0" borderId="0" xfId="2" applyNumberFormat="1" applyFont="1" applyAlignment="1"/>
    <xf numFmtId="171" fontId="13" fillId="0" borderId="0" xfId="2" applyNumberFormat="1" applyFont="1" applyAlignment="1"/>
    <xf numFmtId="0" fontId="8" fillId="3" borderId="0" xfId="5" applyFont="1" applyFill="1" applyBorder="1" applyAlignment="1" applyProtection="1"/>
    <xf numFmtId="0" fontId="8" fillId="0" borderId="2" xfId="5" applyFont="1" applyBorder="1" applyAlignment="1" applyProtection="1"/>
    <xf numFmtId="166" fontId="10" fillId="4" borderId="9" xfId="1" applyNumberFormat="1" applyFont="1" applyFill="1" applyBorder="1" applyAlignment="1">
      <alignment horizontal="left" vertical="top"/>
    </xf>
    <xf numFmtId="166" fontId="2" fillId="0" borderId="8" xfId="1" applyNumberFormat="1" applyFont="1" applyBorder="1" applyAlignment="1"/>
    <xf numFmtId="0" fontId="2" fillId="0" borderId="8" xfId="0" applyNumberFormat="1" applyFont="1" applyBorder="1" applyAlignment="1"/>
    <xf numFmtId="3" fontId="2" fillId="0" borderId="8" xfId="0" applyNumberFormat="1" applyFont="1" applyBorder="1" applyAlignment="1"/>
    <xf numFmtId="3" fontId="2" fillId="0" borderId="8" xfId="1" applyNumberFormat="1" applyFont="1" applyBorder="1" applyAlignment="1"/>
    <xf numFmtId="0" fontId="2" fillId="0" borderId="8" xfId="0" applyFont="1" applyBorder="1" applyAlignment="1"/>
    <xf numFmtId="166" fontId="10" fillId="4" borderId="0" xfId="1" applyNumberFormat="1" applyFont="1" applyFill="1" applyBorder="1" applyAlignment="1">
      <alignment horizontal="left" vertical="top"/>
    </xf>
    <xf numFmtId="166" fontId="13" fillId="0" borderId="0" xfId="1" applyNumberFormat="1" applyFont="1" applyBorder="1" applyAlignment="1"/>
    <xf numFmtId="166" fontId="13" fillId="0" borderId="8" xfId="1" applyNumberFormat="1" applyFont="1" applyBorder="1" applyAlignment="1"/>
    <xf numFmtId="10" fontId="2" fillId="0" borderId="8" xfId="3" applyNumberFormat="1" applyFont="1" applyBorder="1" applyAlignment="1"/>
    <xf numFmtId="0" fontId="10" fillId="4" borderId="10" xfId="0" applyFont="1" applyFill="1" applyBorder="1" applyAlignment="1">
      <alignment vertical="center"/>
    </xf>
    <xf numFmtId="0" fontId="10" fillId="4" borderId="11" xfId="0" applyFont="1" applyFill="1" applyBorder="1"/>
    <xf numFmtId="0" fontId="0" fillId="3" borderId="12" xfId="0" applyFont="1" applyFill="1" applyBorder="1"/>
    <xf numFmtId="0" fontId="0" fillId="3" borderId="2" xfId="0" applyFont="1" applyFill="1" applyBorder="1"/>
    <xf numFmtId="4" fontId="0" fillId="3" borderId="2" xfId="0" applyNumberFormat="1" applyFont="1" applyFill="1" applyBorder="1"/>
    <xf numFmtId="14" fontId="0" fillId="3" borderId="2" xfId="0" applyNumberFormat="1" applyFont="1" applyFill="1" applyBorder="1"/>
    <xf numFmtId="3" fontId="0" fillId="3" borderId="2" xfId="0" applyNumberFormat="1" applyFont="1" applyFill="1" applyBorder="1"/>
    <xf numFmtId="0" fontId="0" fillId="3" borderId="13" xfId="0" applyFont="1" applyFill="1" applyBorder="1"/>
    <xf numFmtId="0" fontId="0" fillId="0" borderId="12" xfId="0" applyFont="1" applyBorder="1"/>
    <xf numFmtId="0" fontId="0" fillId="0" borderId="2" xfId="0" applyFont="1" applyBorder="1"/>
    <xf numFmtId="4" fontId="0" fillId="0" borderId="2" xfId="0" applyNumberFormat="1" applyFont="1" applyBorder="1"/>
    <xf numFmtId="14" fontId="0" fillId="0" borderId="2" xfId="0" applyNumberFormat="1" applyFont="1" applyBorder="1"/>
    <xf numFmtId="3" fontId="0" fillId="0" borderId="2" xfId="0" applyNumberFormat="1" applyFont="1" applyBorder="1"/>
    <xf numFmtId="0" fontId="0" fillId="0" borderId="13" xfId="0" applyFont="1" applyBorder="1"/>
    <xf numFmtId="3" fontId="0" fillId="0" borderId="13" xfId="0" applyNumberFormat="1" applyFont="1" applyBorder="1"/>
    <xf numFmtId="0" fontId="8" fillId="0" borderId="0" xfId="5" applyFont="1" applyAlignment="1" applyProtection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1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1" formatCode="_-&quot;R$&quot;\ * #,##0.0000_-;\-&quot;R$&quot;\ * #,##0.0000_-;_-&quot;R$&quot;\ 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_-* #,##0.00_-;\-* #,##0.00_-;_-* &quot;-&quot;??_-;_-@_-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34" formatCode="_(&quot;R$ &quot;* #,##0.00_);_(&quot;R$ &quot;* \(#,##0.00\);_(&quot;R$ &quot;* &quot;-&quot;??_);_(@_)"/>
      <alignment horizontal="general" vertical="bottom" textRotation="0" wrapText="0" inden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general" vertical="bottom" textRotation="0" wrapText="0" indent="0" relativeIndent="0" justifyLastLine="0" shrinkToFit="0" readingOrder="0"/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left" vertical="top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##,###,###,###,##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9" formatCode="###,###,###,###,##0.0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bottom" textRotation="0" wrapText="0" indent="0" relative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 outline="0">
        <top style="medium">
          <color indexed="64"/>
        </top>
        <bottom style="hair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DadosExternos_320" connectionId="68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319" connectionId="681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dosExternos_318" connectionId="6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107" connectionId="8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163" connectionId="77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87" connectionId="11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dosExternos_282" connectionId="34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304" connectionId="53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42" connectionId="687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81" connectionId="84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230" connectionId="38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70" connectionId="400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196" connectionId="17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216" connectionId="31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12" connectionId="17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ExternalData_26" connectionId="115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61" connectionId="49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dosExternos_206" connectionId="27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250" connectionId="80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ExternalData_27" connectionId="116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220" connectionId="33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265" connectionId="163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47" connectionId="7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39" connectionId="65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136" connectionId="60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266" connectionId="17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252" connectionId="87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267" connectionId="18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19" connectionId="30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128" connectionId="45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73" connectionId="81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8" connectionId="77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277" connectionId="30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185" connectionId="10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278" connectionId="31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261" connectionId="124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149" connectionId="716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46" connectionId="70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183" connectionId="89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3" connectionId="898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41" connectionId="13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08" connectionId="103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69" connectionId="80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113" connectionId="19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dosExternos_287" connectionId="38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ExternalData_1" connectionId="89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71" connectionId="58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294" connectionId="44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ExternalData_34" connectionId="10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258" connectionId="9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6" connectionId="69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07" connectionId="28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129" connectionId="470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ExternalData_8" connectionId="1156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65" connectionId="56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194" connectionId="13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55" connectionId="738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291" connectionId="42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dosExternos_178" connectionId="83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48" connectionId="71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298" connectionId="494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110" connectionId="13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69" connectionId="23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ExternalData_13" connectionId="920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58" connectionId="436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48" connectionId="27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DadosExternos_228" connectionId="3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269" connectionId="21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51" connectionId="72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57" connectionId="751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272" connectionId="243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310" connectionId="60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54" connectionId="367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52" connectionId="72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303" connectionId="5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296" connectionId="468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280" connectionId="327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ExternalData_38" connectionId="1045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ExternalData_35" connectionId="103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DadosExternos_235" connectionId="40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212" connectionId="310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274" connectionId="275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45" connectionId="697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300" connectionId="505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307" connectionId="5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271" connectionId="231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75" connectionId="82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122" connectionId="350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DadosExternos_224" connectionId="3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221" connectionId="34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55" connectionId="383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114" connectionId="214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ExternalData_37" connectionId="1044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30" connectionId="58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06" connectionId="45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ExternalData_7" connectionId="1140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253" connectionId="89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276" connectionId="294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211" connectionId="30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222" connectionId="345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317" connectionId="664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ExternalData_5" connectionId="109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DadosExternos_217" connectionId="3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58" connectionId="754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286" connectionId="375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195" connectionId="169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191" connectionId="121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201" connectionId="242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215" connectionId="315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DadosExternos_130" connectionId="49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ExternalData_24" connectionId="1149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73" connectionId="737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104" connectionId="861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63" connectionId="524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255" connectionId="62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89" connectionId="11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21" connectionId="1118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56" connectionId="401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141" connectionId="67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290" connectionId="410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270" connectionId="22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2" connectionId="89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54" connectionId="73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301" connectionId="5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295" connectionId="45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DadosExternos_123" connectionId="367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203" connectionId="246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DadosExternos_311" connectionId="621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80" connectionId="845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57" connectionId="416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ExternalData_2" connectionId="89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74" connectionId="817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DadosExternos_133" connectionId="54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19" connectionId="105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40" connectionId="120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17" connectionId="270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219" connectionId="332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27" connectionId="43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204" connectionId="249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190" connectionId="119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ExternalData_36" connectionId="104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ExternalData_16" connectionId="978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DadosExternos_37" connectionId="45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ExternalData_10" connectionId="119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0" connectionId="861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256" connectionId="7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DadosExternos_32" connectionId="737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4" connectionId="400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305" connectionId="553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DadosExternos_177" connectionId="83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64" connectionId="543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40" connectionId="663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90" connectionId="861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229" connectionId="375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16" connectionId="250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" connectionId="23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56" connectionId="741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26" connectionId="363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109" connectionId="120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31" connectionId="696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213" connectionId="311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15" connectionId="23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47" connectionId="250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66" connectionId="58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43" connectionId="69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11" connectionId="121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79" connectionId="84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260" connectionId="116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35" connectionId="861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262" connectionId="132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251" connectionId="87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247" connectionId="52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237" connectionId="41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60" connectionId="47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ExternalData_28" connectionId="1169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245" connectionId="46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231" connectionId="38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86" connectionId="102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ExternalData_29" connectionId="1175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46" connectionId="233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254" connectionId="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64" connectionId="775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DadosExternos_43" connectionId="176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118" connectionId="286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DadosExternos_134" connectionId="562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72" connectionId="811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49" connectionId="28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20" connectionId="31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218" connectionId="329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259" connectionId="106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92" connectionId="128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26" connectionId="416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7" connectionId="73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243" connectionId="450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176" connectionId="824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209" connectionId="287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302" connectionId="52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50" connectionId="302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45" connectionId="21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ExternalData_17" connectionId="897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232" connectionId="391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244" connectionId="458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88" connectionId="11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62" connectionId="76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135" connectionId="583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205" connectionId="268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DadosExternos_313" connectionId="63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42" connectionId="158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150" connectionId="719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ExternalData_6" connectionId="1118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DadosExternos_33" connectionId="77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" connectionId="778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65" connectionId="779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309" connectionId="59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225" connectionId="360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241" connectionId="446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ExternalData_18" connectionId="898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71" connectionId="80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ExternalData_32" connectionId="1018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306" connectionId="561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ExternalData_4" connectionId="105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170" connectionId="805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316" connectionId="65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DadosExternos_297" connectionId="48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52" connectionId="33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23" connectionId="1096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DadosExternos_124" connectionId="383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29" connectionId="400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53" connectionId="35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275" connectionId="280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268" connectionId="20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ExternalData_20" connectionId="1096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84" connectionId="1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03" connectionId="82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263" connectionId="144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44" connectionId="693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DadosExternos_168" connectionId="79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15" connectionId="820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97" connectionId="177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66" connectionId="78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ExternalData_14" connectionId="943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DadosExternos_314" connectionId="644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97" connectionId="232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ExternalData_33" connectionId="102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28" connectionId="232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59" connectionId="451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284" connectionId="361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61" connectionId="765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38" connectionId="8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202" connectionId="24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293" connectionId="44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DadosExternos_285" connectionId="37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53" connectionId="730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51" connectionId="318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238" connectionId="41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67" connectionId="793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62" connectionId="507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279" connectionId="319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ExternalData_30" connectionId="913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DadosExternos_200" connectionId="231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8" connectionId="23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121" connectionId="335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257" connectionId="89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273" connectionId="256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308" connectionId="584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283" connectionId="35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38" connectionId="638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281" connectionId="336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111" connectionId="15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292" connectionId="431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39" connectionId="103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288" connectionId="391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25" connectionId="40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240" connectionId="44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DadosExternos_9" connectionId="82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DadosExternos_193" connectionId="131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DadosExternos_160" connectionId="761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72" connectionId="69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264" connectionId="15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98" connectionId="400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DadosExternos_315" connectionId="650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132" connectionId="524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DadosExternos_198" connectionId="184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ExternalData_31" connectionId="999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182" connectionId="851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59" connectionId="757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131" connectionId="50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DadosExternos_249" connectionId="693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37" connectionId="620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ExternalData_22" connectionId="897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289" connectionId="39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233" connectionId="394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ExternalData_9" connectionId="1174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312" connectionId="62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ExternalData_15" connectionId="964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44" connectionId="195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34" connectionId="820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445" connectionId="682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444" connectionId="67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ExternalData_9" connectionId="1174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122" connectionId="356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173" connectionId="815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41" connectionId="678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277" connectionId="389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9" connectionId="82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DadosExternos_207" connectionId="144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132" connectionId="527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ExternalData_22" connectionId="1195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298" connectionId="471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330" connectionId="55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311" connectionId="50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DadosExternos_271" connectionId="364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35" connectionId="872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413" connectionId="411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165" connectionId="780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241" connectionId="24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300" connectionId="48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DadosExternos_275" connectionId="378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217" connectionId="170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406" connectionId="356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309" connectionId="50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209" connectionId="148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205" connectionId="13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62" connectionId="769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428" connectionId="541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308" connectionId="498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443" connectionId="668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272" connectionId="37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259" connectionId="31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198" connectionId="104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409" connectionId="376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61" connectionId="494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129" connectionId="47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111" connectionId="16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344" connectionId="58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337" connectionId="570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256" connectionId="299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437" connectionId="63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89" connectionId="32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324" connectionId="53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239" connectionId="22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37" connectionId="622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ExternalData_30" connectionId="1034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DadosExternos_153" connectionId="731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DadosExternos_188" connectionId="27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DadosExternos_70" connectionId="424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DadosExternos_328" connectionId="544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DadosExternos_150" connectionId="72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DadosExternos_422" connectionId="486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DadosExternos_103" connectionId="825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DadosExternos_263" connectionId="333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DadosExternos_381" connectionId="101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DadosExternos_26" connectionId="856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DadosExternos_21" connectionId="6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DadosExternos_148" connectionId="714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DadosExternos_204" connectionId="132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DadosExternos_278" connectionId="392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DadosExternos_291" connectionId="447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DadosExternos_164" connectionId="776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DadosExternos_10" connectionId="883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DadosExternos_441" connectionId="652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DadosExternos_187" connectionId="2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ExternalData_45" connectionId="1165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DadosExternos_57" connectionId="422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DadosExternos_339" connectionId="57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DadosExternos_113" connectionId="197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DadosExternos_175" connectionId="822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DadosExternos_133" connectionId="546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DadosExternos_168" connectionId="798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DadosExternos_293" connectionId="459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ExternalData_4" connectionId="106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ExternalData_34" connectionId="1073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DadosExternos_39" connectionId="10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DadosExternos_383" connectionId="11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DadosExternos_62" connectionId="50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DadosExternos_331" connectionId="555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DadosExternos_170" connectionId="806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DadosExternos_315" connectionId="513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ExternalData_38" connectionId="1091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DadosExternos_327" connectionId="541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DadosExternos_182" connectionId="852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DadosExternos_219" connectionId="173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DadosExternos_121" connectionId="339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DadosExternos_378" connectionId="6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DadosExternos_349" connectionId="596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DadosExternos_8" connectionId="786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DadosExternos_161" connectionId="76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ExternalData_15" connectionId="964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DadosExternos_109" connectionId="12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DadosExternos_305" connectionId="48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DadosExternos_288" connectionId="43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ExternalData_51" connectionId="1029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DadosExternos_197" connectionId="99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DadosExternos_68" connectionId="58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DadosExternos_380" connectionId="91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DadosExternos_12" connectionId="7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DadosExternos_157" connectionId="752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ExternalData_33" connectionId="106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DadosExternos_46" connectionId="236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DadosExternos_97" connectionId="262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DadosExternos_114" connectionId="219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DadosExternos_163" connectionId="772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DadosExternos_407" connectionId="36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DadosExternos_442" connectionId="659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DadosExternos_181" connectionId="849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DadosExternos_350" connectionId="598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ExternalData_14" connectionId="943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DadosExternos_425" connectionId="515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DadosExternos_135" connectionId="589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DadosExternos_358" connectionId="618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DadosExternos_15" connectionId="832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DadosExternos_412" connectionId="402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DadosExternos_158" connectionId="755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ExternalData_40" connectionId="1097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DadosExternos_388" connectionId="16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DadosExternos_222" connectionId="187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DadosExternos_261" connectionId="327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DadosExternos_268" connectionId="348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ExternalData_20" connectionId="110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DadosExternos_404" connectionId="337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DadosExternos_64" connectionId="549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DadosExternos_386" connectionId="146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DadosExternos_439" connectionId="642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DadosExternos_144" connectionId="694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DadosExternos_177" connectionId="837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DadosExternos_432" connectionId="589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ExternalData_25" connectionId="964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ExternalData_41" connectionId="898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DadosExternos_179" connectionId="843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DadosExternos_244" connectionId="266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ExternalData_35" connectionId="1078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DadosExternos_405" connectionId="34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DadosExternos_423" connectionId="49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DadosExternos_30" connectionId="602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DadosExternos_238" connectionId="226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DadosExternos_98" connectionId="41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DadosExternos_387" connectionId="15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DadosExternos_32" connectionId="742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DadosExternos_343" connectionId="580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DadosExternos_391" connectionId="20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DadosExternos_408" connectionId="373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DadosExternos_202" connectionId="12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DadosExternos_225" connectionId="193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ExternalData_19" connectionId="105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DadosExternos_229" connectionId="20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DadosExternos_280" connectionId="397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DadosExternos_220" connectionId="182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DadosExternos_69" connectionId="251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DadosExternos_367" connectionId="636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DadosExternos_265" connectionId="34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DadosExternos_50" connectionId="30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ExternalData_44" connectionId="115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DadosExternos_279" connectionId="395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DadosExternos_108" connectionId="108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DadosExternos_356" connectionId="615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DadosExternos_27" connectionId="66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DadosExternos_377" connectionId="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DadosExternos_206" connectionId="138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DadosExternos_251" connectionId="29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DadosExternos_38" connectionId="86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DadosExternos_269" connectionId="351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DadosExternos_34" connectionId="834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DadosExternos_110" connectionId="140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DadosExternos_363" connectionId="630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DadosExternos_414" connectionId="42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DadosExternos_20" connectionId="87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DadosExternos_290" connectionId="444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DadosExternos_211" connectionId="152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DadosExternos_24" connectionId="51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DadosExternos_375" connectionId="821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ExternalData_43" connectionId="1150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DadosExternos_411" connectionId="392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DadosExternos_73" connectionId="747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DadosExternos_440" connectionId="645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DadosExternos_326" connectionId="539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DadosExternos_47" connectionId="258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DadosExternos_146" connectionId="703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DadosExternos_360" connectionId="624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ExternalData_47" connectionId="118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DadosExternos_176" connectionId="830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DadosExternos_390" connectionId="18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ExternalData_24" connectionId="899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DadosExternos_14" connectionId="791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DadosExternos_192" connectionId="8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DadosExternos_421" connectionId="48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DadosExternos_394" connectionId="234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DadosExternos_235" connectionId="221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DadosExternos_194" connectionId="93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DadosExternos_295" connectionId="464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DadosExternos_319" connectionId="522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DadosExternos_142" connectionId="688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DadosExternos_191" connectionId="41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ExternalData_5" connectionId="1099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DadosExternos_403" connectionId="329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DadosExternos_433" connectionId="596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DadosExternos_333" connectionId="558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DadosExternos_106" connectionId="73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DadosExternos_160" connectionId="762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DadosExternos_183" connectionId="895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DadosExternos_427" connectionId="532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ExternalData_10" connectionId="119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DadosExternos_104" connectionId="86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DadosExternos_325" connectionId="537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ExternalData_8" connectionId="1156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ExternalData_42" connectionId="1118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DadosExternos_134" connectionId="565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DadosExternos_7" connectionId="745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ExternalData_17" connectionId="1140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ExternalData_49" connectionId="100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DadosExternos_345" connectionId="591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DadosExternos_294" connectionId="461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DadosExternos_395" connectionId="244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DadosExternos_401" connectionId="312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ExternalData_28" connectionId="1006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DadosExternos_237" connectionId="224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DadosExternos_124" connectionId="38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DadosExternos_4" connectionId="420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DadosExternos_233" connectionId="212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ExternalData_27" connectionId="992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DadosExternos_384" connectionId="126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DadosExternos_438" connectionId="640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DadosExternos_213" connectionId="156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DadosExternos_37" connectionId="71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DadosExternos_429" connectionId="555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DadosExternos_392" connectionId="211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DadosExternos_54" connectionId="37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DadosExternos_250" connectionId="282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DadosExternos_223" connectionId="189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DadosExternos_370" connectionId="687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DadosExternos_398" connectionId="282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DadosExternos_336" connectionId="563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DadosExternos_227" connectionId="202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DadosExternos_2" connectionId="6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DadosExternos_16" connectionId="862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DadosExternos_17" connectionId="46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DadosExternos_210" connectionId="150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DadosExternos_120" connectionId="322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DadosExternos_431" connectionId="576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DadosExternos_257" connectionId="308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DadosExternos_33" connectionId="784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ExternalData_37" connectionId="1088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DadosExternos_270" connectionId="361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DadosExternos_72" connectionId="706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ExternalData_39" connectionId="1093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DadosExternos_299" connectionId="478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DadosExternos_208" connectionId="146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ExternalData_18" connectionId="943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ExternalData_32" connectionId="105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DadosExternos_127" connectionId="438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DadosExternos_323" connectionId="533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ExternalData_11" connectionId="1219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DadosExternos_361" connectionId="626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DadosExternos_130" connectionId="49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DadosExternos_29" connectionId="428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DadosExternos_371" connectionId="80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DadosExternos_193" connectionId="91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DadosExternos_342" connectionId="578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DadosExternos_55" connectionId="385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DadosExternos_416" connectionId="443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DadosExternos_234" connectionId="215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DadosExternos_151" connectionId="723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DadosExternos_42" connectionId="161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DadosExternos_145" connectionId="698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DadosExternos_126" connectionId="426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DadosExternos_296" connectionId="466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DadosExternos_49" connectionId="288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DadosExternos_119" connectionId="30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DadosExternos_167" connectionId="79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DadosExternos_402" connectionId="320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DadosExternos_152" connectionId="727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DadosExternos_240" connectionId="23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ExternalData_50" connectionId="1019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DadosExternos_338" connectionId="572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DadosExternos_385" connectionId="134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DadosExternos_154" connectionId="734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DadosExternos_393" connectionId="223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DadosExternos_43" connectionId="18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DadosExternos_125" connectionId="40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DadosExternos_365" connectionId="633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DadosExternos_149" connectionId="71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DadosExternos_201" connectionId="117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DadosExternos_258" connectionId="31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ExternalData_16" connectionId="978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DadosExternos_224" connectionId="191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DadosExternos_249" connectionId="280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DadosExternos_435" connectionId="613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ExternalData_26" connectionId="978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ExternalData_2" connectionId="115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DadosExternos_228" connectionId="204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DadosExternos_131" connectionId="511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DadosExternos_156" connectionId="749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DadosExternos_426" connectionId="522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DadosExternos_190" connectionId="37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DadosExternos_136" connectionId="605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DadosExternos_71" connectionId="607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DadosExternos_67" connectionId="854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ExternalData_13" connectionId="923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DadosExternos_66" connectionId="586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DadosExternos_221" connectionId="18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DadosExternos_215" connectionId="16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DadosExternos_302" connectionId="483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DadosExternos_419" connectionId="480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DadosExternos_418" connectionId="46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ExternalData_7" connectionId="1143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ExternalData_48" connectionId="914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ExternalData_21" connectionId="1121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DadosExternos_1" connectionId="876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DadosExternos_282" connectionId="411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DadosExternos_382" connectionId="108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DadosExternos_376" connectionId="87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DadosExternos_379" connectionId="7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DadosExternos_276" connectionId="38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DadosExternos_53" connectionId="353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ExternalData_6" connectionId="1123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DadosExternos_242" connectionId="244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DadosExternos_195" connectionId="9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ExternalData_1" connectionId="1174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DadosExternos_317" connectionId="516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DadosExternos_107" connectionId="89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DadosExternos_246" connectionId="271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DadosExternos_436" connectionId="624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DadosExternos_292" connectionId="452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DadosExternos_90" connectionId="874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DadosExternos_60" connectionId="473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DadosExternos_287" connectionId="43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DadosExternos_147" connectionId="711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ExternalData_29" connectionId="1020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DadosExternos_196" connectionId="97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DadosExternos_117" connectionId="27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ExternalData_46" connectionId="1170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DadosExternos_31" connectionId="70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DadosExternos_115" connectionId="238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DadosExternos_51" connectionId="320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DadosExternos_159" connectionId="758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DadosExternos_262" connectionId="330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DadosExternos_172" connectionId="812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DadosExternos_369" connectionId="642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DadosExternos_399" connectionId="295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DadosExternos_253" connectionId="295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DadosExternos_185" connectionId="13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DadosExternos_329" connectionId="551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DadosExternos_214" connectionId="159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DadosExternos_420" connectionId="482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DadosExternos_307" connectionId="49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DadosExternos_112" connectionId="178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DadosExternos_320" connectionId="525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DadosExternos_243" connectionId="247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DadosExternos_143" connectionId="691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DadosExternos_417" connectionId="450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DadosExternos_434" connectionId="611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DadosExternos_304" connectionId="486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DadosExternos_140" connectionId="665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DadosExternos_216" connectionId="16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DadosExternos_200" connectionId="113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DadosExternos_56" connectionId="40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DadosExternos_28" connectionId="260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DadosExternos_128" connectionId="45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DadosExternos_180" connectionId="84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DadosExternos_178" connectionId="84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DadosExternos_352" connectionId="60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DadosExternos_11" connectionId="88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DadosExternos_138" connectionId="640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DadosExternos_199" connectionId="111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DadosExternos_116" connectionId="264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DadosExternos_139" connectionId="653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ExternalData_36" connectionId="1083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DadosExternos_36" connectionId="6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DadosExternos_169" connectionId="802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DadosExternos_48" connectionId="275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ExternalData_12" connectionId="899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DadosExternos_45" connectionId="217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DadosExternos_397" connectionId="271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DadosExternos_59" connectionId="454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DadosExternos_362" connectionId="628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DadosExternos_318" connectionId="518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DadosExternos_123" connectionId="369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DadosExternos_40" connectionId="122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DadosExternos_174" connectionId="81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DadosExternos_41" connectionId="142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DadosExternos_118" connectionId="290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DadosExternos_155" connectionId="739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DadosExternos_96" connectionId="80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DadosExternos_230" connectionId="208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DadosExternos_186" connectionId="1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ExternalData_23" connectionId="121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DadosExternos_400" connectionId="303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DadosExternos_415" connectionId="432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DadosExternos_297" connectionId="468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DadosExternos_58" connectionId="440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DadosExternos_281" connectionId="407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DadosExternos_166" connectionId="789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DadosExternos_63" connectionId="529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DadosExternos_396" connectionId="258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DadosExternos_65" connectionId="568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ExternalData_31" connectionId="1047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DadosExternos_171" connectionId="809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DadosExternos_424" connectionId="506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DadosExternos_410" connectionId="384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DadosExternos_353" connectionId="611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DadosExternos_44" connectionId="200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DadosExternos_203" connectionId="129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DadosExternos_260" connectionId="324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DadosExternos_52" connectionId="337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DadosExternos_430" connectionId="563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DadosExternos_6" connectionId="708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ExternalData_3" connectionId="920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DadosExternos_389" connectionId="175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DadosExternos_18" connectionId="256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DadosExternos_212" connectionId="15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DadosExternos_3" connectionId="254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DadosExternos_531" connectionId="683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DadosExternos_530" connectionId="674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DadosExternos_31" connectionId="702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DadosExternos_467" connectionId="5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ExternalData_18" connectionId="946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DadosExternos_440" connectionId="797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DadosExternos_416" connectionId="676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DadosExternos_149" connectionId="71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DadosExternos_460" connectionId="22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ExternalData_46" connectionId="1219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DadosExternos_525" connectionId="635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ExternalData_68" connectionId="1182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DadosExternos_483" connectionId="22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DadosExternos_380" connectionId="3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DadosExternos_493" connectionId="322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ExternalData_22" connectionId="1198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ExternalData_20" connectionId="1103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DadosExternos_150" connectionId="721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DadosExternos_32" connectionId="743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ExternalData_21" connectionId="112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DadosExternos_377" connectionId="778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DadosExternos_166" connectionId="790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DadosExternos_148" connectionId="715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ExternalData_34" connectionId="1074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DadosExternos_442" connectionId="824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DadosExternos_379" connectionId="861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DadosExternos_153" connectionId="732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ExternalData_42" connectionId="1140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DadosExternos_452" connectionId="866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ExternalData_10" connectionId="1202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DadosExternos_145" connectionId="699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DadosExternos_472" connectionId="110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DadosExternos_477" connectionId="15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DadosExternos_424" connectionId="726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DadosExternos_173" connectionId="816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DadosExternos_178" connectionId="84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DadosExternos_414" connectionId="651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DadosExternos_522" connectionId="614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DadosExternos_474" connectionId="128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DadosExternos_486" connectionId="26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DadosExternos_156" connectionId="750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DadosExternos_403" connectionId="451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DadosExternos_492" connectionId="314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DadosExternos_453" connectionId="878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ExternalData_56" connectionId="1047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ExternalData_40" connectionId="109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DadosExternos_428" connectionId="741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DadosExternos_529" connectionId="669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DadosExternos_465" connectionId="46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DadosExternos_454" connectionId="883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DadosExternos_392" connectionId="270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DadosExternos_491" connectionId="306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ExternalData_65" connectionId="1155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DadosExternos_143" connectionId="692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DadosExternos_455" connectionId="887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DadosExternos_418" connectionId="700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DadosExternos_175" connectionId="823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DadosExternos_152" connectionId="728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ExternalData_51" connectionId="978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DadosExternos_165" connectionId="78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DadosExternos_501" connectionId="394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ExternalData_3" connectionId="926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DadosExternos_505" connectionId="434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DadosExternos_473" connectionId="119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ExternalData_67" connectionId="1171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DadosExternos_425" connectionId="73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DadosExternos_471" connectionId="102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DadosExternos_180" connectionId="847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DadosExternos_90" connectionId="87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ExternalData_9" connectionId="1176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DadosExternos_157" connectionId="75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DadosExternos_20" connectionId="87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DadosExternos_378" connectionId="82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DadosExternos_158" connectionId="756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DadosExternos_457" connectionId="10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DadosExternos_35" connectionId="87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ExternalData_59" connectionId="1063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ExternalData_41" connectionId="105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DadosExternos_391" connectionId="250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DadosExternos_27" connectionId="67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ExternalData_23" connectionId="1226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ExternalData_47" connectionId="89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DadosExternos_188" connectionId="2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ExternalData_7" connectionId="114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DadosExternos_181" connectionId="850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DadosExternos_155" connectionId="740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DadosExternos_515" connectionId="533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DadosExternos_26" connectionId="857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DadosExternos_527" connectionId="655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DadosExternos_187" connectionId="23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ExternalData_30" connectionId="1036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DadosExternos_147" connectionId="712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ExternalData_36" connectionId="108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DadosExternos_381" connectionId="45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ExternalData_48" connectionId="920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DadosExternos_516" connectionId="544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DadosExternos_162" connectionId="770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DadosExternos_494" connectionId="330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ExternalData_69" connectionId="915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DadosExternos_73" connectionId="748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DadosExternos_496" connectionId="346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DadosExternos_447" connectionId="848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DadosExternos_475" connectionId="135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ExternalData_29" connectionId="1022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DadosExternos_423" connectionId="722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DadosExternos_426" connectionId="733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DadosExternos_520" connectionId="591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ExternalData_64" connectionId="1151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DadosExternos_462" connectionId="32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ExternalData_43" connectionId="1156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DadosExternos_12" connectionId="76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DadosExternos_445" connectionId="842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ExternalData_28" connectionId="1008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ExternalData_39" connectionId="109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DadosExternos_67" connectionId="855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DadosExternos_164" connectionId="777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DadosExternos_459" connectionId="17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DadosExternos_374" connectionId="582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DadosExternos_33" connectionId="785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DadosExternos_464" connectionId="41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DadosExternos_510" connectionId="48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ExternalData_63" connectionId="1083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DadosExternos_169" connectionId="80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DadosExternos_513" connectionId="516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DadosExternos_34" connectionId="835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ExternalData_49" connectionId="943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ExternalData_1" connectionId="1180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ExternalData_54" connectionId="1020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DadosExternos_17" connectionId="47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ExternalData_25" connectionId="97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ExternalData_37" connectionId="108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ExternalData_19" connectionId="1059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DadosExternos_518" connectionId="568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DadosExternos_394" connectionId="302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ExternalData_17" connectionId="1146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ExternalData_38" connectionId="1092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DadosExternos_172" connectionId="81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ExternalData_27" connectionId="994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DadosExternos_519" connectionId="577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DadosExternos_469" connectionId="75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DadosExternos_189" connectionId="33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DadosExternos_487" connectionId="269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DadosExternos_480" connectionId="189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DadosExternos_174" connectionId="819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DadosExternos_463" connectionId="3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DadosExternos_517" connectionId="55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DadosExternos_400" connectionId="401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DadosExternos_479" connectionId="177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DadosExternos_171" connectionId="810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DadosExternos_409" connectionId="562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DadosExternos_521" connectionId="598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DadosExternos_1" connectionId="87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DadosExternos_528" connectionId="66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DadosExternos_507" connectionId="452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ExternalData_62" connectionId="1078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ExternalData_32" connectionId="1054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ExternalData_33" connectionId="1069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ExternalData_26" connectionId="980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DadosExternos_410" connectionId="583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DadosExternos_488" connectionId="284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ExternalData_50" connectionId="964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ExternalData_72" connectionId="103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DadosExternos_512" connectionId="508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DadosExternos_154" connectionId="735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DadosExternos_8" connectionId="787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DadosExternos_498" connectionId="364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DadosExternos_511" connectionId="498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ExternalData_66" connectionId="1166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DadosExternos_484" connectionId="238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DadosExternos_476" connectionId="14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DadosExternos_411" connectionId="601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ExternalData_24" connectionId="902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DadosExternos_482" connectionId="212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DadosExternos_524" connectionId="626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DadosExternos_372" connectionId="23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DadosExternos_421" connectionId="716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DadosExternos_10" connectionId="884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ExternalData_58" connectionId="105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DadosExternos_415" connectionId="663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ExternalData_55" connectionId="1034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DadosExternos_382" connectionId="8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DadosExternos_468" connectionId="66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ExternalData_6" connectionId="1124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DadosExternos_514" connectionId="525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DadosExternos_470" connectionId="93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DadosExternos_495" connectionId="339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DadosExternos_160" connectionId="763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DadosExternos_11" connectionId="888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DadosExternos_432" connectionId="761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DadosExternos_104" connectionId="869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DadosExternos_177" connectionId="838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DadosExternos_179" connectionId="84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DadosExternos_103" connectionId="826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DadosExternos_15" connectionId="833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DadosExternos_389" connectionId="214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DadosExternos_503" connectionId="413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ExternalData_52" connectionId="992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DadosExternos_437" connectionId="779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DadosExternos_388" connectionId="195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ExternalData_44" connectionId="117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DadosExternos_497" connectionId="35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DadosExternos_167" connectionId="795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ExternalData_8" connectionId="115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DadosExternos_523" connectionId="615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DadosExternos_508" connectionId="463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DadosExternos_499" connectionId="377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DadosExternos_502" connectionId="405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DadosExternos_441" connectionId="801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DadosExternos_163" connectionId="773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DadosExternos_371" connectionId="2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DadosExternos_450" connectionId="85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DadosExternos_434" connectionId="76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DadosExternos_151" connectionId="724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DadosExternos_485" connectionId="246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DadosExternos_376" connectionId="737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DadosExternos_456" connectionId="89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DadosExternos_144" connectionId="69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DadosExternos_170" connectionId="807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ExternalData_57" connectionId="105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DadosExternos_373" connectionId="40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ExternalData_5" connectionId="1100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DadosExternos_526" connectionId="646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DadosExternos_159" connectionId="759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DadosExternos_24" connectionId="54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ExternalData_11" connectionId="1222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DadosExternos_370" connectionId="1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DadosExternos_186" connectionId="18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DadosExternos_431" connectionId="757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ExternalData_15" connectionId="966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DadosExternos_9" connectionId="828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DadosExternos_397" connectionId="35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DadosExternos_176" connectionId="83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DadosExternos_402" connectionId="436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DadosExternos_489" connectionId="288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DadosExternos_72" connectionId="707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DadosExternos_509" connectionId="471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ExternalData_14" connectionId="950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DadosExternos_478" connectionId="16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DadosExternos_504" connectionId="42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DadosExternos_433" connectionId="765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ExternalData_16" connectionId="984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ExternalData_73" connectionId="1040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DadosExternos_466" connectionId="51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DadosExternos_481" connectionId="204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DadosExternos_490" connectionId="29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ExternalData_45" connectionId="119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ExternalData_60" connectionId="106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DadosExternos_14" connectionId="792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ExternalData_4" connectionId="106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ExternalData_71" connectionId="102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DadosExternos_6" connectionId="709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DadosExternos_404" connectionId="470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DadosExternos_506" connectionId="444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ExternalData_2" connectionId="116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DadosExternos_16" connectionId="86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DadosExternos_458" connectionId="13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ExternalData_35" connectionId="1079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DadosExternos_438" connectionId="783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DadosExternos_444" connectionId="839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DadosExternos_390" connectionId="233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ExternalData_53" connectionId="1006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DadosExternos_461" connectionId="27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DadosExternos_435" connectionId="771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ExternalData_70" connectionId="100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DadosExternos_401" connectionId="416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DadosExternos_408" connectionId="543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DadosExternos_446" connectionId="845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DadosExternos_182" connectionId="853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ExternalData_31" connectionId="104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DadosExternos_168" connectionId="799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DadosExternos_439" connectionId="793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DadosExternos_500" connectionId="38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DadosExternos_161" connectionId="767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ExternalData_61" connectionId="1073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ExternalData_12" connectionId="906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DadosExternos_451" connectionId="862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DadosExternos_398" connectionId="367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DadosExternos_531" connectionId="684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DadosExternos_530" connectionId="675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DadosExternos_401" connectionId="42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ExternalData_66" connectionId="1097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ExternalData_70" connectionId="1106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ExternalData_78" connectionId="1123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DadosExternos_20" connectionId="880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ExternalData_38" connectionId="1092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DadosExternos_155" connectionId="740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ExternalData_5" connectionId="1100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ExternalData_83" connectionId="113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DadosExternos_450" connectionId="857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ExternalData_136" connectionId="961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DadosExternos_528" connectionId="661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ExternalData_93" connectionId="1187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ExternalData_3" connectionId="92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DadosExternos_511" connectionId="500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ExternalData_132" connectionId="953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ExternalData_94" connectionId="1189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ExternalData_30" connectionId="1037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DadosExternos_32" connectionId="743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ExternalData_127" connectionId="937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DadosExternos_159" connectionId="759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ExternalData_4" connectionId="1065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ExternalData_42" connectionId="1143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ExternalData_9" connectionId="1177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DadosExternos_474" connectionId="121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DadosExternos_501" connectionId="395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DadosExternos_189" connectionId="34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DadosExternos_182" connectionId="853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ExternalData_23" connectionId="1226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DadosExternos_514" connectionId="527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DadosExternos_391" connectionId="254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ExternalData_134" connectionId="957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DadosExternos_173" connectionId="816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ExternalData_135" connectionId="959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DadosExternos_140" connectionId="66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DadosExternos_378" connectionId="825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ExternalData_68" connectionId="1102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DadosExternos_186" connectionId="19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ExternalData_75" connectionId="1116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ExternalData_138" connectionId="1002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ExternalData_17" connectionId="1146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ExternalData_100" connectionId="1207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DadosExternos_133" connectionId="547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DadosExternos_388" connectionId="197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ExternalData_49" connectionId="94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DadosExternos_488" connectionId="268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DadosExternos_176" connectionId="831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ExternalData_48" connectionId="923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ExternalData_15" connectionId="967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DadosExternos_500" connectionId="387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ExternalData_16" connectionId="984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ExternalData_92" connectionId="118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DadosExternos_14" connectionId="79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ExternalData_139" connectionId="1026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ExternalData_104" connectionId="1215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DadosExternos_172" connectionId="813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ExternalData_115" connectionId="900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DadosExternos_382" connectionId="86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ExternalData_88" connectionId="1157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DadosExternos_446" connectionId="846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DadosExternos_35" connectionId="873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DadosExternos_10" connectionId="884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ExternalData_67" connectionId="1099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DadosExternos_171" connectionId="810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DadosExternos_506" connectionId="446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DadosExternos_113" connectionId="198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ExternalData_120" connectionId="91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ExternalData_12" connectionId="906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DadosExternos_38" connectionId="87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ExternalData_52" connectionId="994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DadosExternos_149" connectionId="718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ExternalData_56" connectionId="104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DadosExternos_496" connectionId="347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DadosExternos_389" connectionId="21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DadosExternos_174" connectionId="819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DadosExternos_525" connectionId="647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ExternalData_27" connectionId="995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ExternalData_77" connectionId="1121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DadosExternos_428" connectionId="745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ExternalData_61" connectionId="1074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DadosExternos_487" connectionId="26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ExternalData_116" connectionId="90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DadosExternos_490" connectionId="298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ExternalData_63" connectionId="1084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DadosExternos_495" connectionId="341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DadosExternos_392" connectionId="273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DadosExternos_505" connectionId="437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ExternalData_22" connectionId="1199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DadosExternos_408" connectionId="546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ExternalData_82" connectionId="1132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ExternalData_25" connectionId="970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DadosExternos_141" connectionId="67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DadosExternos_516" connectionId="549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DadosExternos_178" connectionId="841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DadosExternos_379" connectionId="867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DadosExternos_434" connectionId="769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DadosExternos_529" connectionId="670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ExternalData_117" connectionId="909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DadosExternos_410" connectionId="586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ExternalData_51" connectionId="980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DadosExternos_104" connectionId="869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DadosExternos_482" connectionId="206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ExternalData_112" connectionId="1237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DadosExternos_509" connectionId="476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ExternalData_111" connectionId="1235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DadosExternos_72" connectionId="707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ExternalData_50" connectionId="966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ExternalData_141" connectionId="1041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DadosExternos_26" connectionId="858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ExternalData_99" connectionId="1205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DadosExternos_160" connectionId="763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ExternalData_105" connectionId="1217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DadosExternos_478" connectionId="159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ExternalData_62" connectionId="1079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DadosExternos_418" connectionId="703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ExternalData_108" connectionId="1229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ExternalData_1" connectionId="1180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DadosExternos_180" connectionId="847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DadosExternos_445" connectionId="843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ExternalData_130" connectionId="94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ExternalData_98" connectionId="1202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DadosExternos_53" connectionId="354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ExternalData_140" connectionId="1031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ExternalData_102" connectionId="1211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ExternalData_121" connectionId="921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ExternalData_122" connectionId="926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DadosExternos_518" connectionId="570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DadosExternos_457" connectionId="11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DadosExternos_503" connectionId="414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ExternalData_46" connectionId="1222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DadosExternos_461" connectionId="28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DadosExternos_1" connectionId="87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ExternalData_96" connectionId="1193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DadosExternos_143" connectionId="692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DadosExternos_409" connectionId="565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ExternalData_65" connectionId="1093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DadosExternos_521" connectionId="600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DadosExternos_27" connectionId="68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DadosExternos_192" connectionId="84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DadosExternos_455" connectionId="888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DadosExternos_146" connectionId="704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ExternalData_84" connectionId="1136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DadosExternos_163" connectionId="773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DadosExternos_493" connectionId="324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ExternalData_124" connectionId="931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DadosExternos_398" connectionId="369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DadosExternos_462" connectionId="33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DadosExternos_492" connectionId="315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DadosExternos_15" connectionId="833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DadosExternos_483" connectionId="215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ExternalData_110" connectionId="1233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DadosExternos_188" connectionId="29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DadosExternos_494" connectionId="332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DadosExternos_411" connectionId="605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DadosExternos_166" connectionId="790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DadosExternos_512" connectionId="509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DadosExternos_179" connectionId="844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DadosExternos_9" connectionId="828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DadosExternos_498" connectionId="366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ExternalData_37" connectionId="1089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DadosExternos_371" connectionId="80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ExternalData_21" connectionId="1122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ExternalData_129" connectionId="941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DadosExternos_479" connectionId="169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ExternalData_35" connectionId="1080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DadosExternos_458" connectionId="14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DadosExternos_510" connectionId="491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DadosExternos_134" connectionId="56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DadosExternos_416" connectionId="678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ExternalData_19" connectionId="1060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DadosExternos_372" connectionId="251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DadosExternos_451" connectionId="86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ExternalData_31" connectionId="1049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DadosExternos_423" connectionId="723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ExternalData_80" connectionId="1128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DadosExternos_69" connectionId="252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DadosExternos_456" connectionId="893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ExternalData_58" connectionId="1059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DadosExternos_181" connectionId="850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DadosExternos_98" connectionId="418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DadosExternos_67" connectionId="855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DadosExternos_156" connectionId="750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ExternalData_86" connectionId="114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DadosExternos_465" connectionId="47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ExternalData_8" connectionId="1160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ExternalData_107" connectionId="1226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ExternalData_109" connectionId="1231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DadosExternos_522" connectionId="617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DadosExternos_469" connectionId="76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DadosExternos_170" connectionId="807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ExternalData_85" connectionId="1138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DadosExternos_373" connectionId="417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DadosExternos_491" connectionId="30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ExternalData_137" connectionId="989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ExternalData_60" connectionId="1069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ExternalData_113" connectionId="1239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DadosExternos_187" connectionId="24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DadosExternos_519" connectionId="578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DadosExternos_471" connectionId="104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DadosExternos_447" connectionId="849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DadosExternos_507" connectionId="456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DadosExternos_527" connectionId="656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DadosExternos_477" connectionId="150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ExternalData_32" connectionId="1055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ExternalData_44" connectionId="1176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DadosExternos_439" connectionId="794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DadosExternos_489" connectionId="285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DadosExternos_30" connectionId="603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DadosExternos_475" connectionId="129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ExternalData_71" connectionId="1108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ExternalData_95" connectionId="1191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DadosExternos_486" connectionId="247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DadosExternos_380" connectionId="7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DadosExternos_374" connectionId="602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DadosExternos_414" connectionId="653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DadosExternos_11" connectionId="889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DadosExternos_394" connectionId="304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DadosExternos_467" connectionId="59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DadosExternos_16" connectionId="863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DadosExternos_504" connectionId="428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DadosExternos_421" connectionId="717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DadosExternos_390" connectionId="236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ExternalData_40" connectionId="1098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ExternalData_69" connectionId="1104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DadosExternos_499" connectionId="378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DadosExternos_435" connectionId="772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ExternalData_59" connectionId="1064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ExternalData_14" connectionId="950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DadosExternos_438" connectionId="786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DadosExternos_31" connectionId="702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ExternalData_43" connectionId="1159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DadosExternos_397" connectionId="353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DadosExternos_154" connectionId="735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DadosExternos_431" connectionId="758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DadosExternos_470" connectionId="95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DadosExternos_377" connectionId="784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ExternalData_41" connectionId="1088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ExternalData_97" connectionId="1196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DadosExternos_415" connectionId="665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DadosExternos_484" connectionId="226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DadosExternos_162" connectionId="770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DadosExternos_424" connectionId="727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DadosExternos_169" connectionId="803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DadosExternos_148" connectionId="715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ExternalData_10" connectionId="1202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DadosExternos_473" connectionId="113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ExternalData_131" connectionId="950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DadosExternos_459" connectionId="18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DadosExternos_191" connectionId="42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ExternalData_125" connectionId="933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DadosExternos_175" connectionId="823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DadosExternos_73" connectionId="748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DadosExternos_6" connectionId="709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DadosExternos_168" connectionId="799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ExternalData_76" connectionId="1119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DadosExternos_167" connectionId="795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DadosExternos_524" connectionId="636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DadosExternos_103" connectionId="826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DadosExternos_153" connectionId="732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DadosExternos_515" connectionId="53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ExternalData_7" connectionId="1144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DadosExternos_381" connectionId="52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ExternalData_126" connectionId="935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DadosExternos_150" connectionId="721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DadosExternos_90" connectionId="875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DadosExternos_144" connectionId="695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DadosExternos_437" connectionId="780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DadosExternos_523" connectionId="628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DadosExternos_460" connectionId="23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ExternalData_128" connectionId="939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DadosExternos_147" connectionId="712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ExternalData_103" connectionId="1213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DadosExternos_453" connectionId="879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DadosExternos_485" connectionId="240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ExternalData_57" connectionId="1054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ExternalData_20" connectionId="1103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DadosExternos_432" connectionId="762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DadosExternos_513" connectionId="518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DadosExternos_502" connectionId="407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DadosExternos_152" connectionId="728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ExternalData_81" connectionId="1130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DadosExternos_145" connectionId="699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DadosExternos_472" connectionId="111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DadosExternos_12" connectionId="77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ExternalData_45" connectionId="1198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DadosExternos_165" connectionId="781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ExternalData_118" connectionId="911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DadosExternos_426" connectionId="734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ExternalData_114" connectionId="1241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ExternalData_90" connectionId="1172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DadosExternos_425" connectionId="731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ExternalData_119" connectionId="916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DadosExternos_441" connectionId="802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ExternalData_72" connectionId="1110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ExternalData_91" connectionId="1183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ExternalData_106" connectionId="1220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ExternalData_54" connectionId="1022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DadosExternos_480" connectionId="178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ExternalData_11" connectionId="1223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DadosExternos_17" connectionId="48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DadosExternos_8" connectionId="787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ExternalData_2" connectionId="1163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DadosExternos_60" connectionId="474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DadosExternos_376" connectionId="742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DadosExternos_481" connectionId="191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DadosExternos_185" connectionId="14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DadosExternos_33" connectionId="785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DadosExternos_158" connectionId="756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ExternalData_29" connectionId="1023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ExternalData_55" connectionId="1036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DadosExternos_466" connectionId="54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DadosExternos_444" connectionId="840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DadosExternos_161" connectionId="767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DadosExternos_454" connectionId="884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DadosExternos_400" connectionId="403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DadosExternos_404" connectionId="473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ExternalData_13" connectionId="924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DadosExternos_24" connectionId="5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ExternalData_47" connectionId="902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DadosExternos_476" connectionId="138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DadosExternos_403" connectionId="45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ExternalData_87" connectionId="1146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DadosExternos_468" connectionId="67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ExternalData_53" connectionId="1008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DadosExternos_34" connectionId="835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DadosExternos_442" connectionId="827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ExternalData_39" connectionId="1094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ExternalData_89" connectionId="1167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DadosExternos_508" connectionId="464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DadosExternos_440" connectionId="798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DadosExternos_190" connectionId="38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ExternalData_74" connectionId="111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DadosExternos_433" connectionId="766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DadosExternos_463" connectionId="3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DadosExternos_517" connectionId="558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ExternalData_24" connectionId="903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DadosExternos_497" connectionId="359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DadosExternos_164" connectionId="777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ExternalData_36" connectionId="1085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DadosExternos_157" connectionId="753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ExternalData_64" connectionId="1091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ExternalData_33" connectionId="1070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ExternalData_79" connectionId="1126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ExternalData_133" connectionId="955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ExternalData_28" connectionId="1009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DadosExternos_402" connectionId="438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ExternalData_18" connectionId="947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ExternalData_34" connectionId="1075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ExternalData_6" connectionId="1124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DadosExternos_151" connectionId="724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DadosExternos_520" connectionId="593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DadosExternos_68" connectionId="59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ExternalData_73" connectionId="1112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DadosExternos_370" connectionId="83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DadosExternos_452" connectionId="869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DadosExternos_177" connectionId="838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ExternalData_101" connectionId="1209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ExternalData_123" connectionId="929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DadosExternos_66" connectionId="587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DadosExternos_464" connectionId="42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ExternalData_26" connectionId="981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DadosExternos_526" connectionId="649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DadosExternos_538" connectionId="685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DadosExternos_537" connectionId="677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ExternalData_51" connectionId="983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DadosExternos_165" connectionId="782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DadosExternos_291" connectionId="448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DadosExternos_162" connectionId="770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DadosExternos_345" connectionId="592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ExternalData_159" connectionId="1005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DadosExternos_318" connectionId="519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DadosExternos_217" connectionId="171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DadosExternos_192" connectionId="85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ExternalData_145" connectionId="976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ExternalData_77" connectionId="1122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DadosExternos_435" connectionId="773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DadosExternos_196" connectionId="98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DadosExternos_403" connectionId="455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DadosExternos_496" connectionId="290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DadosExternos_257" connectionId="309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DadosExternos_33" connectionId="785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DadosExternos_506" connectionId="368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DadosExternos_522" connectionId="529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DadosExternos_377" connectionId="785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DadosExternos_458" connectionId="16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ExternalData_166" connectionId="1017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DadosExternos_342" connectionId="579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DadosExternos_478" connectionId="172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ExternalData_143" connectionId="974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ExternalData_87" connectionId="1147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ExternalData_119" connectionId="917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ExternalData_132" connectionId="954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DadosExternos_211" connectionId="153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DadosExternos_109" connectionId="125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DadosExternos_149" connectionId="718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DadosExternos_505" connectionId="360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DadosExternos_270" connectionId="362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DadosExternos_513" connectionId="440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DadosExternos_339" connectionId="575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ExternalData_22" connectionId="1200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DadosExternos_43" connectionId="181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ExternalData_142" connectionId="973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DadosExternos_278" connectionId="393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DadosExternos_11" connectionId="89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ExternalData_2" connectionId="1164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ExternalData_68" connectionId="1103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DadosExternos_9" connectionId="829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DadosExternos_6" connectionId="709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DadosExternos_106" connectionId="74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ExternalData_123" connectionId="930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DadosExternos_325" connectionId="538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DadosExternos_463" connectionId="39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DadosExternos_228" connectionId="205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DadosExternos_16" connectionId="864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DadosExternos_353" connectionId="612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DadosExternos_189" connectionId="3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DadosExternos_198" connectionId="105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DadosExternos_521" connectionId="520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ExternalData_138" connectionId="965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DadosExternos_134" connectionId="567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DadosExternos_50" connectionId="307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DadosExternos_157" connectionId="753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DadosExternos_397" connectionId="354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ExternalData_25" connectionId="970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DadosExternos_400" connectionId="404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ExternalData_30" connectionId="1038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ExternalData_157" connectionId="1003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DadosExternos_394" connectionId="305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DadosExternos_447" connectionId="850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ExternalData_144" connectionId="975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DadosExternos_487" connectionId="230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DadosExternos_176" connectionId="831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DadosExternos_241" connectionId="241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DadosExternos_240" connectionId="235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ExternalData_76" connectionId="1120" autoFormatId="16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DadosExternos_113" connectionId="199" autoFormatId="16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DadosExternos_65" connectionId="569" autoFormatId="16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ExternalData_131" connectionId="951" autoFormatId="16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DadosExternos_249" connectionId="281" autoFormatId="16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ExternalData_169" connectionId="1042" autoFormatId="16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DadosExternos_129" connectionId="477" autoFormatId="16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DadosExternos_369" connectionId="643" autoFormatId="16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DadosExternos_24" connectionId="56" autoFormatId="16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DadosExternos_503" connectionId="342" autoFormatId="16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ExternalData_37" connectionId="1090" autoFormatId="16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DadosExternos_311" connectionId="504" autoFormatId="16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DadosExternos_319" connectionId="523" autoFormatId="16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DadosExternos_227" connectionId="203" autoFormatId="16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DadosExternos_17" connectionId="49" autoFormatId="16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DadosExternos_292" connectionId="453" autoFormatId="16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ExternalData_151" connectionId="987" autoFormatId="16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ExternalData_36" connectionId="1086" autoFormatId="16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DadosExternos_432" connectionId="763" autoFormatId="16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DadosExternos_90" connectionId="875" autoFormatId="16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DadosExternos_1" connectionId="877" autoFormatId="16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ExternalData_3" connectionId="928" autoFormatId="16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DadosExternos_27" connectionId="69" autoFormatId="16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ExternalData_69" connectionId="1105" autoFormatId="16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ExternalData_73" connectionId="1113" autoFormatId="16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ExternalData_8" connectionId="1161" autoFormatId="16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DadosExternos_170" connectionId="807" autoFormatId="16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ExternalData_6" connectionId="1125" autoFormatId="16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DadosExternos_467" connectionId="60" autoFormatId="16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ExternalData_168" connectionId="1032" autoFormatId="16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ExternalData_155" connectionId="993" autoFormatId="16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DadosExternos_308" connectionId="499" autoFormatId="16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DadosExternos_530" connectionId="618" autoFormatId="16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DadosExternos_476" connectionId="161" autoFormatId="16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DadosExternos_418" connectionId="704" autoFormatId="16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ExternalData_120" connectionId="919" autoFormatId="16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DadosExternos_213" connectionId="157" autoFormatId="16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DadosExternos_523" connectionId="537" autoFormatId="16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DadosExternos_53" connectionId="355" autoFormatId="16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DadosExternos_140" connectionId="667" autoFormatId="16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DadosExternos_485" connectionId="219" autoFormatId="16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DadosExternos_370" connectionId="84" autoFormatId="16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DadosExternos_7" connectionId="746" autoFormatId="16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ExternalData_24" connectionId="904" autoFormatId="16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DadosExternos_309" connectionId="501" autoFormatId="16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DadosExternos_256" connectionId="300" autoFormatId="16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DadosExternos_180" connectionId="847" autoFormatId="16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DadosExternos_42" connectionId="162" autoFormatId="16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DadosExternos_382" connectionId="87" autoFormatId="16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DadosExternos_486" connectionId="228" autoFormatId="16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ExternalData_137" connectionId="963" autoFormatId="16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DadosExternos_59" connectionId="455" autoFormatId="16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DadosExternos_483" connectionId="196" autoFormatId="16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DadosExternos_279" connectionId="396" autoFormatId="16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DadosExternos_238" connectionId="227" autoFormatId="16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DadosExternos_190" connectionId="40" autoFormatId="16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DadosExternos_492" connectionId="277" autoFormatId="16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DadosExternos_29" connectionId="429" autoFormatId="16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DadosExternos_172" connectionId="813" autoFormatId="16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ExternalData_152" connectionId="988" autoFormatId="16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DadosExternos_2" connectionId="65" autoFormatId="16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DadosExternos_185" connectionId="15" autoFormatId="16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DadosExternos_163" connectionId="774" autoFormatId="16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ExternalData_161" connectionId="1012" autoFormatId="16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ExternalData_139" connectionId="970" autoFormatId="16" applyNumberFormats="0" applyBorderFormats="0" applyFontFormats="1" applyPatternFormats="1" applyAlignmentFormats="0" applyWidthHeightFormats="0"/>
</file>

<file path=xl/queryTables/queryTable1930.xml><?xml version="1.0" encoding="utf-8"?>
<queryTable xmlns="http://schemas.openxmlformats.org/spreadsheetml/2006/main" name="DadosExternos_516" connectionId="466" autoFormatId="16" applyNumberFormats="0" applyBorderFormats="0" applyFontFormats="1" applyPatternFormats="1" applyAlignmentFormats="0" applyWidthHeightFormats="0"/>
</file>

<file path=xl/queryTables/queryTable1931.xml><?xml version="1.0" encoding="utf-8"?>
<queryTable xmlns="http://schemas.openxmlformats.org/spreadsheetml/2006/main" name="DadosExternos_378" connectionId="826" autoFormatId="16" applyNumberFormats="0" applyBorderFormats="0" applyFontFormats="1" applyPatternFormats="1" applyAlignmentFormats="0" applyWidthHeightFormats="0"/>
</file>

<file path=xl/queryTables/queryTable1932.xml><?xml version="1.0" encoding="utf-8"?>
<queryTable xmlns="http://schemas.openxmlformats.org/spreadsheetml/2006/main" name="ExternalData_147" connectionId="979" autoFormatId="16" applyNumberFormats="0" applyBorderFormats="0" applyFontFormats="1" applyPatternFormats="1" applyAlignmentFormats="0" applyWidthHeightFormats="0"/>
</file>

<file path=xl/queryTables/queryTable1933.xml><?xml version="1.0" encoding="utf-8"?>
<queryTable xmlns="http://schemas.openxmlformats.org/spreadsheetml/2006/main" name="ExternalData_91" connectionId="1184" autoFormatId="16" applyNumberFormats="0" applyBorderFormats="0" applyFontFormats="1" applyPatternFormats="1" applyAlignmentFormats="0" applyWidthHeightFormats="0"/>
</file>

<file path=xl/queryTables/queryTable1934.xml><?xml version="1.0" encoding="utf-8"?>
<queryTable xmlns="http://schemas.openxmlformats.org/spreadsheetml/2006/main" name="DadosExternos_410" connectionId="587" autoFormatId="16" applyNumberFormats="0" applyBorderFormats="0" applyFontFormats="1" applyPatternFormats="1" applyAlignmentFormats="0" applyWidthHeightFormats="0"/>
</file>

<file path=xl/queryTables/queryTable1935.xml><?xml version="1.0" encoding="utf-8"?>
<queryTable xmlns="http://schemas.openxmlformats.org/spreadsheetml/2006/main" name="DadosExternos_439" connectionId="795" autoFormatId="16" applyNumberFormats="0" applyBorderFormats="0" applyFontFormats="1" applyPatternFormats="1" applyAlignmentFormats="0" applyWidthHeightFormats="0"/>
</file>

<file path=xl/queryTables/queryTable1936.xml><?xml version="1.0" encoding="utf-8"?>
<queryTable xmlns="http://schemas.openxmlformats.org/spreadsheetml/2006/main" name="DadosExternos_416" connectionId="679" autoFormatId="16" applyNumberFormats="0" applyBorderFormats="0" applyFontFormats="1" applyPatternFormats="1" applyAlignmentFormats="0" applyWidthHeightFormats="0"/>
</file>

<file path=xl/queryTables/queryTable1937.xml><?xml version="1.0" encoding="utf-8"?>
<queryTable xmlns="http://schemas.openxmlformats.org/spreadsheetml/2006/main" name="DadosExternos_511" connectionId="415" autoFormatId="16" applyNumberFormats="0" applyBorderFormats="0" applyFontFormats="1" applyPatternFormats="1" applyAlignmentFormats="0" applyWidthHeightFormats="0"/>
</file>

<file path=xl/queryTables/queryTable1938.xml><?xml version="1.0" encoding="utf-8"?>
<queryTable xmlns="http://schemas.openxmlformats.org/spreadsheetml/2006/main" name="DadosExternos_317" connectionId="517" autoFormatId="16" applyNumberFormats="0" applyBorderFormats="0" applyFontFormats="1" applyPatternFormats="1" applyAlignmentFormats="0" applyWidthHeightFormats="0"/>
</file>

<file path=xl/queryTables/queryTable1939.xml><?xml version="1.0" encoding="utf-8"?>
<queryTable xmlns="http://schemas.openxmlformats.org/spreadsheetml/2006/main" name="DadosExternos_144" connectionId="695" autoFormatId="16" applyNumberFormats="0" applyBorderFormats="0" applyFontFormats="1" applyPatternFormats="1" applyAlignmentFormats="0" applyWidthHeightFormats="0"/>
</file>

<file path=xl/queryTables/queryTable1940.xml><?xml version="1.0" encoding="utf-8"?>
<queryTable xmlns="http://schemas.openxmlformats.org/spreadsheetml/2006/main" name="ExternalData_63" connectionId="1087" autoFormatId="16" applyNumberFormats="0" applyBorderFormats="0" applyFontFormats="1" applyPatternFormats="1" applyAlignmentFormats="0" applyWidthHeightFormats="0"/>
</file>

<file path=xl/queryTables/queryTable1941.xml><?xml version="1.0" encoding="utf-8"?>
<queryTable xmlns="http://schemas.openxmlformats.org/spreadsheetml/2006/main" name="ExternalData_71" connectionId="1109" autoFormatId="16" applyNumberFormats="0" applyBorderFormats="0" applyFontFormats="1" applyPatternFormats="1" applyAlignmentFormats="0" applyWidthHeightFormats="0"/>
</file>

<file path=xl/queryTables/queryTable1942.xml><?xml version="1.0" encoding="utf-8"?>
<queryTable xmlns="http://schemas.openxmlformats.org/spreadsheetml/2006/main" name="DadosExternos_216" connectionId="168" autoFormatId="16" applyNumberFormats="0" applyBorderFormats="0" applyFontFormats="1" applyPatternFormats="1" applyAlignmentFormats="0" applyWidthHeightFormats="0"/>
</file>

<file path=xl/queryTables/queryTable1943.xml><?xml version="1.0" encoding="utf-8"?>
<queryTable xmlns="http://schemas.openxmlformats.org/spreadsheetml/2006/main" name="ExternalData_156" connectionId="998" autoFormatId="16" applyNumberFormats="0" applyBorderFormats="0" applyFontFormats="1" applyPatternFormats="1" applyAlignmentFormats="0" applyWidthHeightFormats="0"/>
</file>

<file path=xl/queryTables/queryTable1944.xml><?xml version="1.0" encoding="utf-8"?>
<queryTable xmlns="http://schemas.openxmlformats.org/spreadsheetml/2006/main" name="ExternalData_100" connectionId="1208" autoFormatId="16" applyNumberFormats="0" applyBorderFormats="0" applyFontFormats="1" applyPatternFormats="1" applyAlignmentFormats="0" applyWidthHeightFormats="0"/>
</file>

<file path=xl/queryTables/queryTable1945.xml><?xml version="1.0" encoding="utf-8"?>
<queryTable xmlns="http://schemas.openxmlformats.org/spreadsheetml/2006/main" name="DadosExternos_175" connectionId="823" autoFormatId="16" applyNumberFormats="0" applyBorderFormats="0" applyFontFormats="1" applyPatternFormats="1" applyAlignmentFormats="0" applyWidthHeightFormats="0"/>
</file>

<file path=xl/queryTables/queryTable1946.xml><?xml version="1.0" encoding="utf-8"?>
<queryTable xmlns="http://schemas.openxmlformats.org/spreadsheetml/2006/main" name="DadosExternos_460" connectionId="26" autoFormatId="16" applyNumberFormats="0" applyBorderFormats="0" applyFontFormats="1" applyPatternFormats="1" applyAlignmentFormats="0" applyWidthHeightFormats="0"/>
</file>

<file path=xl/queryTables/queryTable1947.xml><?xml version="1.0" encoding="utf-8"?>
<queryTable xmlns="http://schemas.openxmlformats.org/spreadsheetml/2006/main" name="DadosExternos_524" connectionId="551" autoFormatId="16" applyNumberFormats="0" applyBorderFormats="0" applyFontFormats="1" applyPatternFormats="1" applyAlignmentFormats="0" applyWidthHeightFormats="0"/>
</file>

<file path=xl/queryTables/queryTable1948.xml><?xml version="1.0" encoding="utf-8"?>
<queryTable xmlns="http://schemas.openxmlformats.org/spreadsheetml/2006/main" name="DadosExternos_148" connectionId="715" autoFormatId="16" applyNumberFormats="0" applyBorderFormats="0" applyFontFormats="1" applyPatternFormats="1" applyAlignmentFormats="0" applyWidthHeightFormats="0"/>
</file>

<file path=xl/queryTables/queryTable1949.xml><?xml version="1.0" encoding="utf-8"?>
<queryTable xmlns="http://schemas.openxmlformats.org/spreadsheetml/2006/main" name="ExternalData_4" connectionId="1066" autoFormatId="16" applyNumberFormats="0" applyBorderFormats="0" applyFontFormats="1" applyPatternFormats="1" applyAlignmentFormats="0" applyWidthHeightFormats="0"/>
</file>

<file path=xl/queryTables/queryTable1950.xml><?xml version="1.0" encoding="utf-8"?>
<queryTable xmlns="http://schemas.openxmlformats.org/spreadsheetml/2006/main" name="ExternalData_108" connectionId="1230" autoFormatId="16" applyNumberFormats="0" applyBorderFormats="0" applyFontFormats="1" applyPatternFormats="1" applyAlignmentFormats="0" applyWidthHeightFormats="0"/>
</file>

<file path=xl/queryTables/queryTable1951.xml><?xml version="1.0" encoding="utf-8"?>
<queryTable xmlns="http://schemas.openxmlformats.org/spreadsheetml/2006/main" name="DadosExternos_215" connectionId="166" autoFormatId="16" applyNumberFormats="0" applyBorderFormats="0" applyFontFormats="1" applyPatternFormats="1" applyAlignmentFormats="0" applyWidthHeightFormats="0"/>
</file>

<file path=xl/queryTables/queryTable1952.xml><?xml version="1.0" encoding="utf-8"?>
<queryTable xmlns="http://schemas.openxmlformats.org/spreadsheetml/2006/main" name="ExternalData_121" connectionId="922" autoFormatId="16" applyNumberFormats="0" applyBorderFormats="0" applyFontFormats="1" applyPatternFormats="1" applyAlignmentFormats="0" applyWidthHeightFormats="0"/>
</file>

<file path=xl/queryTables/queryTable1953.xml><?xml version="1.0" encoding="utf-8"?>
<queryTable xmlns="http://schemas.openxmlformats.org/spreadsheetml/2006/main" name="ExternalData_85" connectionId="1139" autoFormatId="16" applyNumberFormats="0" applyBorderFormats="0" applyFontFormats="1" applyPatternFormats="1" applyAlignmentFormats="0" applyWidthHeightFormats="0"/>
</file>

<file path=xl/queryTables/queryTable1954.xml><?xml version="1.0" encoding="utf-8"?>
<queryTable xmlns="http://schemas.openxmlformats.org/spreadsheetml/2006/main" name="DadosExternos_470" connectionId="97" autoFormatId="16" applyNumberFormats="0" applyBorderFormats="0" applyFontFormats="1" applyPatternFormats="1" applyAlignmentFormats="0" applyWidthHeightFormats="0"/>
</file>

<file path=xl/queryTables/queryTable1955.xml><?xml version="1.0" encoding="utf-8"?>
<queryTable xmlns="http://schemas.openxmlformats.org/spreadsheetml/2006/main" name="DadosExternos_18" connectionId="257" autoFormatId="16" applyNumberFormats="0" applyBorderFormats="0" applyFontFormats="1" applyPatternFormats="1" applyAlignmentFormats="0" applyWidthHeightFormats="0"/>
</file>

<file path=xl/queryTables/queryTable1956.xml><?xml version="1.0" encoding="utf-8"?>
<queryTable xmlns="http://schemas.openxmlformats.org/spreadsheetml/2006/main" name="DadosExternos_343" connectionId="581" autoFormatId="16" applyNumberFormats="0" applyBorderFormats="0" applyFontFormats="1" applyPatternFormats="1" applyAlignmentFormats="0" applyWidthHeightFormats="0"/>
</file>

<file path=xl/queryTables/queryTable1957.xml><?xml version="1.0" encoding="utf-8"?>
<queryTable xmlns="http://schemas.openxmlformats.org/spreadsheetml/2006/main" name="DadosExternos_72" connectionId="707" autoFormatId="16" applyNumberFormats="0" applyBorderFormats="0" applyFontFormats="1" applyPatternFormats="1" applyAlignmentFormats="0" applyWidthHeightFormats="0"/>
</file>

<file path=xl/queryTables/queryTable1958.xml><?xml version="1.0" encoding="utf-8"?>
<queryTable xmlns="http://schemas.openxmlformats.org/spreadsheetml/2006/main" name="DadosExternos_21" connectionId="63" autoFormatId="16" applyNumberFormats="0" applyBorderFormats="0" applyFontFormats="1" applyPatternFormats="1" applyAlignmentFormats="0" applyWidthHeightFormats="0"/>
</file>

<file path=xl/queryTables/queryTable1959.xml><?xml version="1.0" encoding="utf-8"?>
<queryTable xmlns="http://schemas.openxmlformats.org/spreadsheetml/2006/main" name="ExternalData_1" connectionId="1181" autoFormatId="16" applyNumberFormats="0" applyBorderFormats="0" applyFontFormats="1" applyPatternFormats="1" applyAlignmentFormats="0" applyWidthHeightFormats="0"/>
</file>

<file path=xl/queryTables/queryTable1960.xml><?xml version="1.0" encoding="utf-8"?>
<queryTable xmlns="http://schemas.openxmlformats.org/spreadsheetml/2006/main" name="DadosExternos_468" connectionId="70" autoFormatId="16" applyNumberFormats="0" applyBorderFormats="0" applyFontFormats="1" applyPatternFormats="1" applyAlignmentFormats="0" applyWidthHeightFormats="0"/>
</file>

<file path=xl/queryTables/queryTable1961.xml><?xml version="1.0" encoding="utf-8"?>
<queryTable xmlns="http://schemas.openxmlformats.org/spreadsheetml/2006/main" name="DadosExternos_475" connectionId="142" autoFormatId="16" applyNumberFormats="0" applyBorderFormats="0" applyFontFormats="1" applyPatternFormats="1" applyAlignmentFormats="0" applyWidthHeightFormats="0"/>
</file>

<file path=xl/queryTables/queryTable1962.xml><?xml version="1.0" encoding="utf-8"?>
<queryTable xmlns="http://schemas.openxmlformats.org/spreadsheetml/2006/main" name="DadosExternos_136" connectionId="606" autoFormatId="16" applyNumberFormats="0" applyBorderFormats="0" applyFontFormats="1" applyPatternFormats="1" applyAlignmentFormats="0" applyWidthHeightFormats="0"/>
</file>

<file path=xl/queryTables/queryTable1963.xml><?xml version="1.0" encoding="utf-8"?>
<queryTable xmlns="http://schemas.openxmlformats.org/spreadsheetml/2006/main" name="ExternalData_41" connectionId="1089" autoFormatId="16" applyNumberFormats="0" applyBorderFormats="0" applyFontFormats="1" applyPatternFormats="1" applyAlignmentFormats="0" applyWidthHeightFormats="0"/>
</file>

<file path=xl/queryTables/queryTable1964.xml><?xml version="1.0" encoding="utf-8"?>
<queryTable xmlns="http://schemas.openxmlformats.org/spreadsheetml/2006/main" name="DadosExternos_154" connectionId="736" autoFormatId="16" applyNumberFormats="0" applyBorderFormats="0" applyFontFormats="1" applyPatternFormats="1" applyAlignmentFormats="0" applyWidthHeightFormats="0"/>
</file>

<file path=xl/queryTables/queryTable1965.xml><?xml version="1.0" encoding="utf-8"?>
<queryTable xmlns="http://schemas.openxmlformats.org/spreadsheetml/2006/main" name="ExternalData_50" connectionId="969" autoFormatId="16" applyNumberFormats="0" applyBorderFormats="0" applyFontFormats="1" applyPatternFormats="1" applyAlignmentFormats="0" applyWidthHeightFormats="0"/>
</file>

<file path=xl/queryTables/queryTable1966.xml><?xml version="1.0" encoding="utf-8"?>
<queryTable xmlns="http://schemas.openxmlformats.org/spreadsheetml/2006/main" name="ExternalData_64" connectionId="1092" autoFormatId="16" applyNumberFormats="0" applyBorderFormats="0" applyFontFormats="1" applyPatternFormats="1" applyAlignmentFormats="0" applyWidthHeightFormats="0"/>
</file>

<file path=xl/queryTables/queryTable1967.xml><?xml version="1.0" encoding="utf-8"?>
<queryTable xmlns="http://schemas.openxmlformats.org/spreadsheetml/2006/main" name="DadosExternos_453" connectionId="882" autoFormatId="16" applyNumberFormats="0" applyBorderFormats="0" applyFontFormats="1" applyPatternFormats="1" applyAlignmentFormats="0" applyWidthHeightFormats="0"/>
</file>

<file path=xl/queryTables/queryTable1968.xml><?xml version="1.0" encoding="utf-8"?>
<queryTable xmlns="http://schemas.openxmlformats.org/spreadsheetml/2006/main" name="DadosExternos_269" connectionId="352" autoFormatId="16" applyNumberFormats="0" applyBorderFormats="0" applyFontFormats="1" applyPatternFormats="1" applyAlignmentFormats="0" applyWidthHeightFormats="0"/>
</file>

<file path=xl/queryTables/queryTable1969.xml><?xml version="1.0" encoding="utf-8"?>
<queryTable xmlns="http://schemas.openxmlformats.org/spreadsheetml/2006/main" name="DadosExternos_362" connectionId="629" autoFormatId="16" applyNumberFormats="0" applyBorderFormats="0" applyFontFormats="1" applyPatternFormats="1" applyAlignmentFormats="0" applyWidthHeightFormats="0"/>
</file>

<file path=xl/queryTables/queryTable1970.xml><?xml version="1.0" encoding="utf-8"?>
<queryTable xmlns="http://schemas.openxmlformats.org/spreadsheetml/2006/main" name="DadosExternos_271" connectionId="365" autoFormatId="16" applyNumberFormats="0" applyBorderFormats="0" applyFontFormats="1" applyPatternFormats="1" applyAlignmentFormats="0" applyWidthHeightFormats="0"/>
</file>

<file path=xl/queryTables/queryTable1971.xml><?xml version="1.0" encoding="utf-8"?>
<queryTable xmlns="http://schemas.openxmlformats.org/spreadsheetml/2006/main" name="DadosExternos_55" connectionId="386" autoFormatId="16" applyNumberFormats="0" applyBorderFormats="0" applyFontFormats="1" applyPatternFormats="1" applyAlignmentFormats="0" applyWidthHeightFormats="0"/>
</file>

<file path=xl/queryTables/queryTable1972.xml><?xml version="1.0" encoding="utf-8"?>
<queryTable xmlns="http://schemas.openxmlformats.org/spreadsheetml/2006/main" name="DadosExternos_171" connectionId="810" autoFormatId="16" applyNumberFormats="0" applyBorderFormats="0" applyFontFormats="1" applyPatternFormats="1" applyAlignmentFormats="0" applyWidthHeightFormats="0"/>
</file>

<file path=xl/queryTables/queryTable1973.xml><?xml version="1.0" encoding="utf-8"?>
<queryTable xmlns="http://schemas.openxmlformats.org/spreadsheetml/2006/main" name="ExternalData_10" connectionId="1204" autoFormatId="16" applyNumberFormats="0" applyBorderFormats="0" applyFontFormats="1" applyPatternFormats="1" applyAlignmentFormats="0" applyWidthHeightFormats="0"/>
</file>

<file path=xl/queryTables/queryTable1974.xml><?xml version="1.0" encoding="utf-8"?>
<queryTable xmlns="http://schemas.openxmlformats.org/spreadsheetml/2006/main" name="DadosExternos_423" connectionId="724" autoFormatId="16" applyNumberFormats="0" applyBorderFormats="0" applyFontFormats="1" applyPatternFormats="1" applyAlignmentFormats="0" applyWidthHeightFormats="0"/>
</file>

<file path=xl/queryTables/queryTable1975.xml><?xml version="1.0" encoding="utf-8"?>
<queryTable xmlns="http://schemas.openxmlformats.org/spreadsheetml/2006/main" name="ExternalData_70" connectionId="1107" autoFormatId="16" applyNumberFormats="0" applyBorderFormats="0" applyFontFormats="1" applyPatternFormats="1" applyAlignmentFormats="0" applyWidthHeightFormats="0"/>
</file>

<file path=xl/queryTables/queryTable1976.xml><?xml version="1.0" encoding="utf-8"?>
<queryTable xmlns="http://schemas.openxmlformats.org/spreadsheetml/2006/main" name="DadosExternos_156" connectionId="750" autoFormatId="16" applyNumberFormats="0" applyBorderFormats="0" applyFontFormats="1" applyPatternFormats="1" applyAlignmentFormats="0" applyWidthHeightFormats="0"/>
</file>

<file path=xl/queryTables/queryTable1977.xml><?xml version="1.0" encoding="utf-8"?>
<queryTable xmlns="http://schemas.openxmlformats.org/spreadsheetml/2006/main" name="ExternalData_127" connectionId="938" autoFormatId="16" applyNumberFormats="0" applyBorderFormats="0" applyFontFormats="1" applyPatternFormats="1" applyAlignmentFormats="0" applyWidthHeightFormats="0"/>
</file>

<file path=xl/queryTables/queryTable1978.xml><?xml version="1.0" encoding="utf-8"?>
<queryTable xmlns="http://schemas.openxmlformats.org/spreadsheetml/2006/main" name="DadosExternos_536" connectionId="671" autoFormatId="16" applyNumberFormats="0" applyBorderFormats="0" applyFontFormats="1" applyPatternFormats="1" applyAlignmentFormats="0" applyWidthHeightFormats="0"/>
</file>

<file path=xl/queryTables/queryTable1979.xml><?xml version="1.0" encoding="utf-8"?>
<queryTable xmlns="http://schemas.openxmlformats.org/spreadsheetml/2006/main" name="DadosExternos_454" connectionId="885" autoFormatId="16" applyNumberFormats="0" applyBorderFormats="0" applyFontFormats="1" applyPatternFormats="1" applyAlignmentFormats="0" applyWidthHeightFormats="0"/>
</file>

<file path=xl/queryTables/queryTable1980.xml><?xml version="1.0" encoding="utf-8"?>
<queryTable xmlns="http://schemas.openxmlformats.org/spreadsheetml/2006/main" name="ExternalData_112" connectionId="1238" autoFormatId="16" applyNumberFormats="0" applyBorderFormats="0" applyFontFormats="1" applyPatternFormats="1" applyAlignmentFormats="0" applyWidthHeightFormats="0"/>
</file>

<file path=xl/queryTables/queryTable1981.xml><?xml version="1.0" encoding="utf-8"?>
<queryTable xmlns="http://schemas.openxmlformats.org/spreadsheetml/2006/main" name="DadosExternos_137" connectionId="623" autoFormatId="16" applyNumberFormats="0" applyBorderFormats="0" applyFontFormats="1" applyPatternFormats="1" applyAlignmentFormats="0" applyWidthHeightFormats="0"/>
</file>

<file path=xl/queryTables/queryTable1982.xml><?xml version="1.0" encoding="utf-8"?>
<queryTable xmlns="http://schemas.openxmlformats.org/spreadsheetml/2006/main" name="ExternalData_105" connectionId="1218" autoFormatId="16" applyNumberFormats="0" applyBorderFormats="0" applyFontFormats="1" applyPatternFormats="1" applyAlignmentFormats="0" applyWidthHeightFormats="0"/>
</file>

<file path=xl/queryTables/queryTable1983.xml><?xml version="1.0" encoding="utf-8"?>
<queryTable xmlns="http://schemas.openxmlformats.org/spreadsheetml/2006/main" name="ExternalData_49" connectionId="949" autoFormatId="16" applyNumberFormats="0" applyBorderFormats="0" applyFontFormats="1" applyPatternFormats="1" applyAlignmentFormats="0" applyWidthHeightFormats="0"/>
</file>

<file path=xl/queryTables/queryTable1984.xml><?xml version="1.0" encoding="utf-8"?>
<queryTable xmlns="http://schemas.openxmlformats.org/spreadsheetml/2006/main" name="DadosExternos_183" connectionId="896" autoFormatId="16" applyNumberFormats="0" applyBorderFormats="0" applyFontFormats="1" applyPatternFormats="1" applyAlignmentFormats="0" applyWidthHeightFormats="0"/>
</file>

<file path=xl/queryTables/queryTable1985.xml><?xml version="1.0" encoding="utf-8"?>
<queryTable xmlns="http://schemas.openxmlformats.org/spreadsheetml/2006/main" name="ExternalData_18" connectionId="948" autoFormatId="16" applyNumberFormats="0" applyBorderFormats="0" applyFontFormats="1" applyPatternFormats="1" applyAlignmentFormats="0" applyWidthHeightFormats="0"/>
</file>

<file path=xl/queryTables/queryTable1986.xml><?xml version="1.0" encoding="utf-8"?>
<queryTable xmlns="http://schemas.openxmlformats.org/spreadsheetml/2006/main" name="ExternalData_5" connectionId="1101" autoFormatId="16" applyNumberFormats="0" applyBorderFormats="0" applyFontFormats="1" applyPatternFormats="1" applyAlignmentFormats="0" applyWidthHeightFormats="0"/>
</file>

<file path=xl/queryTables/queryTable1987.xml><?xml version="1.0" encoding="utf-8"?>
<queryTable xmlns="http://schemas.openxmlformats.org/spreadsheetml/2006/main" name="DadosExternos_158" connectionId="756" autoFormatId="16" applyNumberFormats="0" applyBorderFormats="0" applyFontFormats="1" applyPatternFormats="1" applyAlignmentFormats="0" applyWidthHeightFormats="0"/>
</file>

<file path=xl/queryTables/queryTable1988.xml><?xml version="1.0" encoding="utf-8"?>
<queryTable xmlns="http://schemas.openxmlformats.org/spreadsheetml/2006/main" name="DadosExternos_3" connectionId="255" autoFormatId="16" applyNumberFormats="0" applyBorderFormats="0" applyFontFormats="1" applyPatternFormats="1" applyAlignmentFormats="0" applyWidthHeightFormats="0"/>
</file>

<file path=xl/queryTables/queryTable1989.xml><?xml version="1.0" encoding="utf-8"?>
<queryTable xmlns="http://schemas.openxmlformats.org/spreadsheetml/2006/main" name="ExternalData_122" connectionId="927" autoFormatId="16" applyNumberFormats="0" applyBorderFormats="0" applyFontFormats="1" applyPatternFormats="1" applyAlignmentFormats="0" applyWidthHeightFormats="0"/>
</file>

<file path=xl/queryTables/queryTable1990.xml><?xml version="1.0" encoding="utf-8"?>
<queryTable xmlns="http://schemas.openxmlformats.org/spreadsheetml/2006/main" name="DadosExternos_268" connectionId="349" autoFormatId="16" applyNumberFormats="0" applyBorderFormats="0" applyFontFormats="1" applyPatternFormats="1" applyAlignmentFormats="0" applyWidthHeightFormats="0"/>
</file>

<file path=xl/queryTables/queryTable1991.xml><?xml version="1.0" encoding="utf-8"?>
<queryTable xmlns="http://schemas.openxmlformats.org/spreadsheetml/2006/main" name="DadosExternos_515" connectionId="458" autoFormatId="16" applyNumberFormats="0" applyBorderFormats="0" applyFontFormats="1" applyPatternFormats="1" applyAlignmentFormats="0" applyWidthHeightFormats="0"/>
</file>

<file path=xl/queryTables/queryTable1992.xml><?xml version="1.0" encoding="utf-8"?>
<queryTable xmlns="http://schemas.openxmlformats.org/spreadsheetml/2006/main" name="DadosExternos_533" connectionId="648" autoFormatId="16" applyNumberFormats="0" applyBorderFormats="0" applyFontFormats="1" applyPatternFormats="1" applyAlignmentFormats="0" applyWidthHeightFormats="0"/>
</file>

<file path=xl/queryTables/queryTable1993.xml><?xml version="1.0" encoding="utf-8"?>
<queryTable xmlns="http://schemas.openxmlformats.org/spreadsheetml/2006/main" name="ExternalData_163" connectionId="1014" autoFormatId="16" applyNumberFormats="0" applyBorderFormats="0" applyFontFormats="1" applyPatternFormats="1" applyAlignmentFormats="0" applyWidthHeightFormats="0"/>
</file>

<file path=xl/queryTables/queryTable1994.xml><?xml version="1.0" encoding="utf-8"?>
<queryTable xmlns="http://schemas.openxmlformats.org/spreadsheetml/2006/main" name="DadosExternos_373" connectionId="418" autoFormatId="16" applyNumberFormats="0" applyBorderFormats="0" applyFontFormats="1" applyPatternFormats="1" applyAlignmentFormats="0" applyWidthHeightFormats="0"/>
</file>

<file path=xl/queryTables/queryTable1995.xml><?xml version="1.0" encoding="utf-8"?>
<queryTable xmlns="http://schemas.openxmlformats.org/spreadsheetml/2006/main" name="ExternalData_103" connectionId="1214" autoFormatId="16" applyNumberFormats="0" applyBorderFormats="0" applyFontFormats="1" applyPatternFormats="1" applyAlignmentFormats="0" applyWidthHeightFormats="0"/>
</file>

<file path=xl/queryTables/queryTable1996.xml><?xml version="1.0" encoding="utf-8"?>
<queryTable xmlns="http://schemas.openxmlformats.org/spreadsheetml/2006/main" name="ExternalData_58" connectionId="1062" autoFormatId="16" applyNumberFormats="0" applyBorderFormats="0" applyFontFormats="1" applyPatternFormats="1" applyAlignmentFormats="0" applyWidthHeightFormats="0"/>
</file>

<file path=xl/queryTables/queryTable1997.xml><?xml version="1.0" encoding="utf-8"?>
<queryTable xmlns="http://schemas.openxmlformats.org/spreadsheetml/2006/main" name="ExternalData_67" connectionId="1100" autoFormatId="16" applyNumberFormats="0" applyBorderFormats="0" applyFontFormats="1" applyPatternFormats="1" applyAlignmentFormats="0" applyWidthHeightFormats="0"/>
</file>

<file path=xl/queryTables/queryTable1998.xml><?xml version="1.0" encoding="utf-8"?>
<queryTable xmlns="http://schemas.openxmlformats.org/spreadsheetml/2006/main" name="ExternalData_162" connectionId="1013" autoFormatId="16" applyNumberFormats="0" applyBorderFormats="0" applyFontFormats="1" applyPatternFormats="1" applyAlignmentFormats="0" applyWidthHeightFormats="0"/>
</file>

<file path=xl/queryTables/queryTable1999.xml><?xml version="1.0" encoding="utf-8"?>
<queryTable xmlns="http://schemas.openxmlformats.org/spreadsheetml/2006/main" name="ExternalData_40" connectionId="1098" autoFormatId="16" applyNumberFormats="0" applyBorderFormats="0" applyFontFormats="1" applyPatternFormats="1" applyAlignmentFormats="0" applyWidthHeightFormats="0"/>
</file>

<file path=xl/queryTables/queryTable2000.xml><?xml version="1.0" encoding="utf-8"?>
<queryTable xmlns="http://schemas.openxmlformats.org/spreadsheetml/2006/main" name="DadosExternos_124" connectionId="388" autoFormatId="16" applyNumberFormats="0" applyBorderFormats="0" applyFontFormats="1" applyPatternFormats="1" applyAlignmentFormats="0" applyWidthHeightFormats="0"/>
</file>

<file path=xl/queryTables/queryTable2001.xml><?xml version="1.0" encoding="utf-8"?>
<queryTable xmlns="http://schemas.openxmlformats.org/spreadsheetml/2006/main" name="DadosExternos_20" connectionId="881" autoFormatId="16" applyNumberFormats="0" applyBorderFormats="0" applyFontFormats="1" applyPatternFormats="1" applyAlignmentFormats="0" applyWidthHeightFormats="0"/>
</file>

<file path=xl/queryTables/queryTable2002.xml><?xml version="1.0" encoding="utf-8"?>
<queryTable xmlns="http://schemas.openxmlformats.org/spreadsheetml/2006/main" name="ExternalData_20" connectionId="1103" autoFormatId="16" applyNumberFormats="0" applyBorderFormats="0" applyFontFormats="1" applyPatternFormats="1" applyAlignmentFormats="0" applyWidthHeightFormats="0"/>
</file>

<file path=xl/queryTables/queryTable2003.xml><?xml version="1.0" encoding="utf-8"?>
<queryTable xmlns="http://schemas.openxmlformats.org/spreadsheetml/2006/main" name="DadosExternos_434" connectionId="770" autoFormatId="16" applyNumberFormats="0" applyBorderFormats="0" applyFontFormats="1" applyPatternFormats="1" applyAlignmentFormats="0" applyWidthHeightFormats="0"/>
</file>

<file path=xl/queryTables/queryTable2004.xml><?xml version="1.0" encoding="utf-8"?>
<queryTable xmlns="http://schemas.openxmlformats.org/spreadsheetml/2006/main" name="DadosExternos_48" connectionId="276" autoFormatId="16" applyNumberFormats="0" applyBorderFormats="0" applyFontFormats="1" applyPatternFormats="1" applyAlignmentFormats="0" applyWidthHeightFormats="0"/>
</file>

<file path=xl/queryTables/queryTable2005.xml><?xml version="1.0" encoding="utf-8"?>
<queryTable xmlns="http://schemas.openxmlformats.org/spreadsheetml/2006/main" name="DadosExternos_166" connectionId="790" autoFormatId="16" applyNumberFormats="0" applyBorderFormats="0" applyFontFormats="1" applyPatternFormats="1" applyAlignmentFormats="0" applyWidthHeightFormats="0"/>
</file>

<file path=xl/queryTables/queryTable2006.xml><?xml version="1.0" encoding="utf-8"?>
<queryTable xmlns="http://schemas.openxmlformats.org/spreadsheetml/2006/main" name="DadosExternos_167" connectionId="796" autoFormatId="16" applyNumberFormats="0" applyBorderFormats="0" applyFontFormats="1" applyPatternFormats="1" applyAlignmentFormats="0" applyWidthHeightFormats="0"/>
</file>

<file path=xl/queryTables/queryTable2007.xml><?xml version="1.0" encoding="utf-8"?>
<queryTable xmlns="http://schemas.openxmlformats.org/spreadsheetml/2006/main" name="ExternalData_59" connectionId="1067" autoFormatId="16" applyNumberFormats="0" applyBorderFormats="0" applyFontFormats="1" applyPatternFormats="1" applyAlignmentFormats="0" applyWidthHeightFormats="0"/>
</file>

<file path=xl/queryTables/queryTable2008.xml><?xml version="1.0" encoding="utf-8"?>
<queryTable xmlns="http://schemas.openxmlformats.org/spreadsheetml/2006/main" name="DadosExternos_358" connectionId="619" autoFormatId="16" applyNumberFormats="0" applyBorderFormats="0" applyFontFormats="1" applyPatternFormats="1" applyAlignmentFormats="0" applyWidthHeightFormats="0"/>
</file>

<file path=xl/queryTables/queryTable2009.xml><?xml version="1.0" encoding="utf-8"?>
<queryTable xmlns="http://schemas.openxmlformats.org/spreadsheetml/2006/main" name="DadosExternos_494" connectionId="279" autoFormatId="16" applyNumberFormats="0" applyBorderFormats="0" applyFontFormats="1" applyPatternFormats="1" applyAlignmentFormats="0" applyWidthHeightFormats="0"/>
</file>

<file path=xl/queryTables/queryTable2010.xml><?xml version="1.0" encoding="utf-8"?>
<queryTable xmlns="http://schemas.openxmlformats.org/spreadsheetml/2006/main" name="ExternalData_116" connectionId="908" autoFormatId="16" applyNumberFormats="0" applyBorderFormats="0" applyFontFormats="1" applyPatternFormats="1" applyAlignmentFormats="0" applyWidthHeightFormats="0"/>
</file>

<file path=xl/queryTables/queryTable2011.xml><?xml version="1.0" encoding="utf-8"?>
<queryTable xmlns="http://schemas.openxmlformats.org/spreadsheetml/2006/main" name="DadosExternos_34" connectionId="835" autoFormatId="16" applyNumberFormats="0" applyBorderFormats="0" applyFontFormats="1" applyPatternFormats="1" applyAlignmentFormats="0" applyWidthHeightFormats="0"/>
</file>

<file path=xl/queryTables/queryTable2012.xml><?xml version="1.0" encoding="utf-8"?>
<queryTable xmlns="http://schemas.openxmlformats.org/spreadsheetml/2006/main" name="DadosExternos_243" connectionId="248" autoFormatId="16" applyNumberFormats="0" applyBorderFormats="0" applyFontFormats="1" applyPatternFormats="1" applyAlignmentFormats="0" applyWidthHeightFormats="0"/>
</file>

<file path=xl/queryTables/queryTable2013.xml><?xml version="1.0" encoding="utf-8"?>
<queryTable xmlns="http://schemas.openxmlformats.org/spreadsheetml/2006/main" name="ExternalData_97" connectionId="1197" autoFormatId="16" applyNumberFormats="0" applyBorderFormats="0" applyFontFormats="1" applyPatternFormats="1" applyAlignmentFormats="0" applyWidthHeightFormats="0"/>
</file>

<file path=xl/queryTables/queryTable2014.xml><?xml version="1.0" encoding="utf-8"?>
<queryTable xmlns="http://schemas.openxmlformats.org/spreadsheetml/2006/main" name="DadosExternos_529" connectionId="607" autoFormatId="16" applyNumberFormats="0" applyBorderFormats="0" applyFontFormats="1" applyPatternFormats="1" applyAlignmentFormats="0" applyWidthHeightFormats="0"/>
</file>

<file path=xl/queryTables/queryTable2015.xml><?xml version="1.0" encoding="utf-8"?>
<queryTable xmlns="http://schemas.openxmlformats.org/spreadsheetml/2006/main" name="ExternalData_61" connectionId="1077" autoFormatId="16" applyNumberFormats="0" applyBorderFormats="0" applyFontFormats="1" applyPatternFormats="1" applyAlignmentFormats="0" applyWidthHeightFormats="0"/>
</file>

<file path=xl/queryTables/queryTable2016.xml><?xml version="1.0" encoding="utf-8"?>
<queryTable xmlns="http://schemas.openxmlformats.org/spreadsheetml/2006/main" name="DadosExternos_35" connectionId="873" autoFormatId="16" applyNumberFormats="0" applyBorderFormats="0" applyFontFormats="1" applyPatternFormats="1" applyAlignmentFormats="0" applyWidthHeightFormats="0"/>
</file>

<file path=xl/queryTables/queryTable2017.xml><?xml version="1.0" encoding="utf-8"?>
<queryTable xmlns="http://schemas.openxmlformats.org/spreadsheetml/2006/main" name="ExternalData_66" connectionId="1098" autoFormatId="16" applyNumberFormats="0" applyBorderFormats="0" applyFontFormats="1" applyPatternFormats="1" applyAlignmentFormats="0" applyWidthHeightFormats="0"/>
</file>

<file path=xl/queryTables/queryTable2018.xml><?xml version="1.0" encoding="utf-8"?>
<queryTable xmlns="http://schemas.openxmlformats.org/spreadsheetml/2006/main" name="DadosExternos_371" connectionId="81" autoFormatId="16" applyNumberFormats="0" applyBorderFormats="0" applyFontFormats="1" applyPatternFormats="1" applyAlignmentFormats="0" applyWidthHeightFormats="0"/>
</file>

<file path=xl/queryTables/queryTable2019.xml><?xml version="1.0" encoding="utf-8"?>
<queryTable xmlns="http://schemas.openxmlformats.org/spreadsheetml/2006/main" name="DadosExternos_139" connectionId="654" autoFormatId="16" applyNumberFormats="0" applyBorderFormats="0" applyFontFormats="1" applyPatternFormats="1" applyAlignmentFormats="0" applyWidthHeightFormats="0"/>
</file>

<file path=xl/queryTables/queryTable2020.xml><?xml version="1.0" encoding="utf-8"?>
<queryTable xmlns="http://schemas.openxmlformats.org/spreadsheetml/2006/main" name="DadosExternos_56" connectionId="404" autoFormatId="16" applyNumberFormats="0" applyBorderFormats="0" applyFontFormats="1" applyPatternFormats="1" applyAlignmentFormats="0" applyWidthHeightFormats="0"/>
</file>

<file path=xl/queryTables/queryTable2021.xml><?xml version="1.0" encoding="utf-8"?>
<queryTable xmlns="http://schemas.openxmlformats.org/spreadsheetml/2006/main" name="ExternalData_110" connectionId="1234" autoFormatId="16" applyNumberFormats="0" applyBorderFormats="0" applyFontFormats="1" applyPatternFormats="1" applyAlignmentFormats="0" applyWidthHeightFormats="0"/>
</file>

<file path=xl/queryTables/queryTable2022.xml><?xml version="1.0" encoding="utf-8"?>
<queryTable xmlns="http://schemas.openxmlformats.org/spreadsheetml/2006/main" name="DadosExternos_164" connectionId="777" autoFormatId="16" applyNumberFormats="0" applyBorderFormats="0" applyFontFormats="1" applyPatternFormats="1" applyAlignmentFormats="0" applyWidthHeightFormats="0"/>
</file>

<file path=xl/queryTables/queryTable2023.xml><?xml version="1.0" encoding="utf-8"?>
<queryTable xmlns="http://schemas.openxmlformats.org/spreadsheetml/2006/main" name="ExternalData_79" connectionId="1127" autoFormatId="16" applyNumberFormats="0" applyBorderFormats="0" applyFontFormats="1" applyPatternFormats="1" applyAlignmentFormats="0" applyWidthHeightFormats="0"/>
</file>

<file path=xl/queryTables/queryTable2024.xml><?xml version="1.0" encoding="utf-8"?>
<queryTable xmlns="http://schemas.openxmlformats.org/spreadsheetml/2006/main" name="ExternalData_31" connectionId="1050" autoFormatId="16" applyNumberFormats="0" applyBorderFormats="0" applyFontFormats="1" applyPatternFormats="1" applyAlignmentFormats="0" applyWidthHeightFormats="0"/>
</file>

<file path=xl/queryTables/queryTable2025.xml><?xml version="1.0" encoding="utf-8"?>
<queryTable xmlns="http://schemas.openxmlformats.org/spreadsheetml/2006/main" name="DadosExternos_201" connectionId="118" autoFormatId="16" applyNumberFormats="0" applyBorderFormats="0" applyFontFormats="1" applyPatternFormats="1" applyAlignmentFormats="0" applyWidthHeightFormats="0"/>
</file>

<file path=xl/queryTables/queryTable2026.xml><?xml version="1.0" encoding="utf-8"?>
<queryTable xmlns="http://schemas.openxmlformats.org/spreadsheetml/2006/main" name="DadosExternos_58" connectionId="441" autoFormatId="16" applyNumberFormats="0" applyBorderFormats="0" applyFontFormats="1" applyPatternFormats="1" applyAlignmentFormats="0" applyWidthHeightFormats="0"/>
</file>

<file path=xl/queryTables/queryTable2027.xml><?xml version="1.0" encoding="utf-8"?>
<queryTable xmlns="http://schemas.openxmlformats.org/spreadsheetml/2006/main" name="DadosExternos_320" connectionId="526" autoFormatId="16" applyNumberFormats="0" applyBorderFormats="0" applyFontFormats="1" applyPatternFormats="1" applyAlignmentFormats="0" applyWidthHeightFormats="0"/>
</file>

<file path=xl/queryTables/queryTable2028.xml><?xml version="1.0" encoding="utf-8"?>
<queryTable xmlns="http://schemas.openxmlformats.org/spreadsheetml/2006/main" name="DadosExternos_528" connectionId="594" autoFormatId="16" applyNumberFormats="0" applyBorderFormats="0" applyFontFormats="1" applyPatternFormats="1" applyAlignmentFormats="0" applyWidthHeightFormats="0"/>
</file>

<file path=xl/queryTables/queryTable2029.xml><?xml version="1.0" encoding="utf-8"?>
<queryTable xmlns="http://schemas.openxmlformats.org/spreadsheetml/2006/main" name="DadosExternos_69" connectionId="253" autoFormatId="16" applyNumberFormats="0" applyBorderFormats="0" applyFontFormats="1" applyPatternFormats="1" applyAlignmentFormats="0" applyWidthHeightFormats="0"/>
</file>

<file path=xl/queryTables/queryTable2030.xml><?xml version="1.0" encoding="utf-8"?>
<queryTable xmlns="http://schemas.openxmlformats.org/spreadsheetml/2006/main" name="ExternalData_44" connectionId="1179" autoFormatId="16" applyNumberFormats="0" applyBorderFormats="0" applyFontFormats="1" applyPatternFormats="1" applyAlignmentFormats="0" applyWidthHeightFormats="0"/>
</file>

<file path=xl/queryTables/queryTable2031.xml><?xml version="1.0" encoding="utf-8"?>
<queryTable xmlns="http://schemas.openxmlformats.org/spreadsheetml/2006/main" name="ExternalData_125" connectionId="934" autoFormatId="16" applyNumberFormats="0" applyBorderFormats="0" applyFontFormats="1" applyPatternFormats="1" applyAlignmentFormats="0" applyWidthHeightFormats="0"/>
</file>

<file path=xl/queryTables/queryTable2032.xml><?xml version="1.0" encoding="utf-8"?>
<queryTable xmlns="http://schemas.openxmlformats.org/spreadsheetml/2006/main" name="DadosExternos_442" connectionId="828" autoFormatId="16" applyNumberFormats="0" applyBorderFormats="0" applyFontFormats="1" applyPatternFormats="1" applyAlignmentFormats="0" applyWidthHeightFormats="0"/>
</file>

<file path=xl/queryTables/queryTable2033.xml><?xml version="1.0" encoding="utf-8"?>
<queryTable xmlns="http://schemas.openxmlformats.org/spreadsheetml/2006/main" name="DadosExternos_191" connectionId="44" autoFormatId="16" applyNumberFormats="0" applyBorderFormats="0" applyFontFormats="1" applyPatternFormats="1" applyAlignmentFormats="0" applyWidthHeightFormats="0"/>
</file>

<file path=xl/queryTables/queryTable2034.xml><?xml version="1.0" encoding="utf-8"?>
<queryTable xmlns="http://schemas.openxmlformats.org/spreadsheetml/2006/main" name="DadosExternos_251" connectionId="293" autoFormatId="16" applyNumberFormats="0" applyBorderFormats="0" applyFontFormats="1" applyPatternFormats="1" applyAlignmentFormats="0" applyWidthHeightFormats="0"/>
</file>

<file path=xl/queryTables/queryTable2035.xml><?xml version="1.0" encoding="utf-8"?>
<queryTable xmlns="http://schemas.openxmlformats.org/spreadsheetml/2006/main" name="DadosExternos_287" connectionId="433" autoFormatId="16" applyNumberFormats="0" applyBorderFormats="0" applyFontFormats="1" applyPatternFormats="1" applyAlignmentFormats="0" applyWidthHeightFormats="0"/>
</file>

<file path=xl/queryTables/queryTable2036.xml><?xml version="1.0" encoding="utf-8"?>
<queryTable xmlns="http://schemas.openxmlformats.org/spreadsheetml/2006/main" name="DadosExternos_324" connectionId="536" autoFormatId="16" applyNumberFormats="0" applyBorderFormats="0" applyFontFormats="1" applyPatternFormats="1" applyAlignmentFormats="0" applyWidthHeightFormats="0"/>
</file>

<file path=xl/queryTables/queryTable2037.xml><?xml version="1.0" encoding="utf-8"?>
<queryTable xmlns="http://schemas.openxmlformats.org/spreadsheetml/2006/main" name="DadosExternos_534" connectionId="657" autoFormatId="16" applyNumberFormats="0" applyBorderFormats="0" applyFontFormats="1" applyPatternFormats="1" applyAlignmentFormats="0" applyWidthHeightFormats="0"/>
</file>

<file path=xl/queryTables/queryTable2038.xml><?xml version="1.0" encoding="utf-8"?>
<queryTable xmlns="http://schemas.openxmlformats.org/spreadsheetml/2006/main" name="DadosExternos_379" connectionId="868" autoFormatId="16" applyNumberFormats="0" applyBorderFormats="0" applyFontFormats="1" applyPatternFormats="1" applyAlignmentFormats="0" applyWidthHeightFormats="0"/>
</file>

<file path=xl/queryTables/queryTable2039.xml><?xml version="1.0" encoding="utf-8"?>
<queryTable xmlns="http://schemas.openxmlformats.org/spreadsheetml/2006/main" name="DadosExternos_197" connectionId="100" autoFormatId="16" applyNumberFormats="0" applyBorderFormats="0" applyFontFormats="1" applyPatternFormats="1" applyAlignmentFormats="0" applyWidthHeightFormats="0"/>
</file>

<file path=xl/queryTables/queryTable2040.xml><?xml version="1.0" encoding="utf-8"?>
<queryTable xmlns="http://schemas.openxmlformats.org/spreadsheetml/2006/main" name="DadosExternos_54" connectionId="372" autoFormatId="16" applyNumberFormats="0" applyBorderFormats="0" applyFontFormats="1" applyPatternFormats="1" applyAlignmentFormats="0" applyWidthHeightFormats="0"/>
</file>

<file path=xl/queryTables/queryTable2041.xml><?xml version="1.0" encoding="utf-8"?>
<queryTable xmlns="http://schemas.openxmlformats.org/spreadsheetml/2006/main" name="DadosExternos_428" connectionId="746" autoFormatId="16" applyNumberFormats="0" applyBorderFormats="0" applyFontFormats="1" applyPatternFormats="1" applyAlignmentFormats="0" applyWidthHeightFormats="0"/>
</file>

<file path=xl/queryTables/queryTable2042.xml><?xml version="1.0" encoding="utf-8"?>
<queryTable xmlns="http://schemas.openxmlformats.org/spreadsheetml/2006/main" name="DadosExternos_112" connectionId="179" autoFormatId="16" applyNumberFormats="0" applyBorderFormats="0" applyFontFormats="1" applyPatternFormats="1" applyAlignmentFormats="0" applyWidthHeightFormats="0"/>
</file>

<file path=xl/queryTables/queryTable2043.xml><?xml version="1.0" encoding="utf-8"?>
<queryTable xmlns="http://schemas.openxmlformats.org/spreadsheetml/2006/main" name="ExternalData_126" connectionId="936" autoFormatId="16" applyNumberFormats="0" applyBorderFormats="0" applyFontFormats="1" applyPatternFormats="1" applyAlignmentFormats="0" applyWidthHeightFormats="0"/>
</file>

<file path=xl/queryTables/queryTable2044.xml><?xml version="1.0" encoding="utf-8"?>
<queryTable xmlns="http://schemas.openxmlformats.org/spreadsheetml/2006/main" name="DadosExternos_499" connectionId="310" autoFormatId="16" applyNumberFormats="0" applyBorderFormats="0" applyFontFormats="1" applyPatternFormats="1" applyAlignmentFormats="0" applyWidthHeightFormats="0"/>
</file>

<file path=xl/queryTables/queryTable2045.xml><?xml version="1.0" encoding="utf-8"?>
<queryTable xmlns="http://schemas.openxmlformats.org/spreadsheetml/2006/main" name="DadosExternos_119" connectionId="305" autoFormatId="16" applyNumberFormats="0" applyBorderFormats="0" applyFontFormats="1" applyPatternFormats="1" applyAlignmentFormats="0" applyWidthHeightFormats="0"/>
</file>

<file path=xl/queryTables/queryTable2046.xml><?xml version="1.0" encoding="utf-8"?>
<queryTable xmlns="http://schemas.openxmlformats.org/spreadsheetml/2006/main" name="ExternalData_80" connectionId="1129" autoFormatId="16" applyNumberFormats="0" applyBorderFormats="0" applyFontFormats="1" applyPatternFormats="1" applyAlignmentFormats="0" applyWidthHeightFormats="0"/>
</file>

<file path=xl/queryTables/queryTable2047.xml><?xml version="1.0" encoding="utf-8"?>
<queryTable xmlns="http://schemas.openxmlformats.org/spreadsheetml/2006/main" name="DadosExternos_328" connectionId="545" autoFormatId="16" applyNumberFormats="0" applyBorderFormats="0" applyFontFormats="1" applyPatternFormats="1" applyAlignmentFormats="0" applyWidthHeightFormats="0"/>
</file>

<file path=xl/queryTables/queryTable2048.xml><?xml version="1.0" encoding="utf-8"?>
<queryTable xmlns="http://schemas.openxmlformats.org/spreadsheetml/2006/main" name="DadosExternos_282" connectionId="412" autoFormatId="16" applyNumberFormats="0" applyBorderFormats="0" applyFontFormats="1" applyPatternFormats="1" applyAlignmentFormats="0" applyWidthHeightFormats="0"/>
</file>

<file path=xl/queryTables/queryTable2049.xml><?xml version="1.0" encoding="utf-8"?>
<queryTable xmlns="http://schemas.openxmlformats.org/spreadsheetml/2006/main" name="DadosExternos_473" connectionId="131" autoFormatId="16" applyNumberFormats="0" applyBorderFormats="0" applyFontFormats="1" applyPatternFormats="1" applyAlignmentFormats="0" applyWidthHeightFormats="0"/>
</file>

<file path=xl/queryTables/queryTable2050.xml><?xml version="1.0" encoding="utf-8"?>
<queryTable xmlns="http://schemas.openxmlformats.org/spreadsheetml/2006/main" name="DadosExternos_104" connectionId="870" autoFormatId="16" applyNumberFormats="0" applyBorderFormats="0" applyFontFormats="1" applyPatternFormats="1" applyAlignmentFormats="0" applyWidthHeightFormats="0"/>
</file>

<file path=xl/queryTables/queryTable2051.xml><?xml version="1.0" encoding="utf-8"?>
<queryTable xmlns="http://schemas.openxmlformats.org/spreadsheetml/2006/main" name="DadosExternos_532" connectionId="639" autoFormatId="16" applyNumberFormats="0" applyBorderFormats="0" applyFontFormats="1" applyPatternFormats="1" applyAlignmentFormats="0" applyWidthHeightFormats="0"/>
</file>

<file path=xl/queryTables/queryTable2052.xml><?xml version="1.0" encoding="utf-8"?>
<queryTable xmlns="http://schemas.openxmlformats.org/spreadsheetml/2006/main" name="DadosExternos_51" connectionId="321" autoFormatId="16" applyNumberFormats="0" applyBorderFormats="0" applyFontFormats="1" applyPatternFormats="1" applyAlignmentFormats="0" applyWidthHeightFormats="0"/>
</file>

<file path=xl/queryTables/queryTable2053.xml><?xml version="1.0" encoding="utf-8"?>
<queryTable xmlns="http://schemas.openxmlformats.org/spreadsheetml/2006/main" name="DadosExternos_414" connectionId="654" autoFormatId="16" applyNumberFormats="0" applyBorderFormats="0" applyFontFormats="1" applyPatternFormats="1" applyAlignmentFormats="0" applyWidthHeightFormats="0"/>
</file>

<file path=xl/queryTables/queryTable2054.xml><?xml version="1.0" encoding="utf-8"?>
<queryTable xmlns="http://schemas.openxmlformats.org/spreadsheetml/2006/main" name="ExternalData_86" connectionId="1142" autoFormatId="16" applyNumberFormats="0" applyBorderFormats="0" applyFontFormats="1" applyPatternFormats="1" applyAlignmentFormats="0" applyWidthHeightFormats="0"/>
</file>

<file path=xl/queryTables/queryTable2055.xml><?xml version="1.0" encoding="utf-8"?>
<queryTable xmlns="http://schemas.openxmlformats.org/spreadsheetml/2006/main" name="ExternalData_146" connectionId="977" autoFormatId="16" applyNumberFormats="0" applyBorderFormats="0" applyFontFormats="1" applyPatternFormats="1" applyAlignmentFormats="0" applyWidthHeightFormats="0"/>
</file>

<file path=xl/queryTables/queryTable2056.xml><?xml version="1.0" encoding="utf-8"?>
<queryTable xmlns="http://schemas.openxmlformats.org/spreadsheetml/2006/main" name="DadosExternos_127" connectionId="439" autoFormatId="16" applyNumberFormats="0" applyBorderFormats="0" applyFontFormats="1" applyPatternFormats="1" applyAlignmentFormats="0" applyWidthHeightFormats="0"/>
</file>

<file path=xl/queryTables/queryTable2057.xml><?xml version="1.0" encoding="utf-8"?>
<queryTable xmlns="http://schemas.openxmlformats.org/spreadsheetml/2006/main" name="ExternalData_47" connectionId="905" autoFormatId="16" applyNumberFormats="0" applyBorderFormats="0" applyFontFormats="1" applyPatternFormats="1" applyAlignmentFormats="0" applyWidthHeightFormats="0"/>
</file>

<file path=xl/queryTables/queryTable2058.xml><?xml version="1.0" encoding="utf-8"?>
<queryTable xmlns="http://schemas.openxmlformats.org/spreadsheetml/2006/main" name="DadosExternos_438" connectionId="787" autoFormatId="16" applyNumberFormats="0" applyBorderFormats="0" applyFontFormats="1" applyPatternFormats="1" applyAlignmentFormats="0" applyWidthHeightFormats="0"/>
</file>

<file path=xl/queryTables/queryTable2059.xml><?xml version="1.0" encoding="utf-8"?>
<queryTable xmlns="http://schemas.openxmlformats.org/spreadsheetml/2006/main" name="DadosExternos_150" connectionId="721" autoFormatId="16" applyNumberFormats="0" applyBorderFormats="0" applyFontFormats="1" applyPatternFormats="1" applyAlignmentFormats="0" applyWidthHeightFormats="0"/>
</file>

<file path=xl/queryTables/queryTable2060.xml><?xml version="1.0" encoding="utf-8"?>
<queryTable xmlns="http://schemas.openxmlformats.org/spreadsheetml/2006/main" name="DadosExternos_497" connectionId="292" autoFormatId="16" applyNumberFormats="0" applyBorderFormats="0" applyFontFormats="1" applyPatternFormats="1" applyAlignmentFormats="0" applyWidthHeightFormats="0"/>
</file>

<file path=xl/queryTables/queryTable2061.xml><?xml version="1.0" encoding="utf-8"?>
<queryTable xmlns="http://schemas.openxmlformats.org/spreadsheetml/2006/main" name="ExternalData_83" connectionId="1135" autoFormatId="16" applyNumberFormats="0" applyBorderFormats="0" applyFontFormats="1" applyPatternFormats="1" applyAlignmentFormats="0" applyWidthHeightFormats="0"/>
</file>

<file path=xl/queryTables/queryTable2062.xml><?xml version="1.0" encoding="utf-8"?>
<queryTable xmlns="http://schemas.openxmlformats.org/spreadsheetml/2006/main" name="DadosExternos_118" connectionId="291" autoFormatId="16" applyNumberFormats="0" applyBorderFormats="0" applyFontFormats="1" applyPatternFormats="1" applyAlignmentFormats="0" applyWidthHeightFormats="0"/>
</file>

<file path=xl/queryTables/queryTable2063.xml><?xml version="1.0" encoding="utf-8"?>
<queryTable xmlns="http://schemas.openxmlformats.org/spreadsheetml/2006/main" name="DadosExternos_188" connectionId="30" autoFormatId="16" applyNumberFormats="0" applyBorderFormats="0" applyFontFormats="1" applyPatternFormats="1" applyAlignmentFormats="0" applyWidthHeightFormats="0"/>
</file>

<file path=xl/queryTables/queryTable2064.xml><?xml version="1.0" encoding="utf-8"?>
<queryTable xmlns="http://schemas.openxmlformats.org/spreadsheetml/2006/main" name="ExternalData_109" connectionId="1232" autoFormatId="16" applyNumberFormats="0" applyBorderFormats="0" applyFontFormats="1" applyPatternFormats="1" applyAlignmentFormats="0" applyWidthHeightFormats="0"/>
</file>

<file path=xl/queryTables/queryTable2065.xml><?xml version="1.0" encoding="utf-8"?>
<queryTable xmlns="http://schemas.openxmlformats.org/spreadsheetml/2006/main" name="ExternalData_33" connectionId="1071" autoFormatId="16" applyNumberFormats="0" applyBorderFormats="0" applyFontFormats="1" applyPatternFormats="1" applyAlignmentFormats="0" applyWidthHeightFormats="0"/>
</file>

<file path=xl/queryTables/queryTable2066.xml><?xml version="1.0" encoding="utf-8"?>
<queryTable xmlns="http://schemas.openxmlformats.org/spreadsheetml/2006/main" name="DadosExternos_260" connectionId="325" autoFormatId="16" applyNumberFormats="0" applyBorderFormats="0" applyFontFormats="1" applyPatternFormats="1" applyAlignmentFormats="0" applyWidthHeightFormats="0"/>
</file>

<file path=xl/queryTables/queryTable2067.xml><?xml version="1.0" encoding="utf-8"?>
<queryTable xmlns="http://schemas.openxmlformats.org/spreadsheetml/2006/main" name="DadosExternos_374" connectionId="603" autoFormatId="16" applyNumberFormats="0" applyBorderFormats="0" applyFontFormats="1" applyPatternFormats="1" applyAlignmentFormats="0" applyWidthHeightFormats="0"/>
</file>

<file path=xl/queryTables/queryTable2068.xml><?xml version="1.0" encoding="utf-8"?>
<queryTable xmlns="http://schemas.openxmlformats.org/spreadsheetml/2006/main" name="DadosExternos_12" connectionId="78" autoFormatId="16" applyNumberFormats="0" applyBorderFormats="0" applyFontFormats="1" applyPatternFormats="1" applyAlignmentFormats="0" applyWidthHeightFormats="0"/>
</file>

<file path=xl/queryTables/queryTable2069.xml><?xml version="1.0" encoding="utf-8"?>
<queryTable xmlns="http://schemas.openxmlformats.org/spreadsheetml/2006/main" name="DadosExternos_206" connectionId="139" autoFormatId="16" applyNumberFormats="0" applyBorderFormats="0" applyFontFormats="1" applyPatternFormats="1" applyAlignmentFormats="0" applyWidthHeightFormats="0"/>
</file>

<file path=xl/queryTables/queryTable2070.xml><?xml version="1.0" encoding="utf-8"?>
<queryTable xmlns="http://schemas.openxmlformats.org/spreadsheetml/2006/main" name="DadosExternos_336" connectionId="564" autoFormatId="16" applyNumberFormats="0" applyBorderFormats="0" applyFontFormats="1" applyPatternFormats="1" applyAlignmentFormats="0" applyWidthHeightFormats="0"/>
</file>

<file path=xl/queryTables/queryTable2071.xml><?xml version="1.0" encoding="utf-8"?>
<queryTable xmlns="http://schemas.openxmlformats.org/spreadsheetml/2006/main" name="DadosExternos_229" connectionId="207" autoFormatId="16" applyNumberFormats="0" applyBorderFormats="0" applyFontFormats="1" applyPatternFormats="1" applyAlignmentFormats="0" applyWidthHeightFormats="0"/>
</file>

<file path=xl/queryTables/queryTable2072.xml><?xml version="1.0" encoding="utf-8"?>
<queryTable xmlns="http://schemas.openxmlformats.org/spreadsheetml/2006/main" name="ExternalData_111" connectionId="1236" autoFormatId="16" applyNumberFormats="0" applyBorderFormats="0" applyFontFormats="1" applyPatternFormats="1" applyAlignmentFormats="0" applyWidthHeightFormats="0"/>
</file>

<file path=xl/queryTables/queryTable2073.xml><?xml version="1.0" encoding="utf-8"?>
<queryTable xmlns="http://schemas.openxmlformats.org/spreadsheetml/2006/main" name="DadosExternos_504" connectionId="348" autoFormatId="16" applyNumberFormats="0" applyBorderFormats="0" applyFontFormats="1" applyPatternFormats="1" applyAlignmentFormats="0" applyWidthHeightFormats="0"/>
</file>

<file path=xl/queryTables/queryTable2074.xml><?xml version="1.0" encoding="utf-8"?>
<queryTable xmlns="http://schemas.openxmlformats.org/spreadsheetml/2006/main" name="DadosExternos_28" connectionId="261" autoFormatId="16" applyNumberFormats="0" applyBorderFormats="0" applyFontFormats="1" applyPatternFormats="1" applyAlignmentFormats="0" applyWidthHeightFormats="0"/>
</file>

<file path=xl/queryTables/queryTable2075.xml><?xml version="1.0" encoding="utf-8"?>
<queryTable xmlns="http://schemas.openxmlformats.org/spreadsheetml/2006/main" name="DadosExternos_431" connectionId="759" autoFormatId="16" applyNumberFormats="0" applyBorderFormats="0" applyFontFormats="1" applyPatternFormats="1" applyAlignmentFormats="0" applyWidthHeightFormats="0"/>
</file>

<file path=xl/queryTables/queryTable2076.xml><?xml version="1.0" encoding="utf-8"?>
<queryTable xmlns="http://schemas.openxmlformats.org/spreadsheetml/2006/main" name="DadosExternos_482" connectionId="193" autoFormatId="16" applyNumberFormats="0" applyBorderFormats="0" applyFontFormats="1" applyPatternFormats="1" applyAlignmentFormats="0" applyWidthHeightFormats="0"/>
</file>

<file path=xl/queryTables/queryTable2077.xml><?xml version="1.0" encoding="utf-8"?>
<queryTable xmlns="http://schemas.openxmlformats.org/spreadsheetml/2006/main" name="DadosExternos_360" connectionId="625" autoFormatId="16" applyNumberFormats="0" applyBorderFormats="0" applyFontFormats="1" applyPatternFormats="1" applyAlignmentFormats="0" applyWidthHeightFormats="0"/>
</file>

<file path=xl/queryTables/queryTable2078.xml><?xml version="1.0" encoding="utf-8"?>
<queryTable xmlns="http://schemas.openxmlformats.org/spreadsheetml/2006/main" name="DadosExternos_96" connectionId="81" autoFormatId="16" applyNumberFormats="0" applyBorderFormats="0" applyFontFormats="1" applyPatternFormats="1" applyAlignmentFormats="0" applyWidthHeightFormats="0"/>
</file>

<file path=xl/queryTables/queryTable2079.xml><?xml version="1.0" encoding="utf-8"?>
<queryTable xmlns="http://schemas.openxmlformats.org/spreadsheetml/2006/main" name="DadosExternos_262" connectionId="331" autoFormatId="16" applyNumberFormats="0" applyBorderFormats="0" applyFontFormats="1" applyPatternFormats="1" applyAlignmentFormats="0" applyWidthHeightFormats="0"/>
</file>

<file path=xl/queryTables/queryTable2080.xml><?xml version="1.0" encoding="utf-8"?>
<queryTable xmlns="http://schemas.openxmlformats.org/spreadsheetml/2006/main" name="DadosExternos_404" connectionId="474" autoFormatId="16" applyNumberFormats="0" applyBorderFormats="0" applyFontFormats="1" applyPatternFormats="1" applyAlignmentFormats="0" applyWidthHeightFormats="0"/>
</file>

<file path=xl/queryTables/queryTable2081.xml><?xml version="1.0" encoding="utf-8"?>
<queryTable xmlns="http://schemas.openxmlformats.org/spreadsheetml/2006/main" name="DadosExternos_98" connectionId="419" autoFormatId="16" applyNumberFormats="0" applyBorderFormats="0" applyFontFormats="1" applyPatternFormats="1" applyAlignmentFormats="0" applyWidthHeightFormats="0"/>
</file>

<file path=xl/queryTables/queryTable2082.xml><?xml version="1.0" encoding="utf-8"?>
<queryTable xmlns="http://schemas.openxmlformats.org/spreadsheetml/2006/main" name="ExternalData_62" connectionId="1082" autoFormatId="16" applyNumberFormats="0" applyBorderFormats="0" applyFontFormats="1" applyPatternFormats="1" applyAlignmentFormats="0" applyWidthHeightFormats="0"/>
</file>

<file path=xl/queryTables/queryTable2083.xml><?xml version="1.0" encoding="utf-8"?>
<queryTable xmlns="http://schemas.openxmlformats.org/spreadsheetml/2006/main" name="DadosExternos_445" connectionId="844" autoFormatId="16" applyNumberFormats="0" applyBorderFormats="0" applyFontFormats="1" applyPatternFormats="1" applyAlignmentFormats="0" applyWidthHeightFormats="0"/>
</file>

<file path=xl/queryTables/queryTable2084.xml><?xml version="1.0" encoding="utf-8"?>
<queryTable xmlns="http://schemas.openxmlformats.org/spreadsheetml/2006/main" name="ExternalData_23" connectionId="1228" autoFormatId="16" applyNumberFormats="0" applyBorderFormats="0" applyFontFormats="1" applyPatternFormats="1" applyAlignmentFormats="0" applyWidthHeightFormats="0"/>
</file>

<file path=xl/queryTables/queryTable2085.xml><?xml version="1.0" encoding="utf-8"?>
<queryTable xmlns="http://schemas.openxmlformats.org/spreadsheetml/2006/main" name="DadosExternos_193" connectionId="92" autoFormatId="16" applyNumberFormats="0" applyBorderFormats="0" applyFontFormats="1" applyPatternFormats="1" applyAlignmentFormats="0" applyWidthHeightFormats="0"/>
</file>

<file path=xl/queryTables/queryTable2086.xml><?xml version="1.0" encoding="utf-8"?>
<queryTable xmlns="http://schemas.openxmlformats.org/spreadsheetml/2006/main" name="DadosExternos_120" connectionId="323" autoFormatId="16" applyNumberFormats="0" applyBorderFormats="0" applyFontFormats="1" applyPatternFormats="1" applyAlignmentFormats="0" applyWidthHeightFormats="0"/>
</file>

<file path=xl/queryTables/queryTable2087.xml><?xml version="1.0" encoding="utf-8"?>
<queryTable xmlns="http://schemas.openxmlformats.org/spreadsheetml/2006/main" name="DadosExternos_444" connectionId="841" autoFormatId="16" applyNumberFormats="0" applyBorderFormats="0" applyFontFormats="1" applyPatternFormats="1" applyAlignmentFormats="0" applyWidthHeightFormats="0"/>
</file>

<file path=xl/queryTables/queryTable2088.xml><?xml version="1.0" encoding="utf-8"?>
<queryTable xmlns="http://schemas.openxmlformats.org/spreadsheetml/2006/main" name="DadosExternos_194" connectionId="94" autoFormatId="16" applyNumberFormats="0" applyBorderFormats="0" applyFontFormats="1" applyPatternFormats="1" applyAlignmentFormats="0" applyWidthHeightFormats="0"/>
</file>

<file path=xl/queryTables/queryTable2089.xml><?xml version="1.0" encoding="utf-8"?>
<queryTable xmlns="http://schemas.openxmlformats.org/spreadsheetml/2006/main" name="DadosExternos_214" connectionId="160" autoFormatId="16" applyNumberFormats="0" applyBorderFormats="0" applyFontFormats="1" applyPatternFormats="1" applyAlignmentFormats="0" applyWidthHeightFormats="0"/>
</file>

<file path=xl/queryTables/queryTable2090.xml><?xml version="1.0" encoding="utf-8"?>
<queryTable xmlns="http://schemas.openxmlformats.org/spreadsheetml/2006/main" name="DadosExternos_111" connectionId="164" autoFormatId="16" applyNumberFormats="0" applyBorderFormats="0" applyFontFormats="1" applyPatternFormats="1" applyAlignmentFormats="0" applyWidthHeightFormats="0"/>
</file>

<file path=xl/queryTables/queryTable2091.xml><?xml version="1.0" encoding="utf-8"?>
<queryTable xmlns="http://schemas.openxmlformats.org/spreadsheetml/2006/main" name="ExternalData_90" connectionId="1173" autoFormatId="16" applyNumberFormats="0" applyBorderFormats="0" applyFontFormats="1" applyPatternFormats="1" applyAlignmentFormats="0" applyWidthHeightFormats="0"/>
</file>

<file path=xl/queryTables/queryTable2092.xml><?xml version="1.0" encoding="utf-8"?>
<queryTable xmlns="http://schemas.openxmlformats.org/spreadsheetml/2006/main" name="DadosExternos_239" connectionId="229" autoFormatId="16" applyNumberFormats="0" applyBorderFormats="0" applyFontFormats="1" applyPatternFormats="1" applyAlignmentFormats="0" applyWidthHeightFormats="0"/>
</file>

<file path=xl/queryTables/queryTable2093.xml><?xml version="1.0" encoding="utf-8"?>
<queryTable xmlns="http://schemas.openxmlformats.org/spreadsheetml/2006/main" name="DadosExternos_519" connectionId="502" autoFormatId="16" applyNumberFormats="0" applyBorderFormats="0" applyFontFormats="1" applyPatternFormats="1" applyAlignmentFormats="0" applyWidthHeightFormats="0"/>
</file>

<file path=xl/queryTables/queryTable2094.xml><?xml version="1.0" encoding="utf-8"?>
<queryTable xmlns="http://schemas.openxmlformats.org/spreadsheetml/2006/main" name="DadosExternos_207" connectionId="145" autoFormatId="16" applyNumberFormats="0" applyBorderFormats="0" applyFontFormats="1" applyPatternFormats="1" applyAlignmentFormats="0" applyWidthHeightFormats="0"/>
</file>

<file path=xl/queryTables/queryTable2095.xml><?xml version="1.0" encoding="utf-8"?>
<queryTable xmlns="http://schemas.openxmlformats.org/spreadsheetml/2006/main" name="ExternalData_19" connectionId="1061" autoFormatId="16" applyNumberFormats="0" applyBorderFormats="0" applyFontFormats="1" applyPatternFormats="1" applyAlignmentFormats="0" applyWidthHeightFormats="0"/>
</file>

<file path=xl/queryTables/queryTable2096.xml><?xml version="1.0" encoding="utf-8"?>
<queryTable xmlns="http://schemas.openxmlformats.org/spreadsheetml/2006/main" name="DadosExternos_329" connectionId="552" autoFormatId="16" applyNumberFormats="0" applyBorderFormats="0" applyFontFormats="1" applyPatternFormats="1" applyAlignmentFormats="0" applyWidthHeightFormats="0"/>
</file>

<file path=xl/queryTables/queryTable2097.xml><?xml version="1.0" encoding="utf-8"?>
<queryTable xmlns="http://schemas.openxmlformats.org/spreadsheetml/2006/main" name="ExternalData_28" connectionId="1010" autoFormatId="16" applyNumberFormats="0" applyBorderFormats="0" applyFontFormats="1" applyPatternFormats="1" applyAlignmentFormats="0" applyWidthHeightFormats="0"/>
</file>

<file path=xl/queryTables/queryTable2098.xml><?xml version="1.0" encoding="utf-8"?>
<queryTable xmlns="http://schemas.openxmlformats.org/spreadsheetml/2006/main" name="DadosExternos_361" connectionId="627" autoFormatId="16" applyNumberFormats="0" applyBorderFormats="0" applyFontFormats="1" applyPatternFormats="1" applyAlignmentFormats="0" applyWidthHeightFormats="0"/>
</file>

<file path=xl/queryTables/queryTable2099.xml><?xml version="1.0" encoding="utf-8"?>
<queryTable xmlns="http://schemas.openxmlformats.org/spreadsheetml/2006/main" name="DadosExternos_290" connectionId="445" autoFormatId="16" applyNumberFormats="0" applyBorderFormats="0" applyFontFormats="1" applyPatternFormats="1" applyAlignmentFormats="0" applyWidthHeightFormats="0"/>
</file>

<file path=xl/queryTables/queryTable2100.xml><?xml version="1.0" encoding="utf-8"?>
<queryTable xmlns="http://schemas.openxmlformats.org/spreadsheetml/2006/main" name="DadosExternos_108" connectionId="109" autoFormatId="16" applyNumberFormats="0" applyBorderFormats="0" applyFontFormats="1" applyPatternFormats="1" applyAlignmentFormats="0" applyWidthHeightFormats="0"/>
</file>

<file path=xl/queryTables/queryTable2101.xml><?xml version="1.0" encoding="utf-8"?>
<queryTable xmlns="http://schemas.openxmlformats.org/spreadsheetml/2006/main" name="DadosExternos_464" connectionId="43" autoFormatId="16" applyNumberFormats="0" applyBorderFormats="0" applyFontFormats="1" applyPatternFormats="1" applyAlignmentFormats="0" applyWidthHeightFormats="0"/>
</file>

<file path=xl/queryTables/queryTable2102.xml><?xml version="1.0" encoding="utf-8"?>
<queryTable xmlns="http://schemas.openxmlformats.org/spreadsheetml/2006/main" name="ExternalData_128" connectionId="940" autoFormatId="16" applyNumberFormats="0" applyBorderFormats="0" applyFontFormats="1" applyPatternFormats="1" applyAlignmentFormats="0" applyWidthHeightFormats="0"/>
</file>

<file path=xl/queryTables/queryTable2103.xml><?xml version="1.0" encoding="utf-8"?>
<queryTable xmlns="http://schemas.openxmlformats.org/spreadsheetml/2006/main" name="DadosExternos_57" connectionId="423" autoFormatId="16" applyNumberFormats="0" applyBorderFormats="0" applyFontFormats="1" applyPatternFormats="1" applyAlignmentFormats="0" applyWidthHeightFormats="0"/>
</file>

<file path=xl/queryTables/queryTable2104.xml><?xml version="1.0" encoding="utf-8"?>
<queryTable xmlns="http://schemas.openxmlformats.org/spreadsheetml/2006/main" name="DadosExternos_60" connectionId="475" autoFormatId="16" applyNumberFormats="0" applyBorderFormats="0" applyFontFormats="1" applyPatternFormats="1" applyAlignmentFormats="0" applyWidthHeightFormats="0"/>
</file>

<file path=xl/queryTables/queryTable2105.xml><?xml version="1.0" encoding="utf-8"?>
<queryTable xmlns="http://schemas.openxmlformats.org/spreadsheetml/2006/main" name="DadosExternos_535" connectionId="662" autoFormatId="16" applyNumberFormats="0" applyBorderFormats="0" applyFontFormats="1" applyPatternFormats="1" applyAlignmentFormats="0" applyWidthHeightFormats="0"/>
</file>

<file path=xl/queryTables/queryTable2106.xml><?xml version="1.0" encoding="utf-8"?>
<queryTable xmlns="http://schemas.openxmlformats.org/spreadsheetml/2006/main" name="DadosExternos_259" connectionId="317" autoFormatId="16" applyNumberFormats="0" applyBorderFormats="0" applyFontFormats="1" applyPatternFormats="1" applyAlignmentFormats="0" applyWidthHeightFormats="0"/>
</file>

<file path=xl/queryTables/queryTable2107.xml><?xml version="1.0" encoding="utf-8"?>
<queryTable xmlns="http://schemas.openxmlformats.org/spreadsheetml/2006/main" name="DadosExternos_205" connectionId="136" autoFormatId="16" applyNumberFormats="0" applyBorderFormats="0" applyFontFormats="1" applyPatternFormats="1" applyAlignmentFormats="0" applyWidthHeightFormats="0"/>
</file>

<file path=xl/queryTables/queryTable2108.xml><?xml version="1.0" encoding="utf-8"?>
<queryTable xmlns="http://schemas.openxmlformats.org/spreadsheetml/2006/main" name="DadosExternos_426" connectionId="735" autoFormatId="16" applyNumberFormats="0" applyBorderFormats="0" applyFontFormats="1" applyPatternFormats="1" applyAlignmentFormats="0" applyWidthHeightFormats="0"/>
</file>

<file path=xl/queryTables/queryTable2109.xml><?xml version="1.0" encoding="utf-8"?>
<queryTable xmlns="http://schemas.openxmlformats.org/spreadsheetml/2006/main" name="ExternalData_81" connectionId="1131" autoFormatId="16" applyNumberFormats="0" applyBorderFormats="0" applyFontFormats="1" applyPatternFormats="1" applyAlignmentFormats="0" applyWidthHeightFormats="0"/>
</file>

<file path=xl/queryTables/queryTable2110.xml><?xml version="1.0" encoding="utf-8"?>
<queryTable xmlns="http://schemas.openxmlformats.org/spreadsheetml/2006/main" name="DadosExternos_146" connectionId="705" autoFormatId="16" applyNumberFormats="0" applyBorderFormats="0" applyFontFormats="1" applyPatternFormats="1" applyAlignmentFormats="0" applyWidthHeightFormats="0"/>
</file>

<file path=xl/queryTables/queryTable2111.xml><?xml version="1.0" encoding="utf-8"?>
<queryTable xmlns="http://schemas.openxmlformats.org/spreadsheetml/2006/main" name="ExternalData_104" connectionId="1216" autoFormatId="16" applyNumberFormats="0" applyBorderFormats="0" applyFontFormats="1" applyPatternFormats="1" applyAlignmentFormats="0" applyWidthHeightFormats="0"/>
</file>

<file path=xl/queryTables/queryTable2112.xml><?xml version="1.0" encoding="utf-8"?>
<queryTable xmlns="http://schemas.openxmlformats.org/spreadsheetml/2006/main" name="DadosExternos_199" connectionId="112" autoFormatId="16" applyNumberFormats="0" applyBorderFormats="0" applyFontFormats="1" applyPatternFormats="1" applyAlignmentFormats="0" applyWidthHeightFormats="0"/>
</file>

<file path=xl/queryTables/queryTable2113.xml><?xml version="1.0" encoding="utf-8"?>
<queryTable xmlns="http://schemas.openxmlformats.org/spreadsheetml/2006/main" name="DadosExternos_456" connectionId="894" autoFormatId="16" applyNumberFormats="0" applyBorderFormats="0" applyFontFormats="1" applyPatternFormats="1" applyAlignmentFormats="0" applyWidthHeightFormats="0"/>
</file>

<file path=xl/queryTables/queryTable2114.xml><?xml version="1.0" encoding="utf-8"?>
<queryTable xmlns="http://schemas.openxmlformats.org/spreadsheetml/2006/main" name="DadosExternos_398" connectionId="370" autoFormatId="16" applyNumberFormats="0" applyBorderFormats="0" applyFontFormats="1" applyPatternFormats="1" applyAlignmentFormats="0" applyWidthHeightFormats="0"/>
</file>

<file path=xl/queryTables/queryTable2115.xml><?xml version="1.0" encoding="utf-8"?>
<queryTable xmlns="http://schemas.openxmlformats.org/spreadsheetml/2006/main" name="DadosExternos_225" connectionId="194" autoFormatId="16" applyNumberFormats="0" applyBorderFormats="0" applyFontFormats="1" applyPatternFormats="1" applyAlignmentFormats="0" applyWidthHeightFormats="0"/>
</file>

<file path=xl/queryTables/queryTable2116.xml><?xml version="1.0" encoding="utf-8"?>
<queryTable xmlns="http://schemas.openxmlformats.org/spreadsheetml/2006/main" name="DadosExternos_326" connectionId="540" autoFormatId="16" applyNumberFormats="0" applyBorderFormats="0" applyFontFormats="1" applyPatternFormats="1" applyAlignmentFormats="0" applyWidthHeightFormats="0"/>
</file>

<file path=xl/queryTables/queryTable2117.xml><?xml version="1.0" encoding="utf-8"?>
<queryTable xmlns="http://schemas.openxmlformats.org/spreadsheetml/2006/main" name="DadosExternos_73" connectionId="748" autoFormatId="16" applyNumberFormats="0" applyBorderFormats="0" applyFontFormats="1" applyPatternFormats="1" applyAlignmentFormats="0" applyWidthHeightFormats="0"/>
</file>

<file path=xl/queryTables/queryTable2118.xml><?xml version="1.0" encoding="utf-8"?>
<queryTable xmlns="http://schemas.openxmlformats.org/spreadsheetml/2006/main" name="DadosExternos_411" connectionId="606" autoFormatId="16" applyNumberFormats="0" applyBorderFormats="0" applyFontFormats="1" applyPatternFormats="1" applyAlignmentFormats="0" applyWidthHeightFormats="0"/>
</file>

<file path=xl/queryTables/queryTable2119.xml><?xml version="1.0" encoding="utf-8"?>
<queryTable xmlns="http://schemas.openxmlformats.org/spreadsheetml/2006/main" name="DadosExternos_186" connectionId="20" autoFormatId="16" applyNumberFormats="0" applyBorderFormats="0" applyFontFormats="1" applyPatternFormats="1" applyAlignmentFormats="0" applyWidthHeightFormats="0"/>
</file>

<file path=xl/queryTables/queryTable2120.xml><?xml version="1.0" encoding="utf-8"?>
<queryTable xmlns="http://schemas.openxmlformats.org/spreadsheetml/2006/main" name="DadosExternos_350" connectionId="599" autoFormatId="16" applyNumberFormats="0" applyBorderFormats="0" applyFontFormats="1" applyPatternFormats="1" applyAlignmentFormats="0" applyWidthHeightFormats="0"/>
</file>

<file path=xl/queryTables/queryTable2121.xml><?xml version="1.0" encoding="utf-8"?>
<queryTable xmlns="http://schemas.openxmlformats.org/spreadsheetml/2006/main" name="DadosExternos_40" connectionId="123" autoFormatId="16" applyNumberFormats="0" applyBorderFormats="0" applyFontFormats="1" applyPatternFormats="1" applyAlignmentFormats="0" applyWidthHeightFormats="0"/>
</file>

<file path=xl/queryTables/queryTable2122.xml><?xml version="1.0" encoding="utf-8"?>
<queryTable xmlns="http://schemas.openxmlformats.org/spreadsheetml/2006/main" name="ExternalData_114" connectionId="1242" autoFormatId="16" applyNumberFormats="0" applyBorderFormats="0" applyFontFormats="1" applyPatternFormats="1" applyAlignmentFormats="0" applyWidthHeightFormats="0"/>
</file>

<file path=xl/queryTables/queryTable2123.xml><?xml version="1.0" encoding="utf-8"?>
<queryTable xmlns="http://schemas.openxmlformats.org/spreadsheetml/2006/main" name="DadosExternos_440" connectionId="799" autoFormatId="16" applyNumberFormats="0" applyBorderFormats="0" applyFontFormats="1" applyPatternFormats="1" applyAlignmentFormats="0" applyWidthHeightFormats="0"/>
</file>

<file path=xl/queryTables/queryTable2124.xml><?xml version="1.0" encoding="utf-8"?>
<queryTable xmlns="http://schemas.openxmlformats.org/spreadsheetml/2006/main" name="DadosExternos_208" connectionId="147" autoFormatId="16" applyNumberFormats="0" applyBorderFormats="0" applyFontFormats="1" applyPatternFormats="1" applyAlignmentFormats="0" applyWidthHeightFormats="0"/>
</file>

<file path=xl/queryTables/queryTable2125.xml><?xml version="1.0" encoding="utf-8"?>
<queryTable xmlns="http://schemas.openxmlformats.org/spreadsheetml/2006/main" name="DadosExternos_392" connectionId="274" autoFormatId="16" applyNumberFormats="0" applyBorderFormats="0" applyFontFormats="1" applyPatternFormats="1" applyAlignmentFormats="0" applyWidthHeightFormats="0"/>
</file>

<file path=xl/queryTables/queryTable2126.xml><?xml version="1.0" encoding="utf-8"?>
<queryTable xmlns="http://schemas.openxmlformats.org/spreadsheetml/2006/main" name="DadosExternos_498" connectionId="299" autoFormatId="16" applyNumberFormats="0" applyBorderFormats="0" applyFontFormats="1" applyPatternFormats="1" applyAlignmentFormats="0" applyWidthHeightFormats="0"/>
</file>

<file path=xl/queryTables/queryTable2127.xml><?xml version="1.0" encoding="utf-8"?>
<queryTable xmlns="http://schemas.openxmlformats.org/spreadsheetml/2006/main" name="DadosExternos_462" connectionId="36" autoFormatId="16" applyNumberFormats="0" applyBorderFormats="0" applyFontFormats="1" applyPatternFormats="1" applyAlignmentFormats="0" applyWidthHeightFormats="0"/>
</file>

<file path=xl/queryTables/queryTable2128.xml><?xml version="1.0" encoding="utf-8"?>
<queryTable xmlns="http://schemas.openxmlformats.org/spreadsheetml/2006/main" name="DadosExternos_446" connectionId="847" autoFormatId="16" applyNumberFormats="0" applyBorderFormats="0" applyFontFormats="1" applyPatternFormats="1" applyAlignmentFormats="0" applyWidthHeightFormats="0"/>
</file>

<file path=xl/queryTables/queryTable2129.xml><?xml version="1.0" encoding="utf-8"?>
<queryTable xmlns="http://schemas.openxmlformats.org/spreadsheetml/2006/main" name="DadosExternos_132" connectionId="528" autoFormatId="16" applyNumberFormats="0" applyBorderFormats="0" applyFontFormats="1" applyPatternFormats="1" applyAlignmentFormats="0" applyWidthHeightFormats="0"/>
</file>

<file path=xl/queryTables/queryTable2130.xml><?xml version="1.0" encoding="utf-8"?>
<queryTable xmlns="http://schemas.openxmlformats.org/spreadsheetml/2006/main" name="DadosExternos_63" connectionId="530" autoFormatId="16" applyNumberFormats="0" applyBorderFormats="0" applyFontFormats="1" applyPatternFormats="1" applyAlignmentFormats="0" applyWidthHeightFormats="0"/>
</file>

<file path=xl/queryTables/queryTable2131.xml><?xml version="1.0" encoding="utf-8"?>
<queryTable xmlns="http://schemas.openxmlformats.org/spreadsheetml/2006/main" name="DadosExternos_380" connectionId="8" autoFormatId="16" applyNumberFormats="0" applyBorderFormats="0" applyFontFormats="1" applyPatternFormats="1" applyAlignmentFormats="0" applyWidthHeightFormats="0"/>
</file>

<file path=xl/queryTables/queryTable2132.xml><?xml version="1.0" encoding="utf-8"?>
<queryTable xmlns="http://schemas.openxmlformats.org/spreadsheetml/2006/main" name="DadosExternos_401" connectionId="421" autoFormatId="16" applyNumberFormats="0" applyBorderFormats="0" applyFontFormats="1" applyPatternFormats="1" applyAlignmentFormats="0" applyWidthHeightFormats="0"/>
</file>

<file path=xl/queryTables/queryTable2133.xml><?xml version="1.0" encoding="utf-8"?>
<queryTable xmlns="http://schemas.openxmlformats.org/spreadsheetml/2006/main" name="DadosExternos_372" connectionId="252" autoFormatId="16" applyNumberFormats="0" applyBorderFormats="0" applyFontFormats="1" applyPatternFormats="1" applyAlignmentFormats="0" applyWidthHeightFormats="0"/>
</file>

<file path=xl/queryTables/queryTable2134.xml><?xml version="1.0" encoding="utf-8"?>
<queryTable xmlns="http://schemas.openxmlformats.org/spreadsheetml/2006/main" name="DadosExternos_263" connectionId="334" autoFormatId="16" applyNumberFormats="0" applyBorderFormats="0" applyFontFormats="1" applyPatternFormats="1" applyAlignmentFormats="0" applyWidthHeightFormats="0"/>
</file>

<file path=xl/queryTables/queryTable2135.xml><?xml version="1.0" encoding="utf-8"?>
<queryTable xmlns="http://schemas.openxmlformats.org/spreadsheetml/2006/main" name="ExternalData_32" connectionId="1056" autoFormatId="16" applyNumberFormats="0" applyBorderFormats="0" applyFontFormats="1" applyPatternFormats="1" applyAlignmentFormats="0" applyWidthHeightFormats="0"/>
</file>

<file path=xl/queryTables/queryTable2136.xml><?xml version="1.0" encoding="utf-8"?>
<queryTable xmlns="http://schemas.openxmlformats.org/spreadsheetml/2006/main" name="DadosExternos_298" connectionId="472" autoFormatId="16" applyNumberFormats="0" applyBorderFormats="0" applyFontFormats="1" applyPatternFormats="1" applyAlignmentFormats="0" applyWidthHeightFormats="0"/>
</file>

<file path=xl/queryTables/queryTable2137.xml><?xml version="1.0" encoding="utf-8"?>
<queryTable xmlns="http://schemas.openxmlformats.org/spreadsheetml/2006/main" name="DadosExternos_41" connectionId="143" autoFormatId="16" applyNumberFormats="0" applyBorderFormats="0" applyFontFormats="1" applyPatternFormats="1" applyAlignmentFormats="0" applyWidthHeightFormats="0"/>
</file>

<file path=xl/queryTables/queryTable2138.xml><?xml version="1.0" encoding="utf-8"?>
<queryTable xmlns="http://schemas.openxmlformats.org/spreadsheetml/2006/main" name="DadosExternos_203" connectionId="130" autoFormatId="16" applyNumberFormats="0" applyBorderFormats="0" applyFontFormats="1" applyPatternFormats="1" applyAlignmentFormats="0" applyWidthHeightFormats="0"/>
</file>

<file path=xl/queryTables/queryTable2139.xml><?xml version="1.0" encoding="utf-8"?>
<queryTable xmlns="http://schemas.openxmlformats.org/spreadsheetml/2006/main" name="ExternalData_82" connectionId="1133" autoFormatId="16" applyNumberFormats="0" applyBorderFormats="0" applyFontFormats="1" applyPatternFormats="1" applyAlignmentFormats="0" applyWidthHeightFormats="0"/>
</file>

<file path=xl/queryTables/queryTable2140.xml><?xml version="1.0" encoding="utf-8"?>
<queryTable xmlns="http://schemas.openxmlformats.org/spreadsheetml/2006/main" name="DadosExternos_424" connectionId="728" autoFormatId="16" applyNumberFormats="0" applyBorderFormats="0" applyFontFormats="1" applyPatternFormats="1" applyAlignmentFormats="0" applyWidthHeightFormats="0"/>
</file>

<file path=xl/queryTables/queryTable2141.xml><?xml version="1.0" encoding="utf-8"?>
<queryTable xmlns="http://schemas.openxmlformats.org/spreadsheetml/2006/main" name="DadosExternos_235" connectionId="222" autoFormatId="16" applyNumberFormats="0" applyBorderFormats="0" applyFontFormats="1" applyPatternFormats="1" applyAlignmentFormats="0" applyWidthHeightFormats="0"/>
</file>

<file path=xl/queryTables/queryTable2142.xml><?xml version="1.0" encoding="utf-8"?>
<queryTable xmlns="http://schemas.openxmlformats.org/spreadsheetml/2006/main" name="DadosExternos_277" connectionId="390" autoFormatId="16" applyNumberFormats="0" applyBorderFormats="0" applyFontFormats="1" applyPatternFormats="1" applyAlignmentFormats="0" applyWidthHeightFormats="0"/>
</file>

<file path=xl/queryTables/queryTable2143.xml><?xml version="1.0" encoding="utf-8"?>
<queryTable xmlns="http://schemas.openxmlformats.org/spreadsheetml/2006/main" name="DadosExternos_116" connectionId="265" autoFormatId="16" applyNumberFormats="0" applyBorderFormats="0" applyFontFormats="1" applyPatternFormats="1" applyAlignmentFormats="0" applyWidthHeightFormats="0"/>
</file>

<file path=xl/queryTables/queryTable2144.xml><?xml version="1.0" encoding="utf-8"?>
<queryTable xmlns="http://schemas.openxmlformats.org/spreadsheetml/2006/main" name="ExternalData_57" connectionId="1057" autoFormatId="16" applyNumberFormats="0" applyBorderFormats="0" applyFontFormats="1" applyPatternFormats="1" applyAlignmentFormats="0" applyWidthHeightFormats="0"/>
</file>

<file path=xl/queryTables/queryTable2145.xml><?xml version="1.0" encoding="utf-8"?>
<queryTable xmlns="http://schemas.openxmlformats.org/spreadsheetml/2006/main" name="DadosExternos_389" connectionId="218" autoFormatId="16" applyNumberFormats="0" applyBorderFormats="0" applyFontFormats="1" applyPatternFormats="1" applyAlignmentFormats="0" applyWidthHeightFormats="0"/>
</file>

<file path=xl/queryTables/queryTable2146.xml><?xml version="1.0" encoding="utf-8"?>
<queryTable xmlns="http://schemas.openxmlformats.org/spreadsheetml/2006/main" name="DadosExternos_219" connectionId="174" autoFormatId="16" applyNumberFormats="0" applyBorderFormats="0" applyFontFormats="1" applyPatternFormats="1" applyAlignmentFormats="0" applyWidthHeightFormats="0"/>
</file>

<file path=xl/queryTables/queryTable2147.xml><?xml version="1.0" encoding="utf-8"?>
<queryTable xmlns="http://schemas.openxmlformats.org/spreadsheetml/2006/main" name="DadosExternos_517" connectionId="478" autoFormatId="16" applyNumberFormats="0" applyBorderFormats="0" applyFontFormats="1" applyPatternFormats="1" applyAlignmentFormats="0" applyWidthHeightFormats="0"/>
</file>

<file path=xl/queryTables/queryTable2148.xml><?xml version="1.0" encoding="utf-8"?>
<queryTable xmlns="http://schemas.openxmlformats.org/spreadsheetml/2006/main" name="DadosExternos_433" connectionId="767" autoFormatId="16" applyNumberFormats="0" applyBorderFormats="0" applyFontFormats="1" applyPatternFormats="1" applyAlignmentFormats="0" applyWidthHeightFormats="0"/>
</file>

<file path=xl/queryTables/queryTable2149.xml><?xml version="1.0" encoding="utf-8"?>
<queryTable xmlns="http://schemas.openxmlformats.org/spreadsheetml/2006/main" name="ExternalData_133" connectionId="956" autoFormatId="16" applyNumberFormats="0" applyBorderFormats="0" applyFontFormats="1" applyPatternFormats="1" applyAlignmentFormats="0" applyWidthHeightFormats="0"/>
</file>

<file path=xl/queryTables/queryTable2150.xml><?xml version="1.0" encoding="utf-8"?>
<queryTable xmlns="http://schemas.openxmlformats.org/spreadsheetml/2006/main" name="DadosExternos_209" connectionId="149" autoFormatId="16" applyNumberFormats="0" applyBorderFormats="0" applyFontFormats="1" applyPatternFormats="1" applyAlignmentFormats="0" applyWidthHeightFormats="0"/>
</file>

<file path=xl/queryTables/queryTable2151.xml><?xml version="1.0" encoding="utf-8"?>
<queryTable xmlns="http://schemas.openxmlformats.org/spreadsheetml/2006/main" name="ExternalData_165" connectionId="1016" autoFormatId="16" applyNumberFormats="0" applyBorderFormats="0" applyFontFormats="1" applyPatternFormats="1" applyAlignmentFormats="0" applyWidthHeightFormats="0"/>
</file>

<file path=xl/queryTables/queryTable2152.xml><?xml version="1.0" encoding="utf-8"?>
<queryTable xmlns="http://schemas.openxmlformats.org/spreadsheetml/2006/main" name="ExternalData_124" connectionId="932" autoFormatId="16" applyNumberFormats="0" applyBorderFormats="0" applyFontFormats="1" applyPatternFormats="1" applyAlignmentFormats="0" applyWidthHeightFormats="0"/>
</file>

<file path=xl/queryTables/queryTable2153.xml><?xml version="1.0" encoding="utf-8"?>
<queryTable xmlns="http://schemas.openxmlformats.org/spreadsheetml/2006/main" name="DadosExternos_222" connectionId="188" autoFormatId="16" applyNumberFormats="0" applyBorderFormats="0" applyFontFormats="1" applyPatternFormats="1" applyAlignmentFormats="0" applyWidthHeightFormats="0"/>
</file>

<file path=xl/queryTables/queryTable2154.xml><?xml version="1.0" encoding="utf-8"?>
<queryTable xmlns="http://schemas.openxmlformats.org/spreadsheetml/2006/main" name="DadosExternos_323" connectionId="534" autoFormatId="16" applyNumberFormats="0" applyBorderFormats="0" applyFontFormats="1" applyPatternFormats="1" applyAlignmentFormats="0" applyWidthHeightFormats="0"/>
</file>

<file path=xl/queryTables/queryTable2155.xml><?xml version="1.0" encoding="utf-8"?>
<queryTable xmlns="http://schemas.openxmlformats.org/spreadsheetml/2006/main" name="ExternalData_115" connectionId="901" autoFormatId="16" applyNumberFormats="0" applyBorderFormats="0" applyFontFormats="1" applyPatternFormats="1" applyAlignmentFormats="0" applyWidthHeightFormats="0"/>
</file>

<file path=xl/queryTables/queryTable2156.xml><?xml version="1.0" encoding="utf-8"?>
<queryTable xmlns="http://schemas.openxmlformats.org/spreadsheetml/2006/main" name="ExternalData_136" connectionId="962" autoFormatId="16" applyNumberFormats="0" applyBorderFormats="0" applyFontFormats="1" applyPatternFormats="1" applyAlignmentFormats="0" applyWidthHeightFormats="0"/>
</file>

<file path=xl/queryTables/queryTable2157.xml><?xml version="1.0" encoding="utf-8"?>
<queryTable xmlns="http://schemas.openxmlformats.org/spreadsheetml/2006/main" name="DadosExternos_61" connectionId="495" autoFormatId="16" applyNumberFormats="0" applyBorderFormats="0" applyFontFormats="1" applyPatternFormats="1" applyAlignmentFormats="0" applyWidthHeightFormats="0"/>
</file>

<file path=xl/queryTables/queryTable2158.xml><?xml version="1.0" encoding="utf-8"?>
<queryTable xmlns="http://schemas.openxmlformats.org/spreadsheetml/2006/main" name="DadosExternos_452" connectionId="871" autoFormatId="16" applyNumberFormats="0" applyBorderFormats="0" applyFontFormats="1" applyPatternFormats="1" applyAlignmentFormats="0" applyWidthHeightFormats="0"/>
</file>

<file path=xl/queryTables/queryTable2159.xml><?xml version="1.0" encoding="utf-8"?>
<queryTable xmlns="http://schemas.openxmlformats.org/spreadsheetml/2006/main" name="DadosExternos_507" connectionId="380" autoFormatId="16" applyNumberFormats="0" applyBorderFormats="0" applyFontFormats="1" applyPatternFormats="1" applyAlignmentFormats="0" applyWidthHeightFormats="0"/>
</file>

<file path=xl/queryTables/queryTable2160.xml><?xml version="1.0" encoding="utf-8"?>
<queryTable xmlns="http://schemas.openxmlformats.org/spreadsheetml/2006/main" name="DadosExternos_531" connectionId="630" autoFormatId="16" applyNumberFormats="0" applyBorderFormats="0" applyFontFormats="1" applyPatternFormats="1" applyAlignmentFormats="0" applyWidthHeightFormats="0"/>
</file>

<file path=xl/queryTables/queryTable2161.xml><?xml version="1.0" encoding="utf-8"?>
<queryTable xmlns="http://schemas.openxmlformats.org/spreadsheetml/2006/main" name="DadosExternos_30" connectionId="604" autoFormatId="16" applyNumberFormats="0" applyBorderFormats="0" applyFontFormats="1" applyPatternFormats="1" applyAlignmentFormats="0" applyWidthHeightFormats="0"/>
</file>

<file path=xl/queryTables/queryTable2162.xml><?xml version="1.0" encoding="utf-8"?>
<queryTable xmlns="http://schemas.openxmlformats.org/spreadsheetml/2006/main" name="DadosExternos_14" connectionId="792" autoFormatId="16" applyNumberFormats="0" applyBorderFormats="0" applyFontFormats="1" applyPatternFormats="1" applyAlignmentFormats="0" applyWidthHeightFormats="0"/>
</file>

<file path=xl/queryTables/queryTable2163.xml><?xml version="1.0" encoding="utf-8"?>
<queryTable xmlns="http://schemas.openxmlformats.org/spreadsheetml/2006/main" name="ExternalData_11" connectionId="1224" autoFormatId="16" applyNumberFormats="0" applyBorderFormats="0" applyFontFormats="1" applyPatternFormats="1" applyAlignmentFormats="0" applyWidthHeightFormats="0"/>
</file>

<file path=xl/queryTables/queryTable2164.xml><?xml version="1.0" encoding="utf-8"?>
<queryTable xmlns="http://schemas.openxmlformats.org/spreadsheetml/2006/main" name="DadosExternos_451" connectionId="865" autoFormatId="16" applyNumberFormats="0" applyBorderFormats="0" applyFontFormats="1" applyPatternFormats="1" applyAlignmentFormats="0" applyWidthHeightFormats="0"/>
</file>

<file path=xl/queryTables/queryTable2165.xml><?xml version="1.0" encoding="utf-8"?>
<queryTable xmlns="http://schemas.openxmlformats.org/spreadsheetml/2006/main" name="DadosExternos_44" connectionId="201" autoFormatId="16" applyNumberFormats="0" applyBorderFormats="0" applyFontFormats="1" applyPatternFormats="1" applyAlignmentFormats="0" applyWidthHeightFormats="0"/>
</file>

<file path=xl/queryTables/queryTable2166.xml><?xml version="1.0" encoding="utf-8"?>
<queryTable xmlns="http://schemas.openxmlformats.org/spreadsheetml/2006/main" name="DadosExternos_409" connectionId="566" autoFormatId="16" applyNumberFormats="0" applyBorderFormats="0" applyFontFormats="1" applyPatternFormats="1" applyAlignmentFormats="0" applyWidthHeightFormats="0"/>
</file>

<file path=xl/queryTables/queryTable2167.xml><?xml version="1.0" encoding="utf-8"?>
<queryTable xmlns="http://schemas.openxmlformats.org/spreadsheetml/2006/main" name="DadosExternos_349" connectionId="597" autoFormatId="16" applyNumberFormats="0" applyBorderFormats="0" applyFontFormats="1" applyPatternFormats="1" applyAlignmentFormats="0" applyWidthHeightFormats="0"/>
</file>

<file path=xl/queryTables/queryTable2168.xml><?xml version="1.0" encoding="utf-8"?>
<queryTable xmlns="http://schemas.openxmlformats.org/spreadsheetml/2006/main" name="DadosExternos_130" connectionId="493" autoFormatId="16" applyNumberFormats="0" applyBorderFormats="0" applyFontFormats="1" applyPatternFormats="1" applyAlignmentFormats="0" applyWidthHeightFormats="0"/>
</file>

<file path=xl/queryTables/queryTable2169.xml><?xml version="1.0" encoding="utf-8"?>
<queryTable xmlns="http://schemas.openxmlformats.org/spreadsheetml/2006/main" name="ExternalData_106" connectionId="1221" autoFormatId="16" applyNumberFormats="0" applyBorderFormats="0" applyFontFormats="1" applyPatternFormats="1" applyAlignmentFormats="0" applyWidthHeightFormats="0"/>
</file>

<file path=xl/queryTables/queryTable2170.xml><?xml version="1.0" encoding="utf-8"?>
<queryTable xmlns="http://schemas.openxmlformats.org/spreadsheetml/2006/main" name="DadosExternos_32" connectionId="744" autoFormatId="16" applyNumberFormats="0" applyBorderFormats="0" applyFontFormats="1" applyPatternFormats="1" applyAlignmentFormats="0" applyWidthHeightFormats="0"/>
</file>

<file path=xl/queryTables/queryTable2171.xml><?xml version="1.0" encoding="utf-8"?>
<queryTable xmlns="http://schemas.openxmlformats.org/spreadsheetml/2006/main" name="DadosExternos_457" connectionId="12" autoFormatId="16" applyNumberFormats="0" applyBorderFormats="0" applyFontFormats="1" applyPatternFormats="1" applyAlignmentFormats="0" applyWidthHeightFormats="0"/>
</file>

<file path=xl/queryTables/queryTable2172.xml><?xml version="1.0" encoding="utf-8"?>
<queryTable xmlns="http://schemas.openxmlformats.org/spreadsheetml/2006/main" name="DadosExternos_97" connectionId="263" autoFormatId="16" applyNumberFormats="0" applyBorderFormats="0" applyFontFormats="1" applyPatternFormats="1" applyAlignmentFormats="0" applyWidthHeightFormats="0"/>
</file>

<file path=xl/queryTables/queryTable2173.xml><?xml version="1.0" encoding="utf-8"?>
<queryTable xmlns="http://schemas.openxmlformats.org/spreadsheetml/2006/main" name="DadosExternos_143" connectionId="692" autoFormatId="16" applyNumberFormats="0" applyBorderFormats="0" applyFontFormats="1" applyPatternFormats="1" applyAlignmentFormats="0" applyWidthHeightFormats="0"/>
</file>

<file path=xl/queryTables/queryTable2174.xml><?xml version="1.0" encoding="utf-8"?>
<queryTable xmlns="http://schemas.openxmlformats.org/spreadsheetml/2006/main" name="DadosExternos_230" connectionId="209" autoFormatId="16" applyNumberFormats="0" applyBorderFormats="0" applyFontFormats="1" applyPatternFormats="1" applyAlignmentFormats="0" applyWidthHeightFormats="0"/>
</file>

<file path=xl/queryTables/queryTable2175.xml><?xml version="1.0" encoding="utf-8"?>
<queryTable xmlns="http://schemas.openxmlformats.org/spreadsheetml/2006/main" name="DadosExternos_138" connectionId="641" autoFormatId="16" applyNumberFormats="0" applyBorderFormats="0" applyFontFormats="1" applyPatternFormats="1" applyAlignmentFormats="0" applyWidthHeightFormats="0"/>
</file>

<file path=xl/queryTables/queryTable2176.xml><?xml version="1.0" encoding="utf-8"?>
<queryTable xmlns="http://schemas.openxmlformats.org/spreadsheetml/2006/main" name="DadosExternos_441" connectionId="803" autoFormatId="16" applyNumberFormats="0" applyBorderFormats="0" applyFontFormats="1" applyPatternFormats="1" applyAlignmentFormats="0" applyWidthHeightFormats="0"/>
</file>

<file path=xl/queryTables/queryTable2177.xml><?xml version="1.0" encoding="utf-8"?>
<queryTable xmlns="http://schemas.openxmlformats.org/spreadsheetml/2006/main" name="DadosExternos_480" connectionId="182" autoFormatId="16" applyNumberFormats="0" applyBorderFormats="0" applyFontFormats="1" applyPatternFormats="1" applyAlignmentFormats="0" applyWidthHeightFormats="0"/>
</file>

<file path=xl/queryTables/queryTable2178.xml><?xml version="1.0" encoding="utf-8"?>
<queryTable xmlns="http://schemas.openxmlformats.org/spreadsheetml/2006/main" name="ExternalData_53" connectionId="1011" autoFormatId="16" applyNumberFormats="0" applyBorderFormats="0" applyFontFormats="1" applyPatternFormats="1" applyAlignmentFormats="0" applyWidthHeightFormats="0"/>
</file>

<file path=xl/queryTables/queryTable2179.xml><?xml version="1.0" encoding="utf-8"?>
<queryTable xmlns="http://schemas.openxmlformats.org/spreadsheetml/2006/main" name="DadosExternos_275" connectionId="379" autoFormatId="16" applyNumberFormats="0" applyBorderFormats="0" applyFontFormats="1" applyPatternFormats="1" applyAlignmentFormats="0" applyWidthHeightFormats="0"/>
</file>

<file path=xl/queryTables/queryTable2180.xml><?xml version="1.0" encoding="utf-8"?>
<queryTable xmlns="http://schemas.openxmlformats.org/spreadsheetml/2006/main" name="DadosExternos_142" connectionId="689" autoFormatId="16" applyNumberFormats="0" applyBorderFormats="0" applyFontFormats="1" applyPatternFormats="1" applyAlignmentFormats="0" applyWidthHeightFormats="0"/>
</file>

<file path=xl/queryTables/queryTable2181.xml><?xml version="1.0" encoding="utf-8"?>
<queryTable xmlns="http://schemas.openxmlformats.org/spreadsheetml/2006/main" name="ExternalData_118" connectionId="912" autoFormatId="16" applyNumberFormats="0" applyBorderFormats="0" applyFontFormats="1" applyPatternFormats="1" applyAlignmentFormats="0" applyWidthHeightFormats="0"/>
</file>

<file path=xl/queryTables/queryTable2182.xml><?xml version="1.0" encoding="utf-8"?>
<queryTable xmlns="http://schemas.openxmlformats.org/spreadsheetml/2006/main" name="ExternalData_74" connectionId="1115" autoFormatId="16" applyNumberFormats="0" applyBorderFormats="0" applyFontFormats="1" applyPatternFormats="1" applyAlignmentFormats="0" applyWidthHeightFormats="0"/>
</file>

<file path=xl/queryTables/queryTable2183.xml><?xml version="1.0" encoding="utf-8"?>
<queryTable xmlns="http://schemas.openxmlformats.org/spreadsheetml/2006/main" name="DadosExternos_265" connectionId="343" autoFormatId="16" applyNumberFormats="0" applyBorderFormats="0" applyFontFormats="1" applyPatternFormats="1" applyAlignmentFormats="0" applyWidthHeightFormats="0"/>
</file>

<file path=xl/queryTables/queryTable2184.xml><?xml version="1.0" encoding="utf-8"?>
<queryTable xmlns="http://schemas.openxmlformats.org/spreadsheetml/2006/main" name="DadosExternos_151" connectionId="725" autoFormatId="16" applyNumberFormats="0" applyBorderFormats="0" applyFontFormats="1" applyPatternFormats="1" applyAlignmentFormats="0" applyWidthHeightFormats="0"/>
</file>

<file path=xl/queryTables/queryTable2185.xml><?xml version="1.0" encoding="utf-8"?>
<queryTable xmlns="http://schemas.openxmlformats.org/spreadsheetml/2006/main" name="ExternalData_84" connectionId="1137" autoFormatId="16" applyNumberFormats="0" applyBorderFormats="0" applyFontFormats="1" applyPatternFormats="1" applyAlignmentFormats="0" applyWidthHeightFormats="0"/>
</file>

<file path=xl/queryTables/queryTable2186.xml><?xml version="1.0" encoding="utf-8"?>
<queryTable xmlns="http://schemas.openxmlformats.org/spreadsheetml/2006/main" name="DadosExternos_518" connectionId="492" autoFormatId="16" applyNumberFormats="0" applyBorderFormats="0" applyFontFormats="1" applyPatternFormats="1" applyAlignmentFormats="0" applyWidthHeightFormats="0"/>
</file>

<file path=xl/queryTables/queryTable2187.xml><?xml version="1.0" encoding="utf-8"?>
<queryTable xmlns="http://schemas.openxmlformats.org/spreadsheetml/2006/main" name="DadosExternos_220" connectionId="183" autoFormatId="16" applyNumberFormats="0" applyBorderFormats="0" applyFontFormats="1" applyPatternFormats="1" applyAlignmentFormats="0" applyWidthHeightFormats="0"/>
</file>

<file path=xl/queryTables/queryTable2188.xml><?xml version="1.0" encoding="utf-8"?>
<queryTable xmlns="http://schemas.openxmlformats.org/spreadsheetml/2006/main" name="DadosExternos_223" connectionId="190" autoFormatId="16" applyNumberFormats="0" applyBorderFormats="0" applyFontFormats="1" applyPatternFormats="1" applyAlignmentFormats="0" applyWidthHeightFormats="0"/>
</file>

<file path=xl/queryTables/queryTable2189.xml><?xml version="1.0" encoding="utf-8"?>
<queryTable xmlns="http://schemas.openxmlformats.org/spreadsheetml/2006/main" name="DadosExternos_70" connectionId="425" autoFormatId="16" applyNumberFormats="0" applyBorderFormats="0" applyFontFormats="1" applyPatternFormats="1" applyAlignmentFormats="0" applyWidthHeightFormats="0"/>
</file>

<file path=xl/queryTables/queryTable2190.xml><?xml version="1.0" encoding="utf-8"?>
<queryTable xmlns="http://schemas.openxmlformats.org/spreadsheetml/2006/main" name="DadosExternos_168" connectionId="800" autoFormatId="16" applyNumberFormats="0" applyBorderFormats="0" applyFontFormats="1" applyPatternFormats="1" applyAlignmentFormats="0" applyWidthHeightFormats="0"/>
</file>

<file path=xl/queryTables/queryTable2191.xml><?xml version="1.0" encoding="utf-8"?>
<queryTable xmlns="http://schemas.openxmlformats.org/spreadsheetml/2006/main" name="DadosExternos_187" connectionId="25" autoFormatId="16" applyNumberFormats="0" applyBorderFormats="0" applyFontFormats="1" applyPatternFormats="1" applyAlignmentFormats="0" applyWidthHeightFormats="0"/>
</file>

<file path=xl/queryTables/queryTable2192.xml><?xml version="1.0" encoding="utf-8"?>
<queryTable xmlns="http://schemas.openxmlformats.org/spreadsheetml/2006/main" name="DadosExternos_272" connectionId="374" autoFormatId="16" applyNumberFormats="0" applyBorderFormats="0" applyFontFormats="1" applyPatternFormats="1" applyAlignmentFormats="0" applyWidthHeightFormats="0"/>
</file>

<file path=xl/queryTables/queryTable2193.xml><?xml version="1.0" encoding="utf-8"?>
<queryTable xmlns="http://schemas.openxmlformats.org/spreadsheetml/2006/main" name="DadosExternos_177" connectionId="838" autoFormatId="16" applyNumberFormats="0" applyBorderFormats="0" applyFontFormats="1" applyPatternFormats="1" applyAlignmentFormats="0" applyWidthHeightFormats="0"/>
</file>

<file path=xl/queryTables/queryTable2194.xml><?xml version="1.0" encoding="utf-8"?>
<queryTable xmlns="http://schemas.openxmlformats.org/spreadsheetml/2006/main" name="DadosExternos_253" connectionId="296" autoFormatId="16" applyNumberFormats="0" applyBorderFormats="0" applyFontFormats="1" applyPatternFormats="1" applyAlignmentFormats="0" applyWidthHeightFormats="0"/>
</file>

<file path=xl/queryTables/queryTable2195.xml><?xml version="1.0" encoding="utf-8"?>
<queryTable xmlns="http://schemas.openxmlformats.org/spreadsheetml/2006/main" name="ExternalData_38" connectionId="1092" autoFormatId="16" applyNumberFormats="0" applyBorderFormats="0" applyFontFormats="1" applyPatternFormats="1" applyAlignmentFormats="0" applyWidthHeightFormats="0"/>
</file>

<file path=xl/queryTables/queryTable2196.xml><?xml version="1.0" encoding="utf-8"?>
<queryTable xmlns="http://schemas.openxmlformats.org/spreadsheetml/2006/main" name="DadosExternos_123" connectionId="370" autoFormatId="16" applyNumberFormats="0" applyBorderFormats="0" applyFontFormats="1" applyPatternFormats="1" applyAlignmentFormats="0" applyWidthHeightFormats="0"/>
</file>

<file path=xl/queryTables/queryTable2197.xml><?xml version="1.0" encoding="utf-8"?>
<queryTable xmlns="http://schemas.openxmlformats.org/spreadsheetml/2006/main" name="DadosExternos_212" connectionId="155" autoFormatId="16" applyNumberFormats="0" applyBorderFormats="0" applyFontFormats="1" applyPatternFormats="1" applyAlignmentFormats="0" applyWidthHeightFormats="0"/>
</file>

<file path=xl/queryTables/queryTable2198.xml><?xml version="1.0" encoding="utf-8"?>
<queryTable xmlns="http://schemas.openxmlformats.org/spreadsheetml/2006/main" name="DadosExternos_512" connectionId="430" autoFormatId="16" applyNumberFormats="0" applyBorderFormats="0" applyFontFormats="1" applyPatternFormats="1" applyAlignmentFormats="0" applyWidthHeightFormats="0"/>
</file>

<file path=xl/queryTables/queryTable2199.xml><?xml version="1.0" encoding="utf-8"?>
<queryTable xmlns="http://schemas.openxmlformats.org/spreadsheetml/2006/main" name="ExternalData_55" connectionId="1039" autoFormatId="16" applyNumberFormats="0" applyBorderFormats="0" applyFontFormats="1" applyPatternFormats="1" applyAlignmentFormats="0" applyWidthHeightFormats="0"/>
</file>

<file path=xl/queryTables/queryTable2200.xml><?xml version="1.0" encoding="utf-8"?>
<queryTable xmlns="http://schemas.openxmlformats.org/spreadsheetml/2006/main" name="ExternalData_130" connectionId="945" autoFormatId="16" applyNumberFormats="0" applyBorderFormats="0" applyFontFormats="1" applyPatternFormats="1" applyAlignmentFormats="0" applyWidthHeightFormats="0"/>
</file>

<file path=xl/queryTables/queryTable2201.xml><?xml version="1.0" encoding="utf-8"?>
<queryTable xmlns="http://schemas.openxmlformats.org/spreadsheetml/2006/main" name="DadosExternos_135" connectionId="590" autoFormatId="16" applyNumberFormats="0" applyBorderFormats="0" applyFontFormats="1" applyPatternFormats="1" applyAlignmentFormats="0" applyWidthHeightFormats="0"/>
</file>

<file path=xl/queryTables/queryTable2202.xml><?xml version="1.0" encoding="utf-8"?>
<queryTable xmlns="http://schemas.openxmlformats.org/spreadsheetml/2006/main" name="ExternalData_29" connectionId="1024" autoFormatId="16" applyNumberFormats="0" applyBorderFormats="0" applyFontFormats="1" applyPatternFormats="1" applyAlignmentFormats="0" applyWidthHeightFormats="0"/>
</file>

<file path=xl/queryTables/queryTable2203.xml><?xml version="1.0" encoding="utf-8"?>
<queryTable xmlns="http://schemas.openxmlformats.org/spreadsheetml/2006/main" name="DadosExternos_173" connectionId="816" autoFormatId="16" applyNumberFormats="0" applyBorderFormats="0" applyFontFormats="1" applyPatternFormats="1" applyAlignmentFormats="0" applyWidthHeightFormats="0"/>
</file>

<file path=xl/queryTables/queryTable2204.xml><?xml version="1.0" encoding="utf-8"?>
<queryTable xmlns="http://schemas.openxmlformats.org/spreadsheetml/2006/main" name="DadosExternos_174" connectionId="819" autoFormatId="16" applyNumberFormats="0" applyBorderFormats="0" applyFontFormats="1" applyPatternFormats="1" applyAlignmentFormats="0" applyWidthHeightFormats="0"/>
</file>

<file path=xl/queryTables/queryTable2205.xml><?xml version="1.0" encoding="utf-8"?>
<queryTable xmlns="http://schemas.openxmlformats.org/spreadsheetml/2006/main" name="DadosExternos_131" connectionId="512" autoFormatId="16" applyNumberFormats="0" applyBorderFormats="0" applyFontFormats="1" applyPatternFormats="1" applyAlignmentFormats="0" applyWidthHeightFormats="0"/>
</file>

<file path=xl/queryTables/queryTable2206.xml><?xml version="1.0" encoding="utf-8"?>
<queryTable xmlns="http://schemas.openxmlformats.org/spreadsheetml/2006/main" name="DadosExternos_195" connectionId="96" autoFormatId="16" applyNumberFormats="0" applyBorderFormats="0" applyFontFormats="1" applyPatternFormats="1" applyAlignmentFormats="0" applyWidthHeightFormats="0"/>
</file>

<file path=xl/queryTables/queryTable2207.xml><?xml version="1.0" encoding="utf-8"?>
<queryTable xmlns="http://schemas.openxmlformats.org/spreadsheetml/2006/main" name="ExternalData_17" connectionId="1148" autoFormatId="16" applyNumberFormats="0" applyBorderFormats="0" applyFontFormats="1" applyPatternFormats="1" applyAlignmentFormats="0" applyWidthHeightFormats="0"/>
</file>

<file path=xl/queryTables/queryTable2208.xml><?xml version="1.0" encoding="utf-8"?>
<queryTable xmlns="http://schemas.openxmlformats.org/spreadsheetml/2006/main" name="ExternalData_135" connectionId="960" autoFormatId="16" applyNumberFormats="0" applyBorderFormats="0" applyFontFormats="1" applyPatternFormats="1" applyAlignmentFormats="0" applyWidthHeightFormats="0"/>
</file>

<file path=xl/queryTables/queryTable2209.xml><?xml version="1.0" encoding="utf-8"?>
<queryTable xmlns="http://schemas.openxmlformats.org/spreadsheetml/2006/main" name="DadosExternos_110" connectionId="141" autoFormatId="16" applyNumberFormats="0" applyBorderFormats="0" applyFontFormats="1" applyPatternFormats="1" applyAlignmentFormats="0" applyWidthHeightFormats="0"/>
</file>

<file path=xl/queryTables/queryTable2210.xml><?xml version="1.0" encoding="utf-8"?>
<queryTable xmlns="http://schemas.openxmlformats.org/spreadsheetml/2006/main" name="DadosExternos_200" connectionId="114" autoFormatId="16" applyNumberFormats="0" applyBorderFormats="0" applyFontFormats="1" applyPatternFormats="1" applyAlignmentFormats="0" applyWidthHeightFormats="0"/>
</file>

<file path=xl/queryTables/queryTable2211.xml><?xml version="1.0" encoding="utf-8"?>
<queryTable xmlns="http://schemas.openxmlformats.org/spreadsheetml/2006/main" name="DadosExternos_107" connectionId="90" autoFormatId="16" applyNumberFormats="0" applyBorderFormats="0" applyFontFormats="1" applyPatternFormats="1" applyAlignmentFormats="0" applyWidthHeightFormats="0"/>
</file>

<file path=xl/queryTables/queryTable2212.xml><?xml version="1.0" encoding="utf-8"?>
<queryTable xmlns="http://schemas.openxmlformats.org/spreadsheetml/2006/main" name="DadosExternos_501" connectionId="326" autoFormatId="16" applyNumberFormats="0" applyBorderFormats="0" applyFontFormats="1" applyPatternFormats="1" applyAlignmentFormats="0" applyWidthHeightFormats="0"/>
</file>

<file path=xl/queryTables/queryTable2213.xml><?xml version="1.0" encoding="utf-8"?>
<queryTable xmlns="http://schemas.openxmlformats.org/spreadsheetml/2006/main" name="ExternalData_141" connectionId="972" autoFormatId="16" applyNumberFormats="0" applyBorderFormats="0" applyFontFormats="1" applyPatternFormats="1" applyAlignmentFormats="0" applyWidthHeightFormats="0"/>
</file>

<file path=xl/queryTables/queryTable2214.xml><?xml version="1.0" encoding="utf-8"?>
<queryTable xmlns="http://schemas.openxmlformats.org/spreadsheetml/2006/main" name="DadosExternos_280" connectionId="398" autoFormatId="16" applyNumberFormats="0" applyBorderFormats="0" applyFontFormats="1" applyPatternFormats="1" applyAlignmentFormats="0" applyWidthHeightFormats="0"/>
</file>

<file path=xl/queryTables/queryTable2215.xml><?xml version="1.0" encoding="utf-8"?>
<queryTable xmlns="http://schemas.openxmlformats.org/spreadsheetml/2006/main" name="DadosExternos_391" connectionId="255" autoFormatId="16" applyNumberFormats="0" applyBorderFormats="0" applyFontFormats="1" applyPatternFormats="1" applyAlignmentFormats="0" applyWidthHeightFormats="0"/>
</file>

<file path=xl/queryTables/queryTable2216.xml><?xml version="1.0" encoding="utf-8"?>
<queryTable xmlns="http://schemas.openxmlformats.org/spreadsheetml/2006/main" name="DadosExternos_365" connectionId="634" autoFormatId="16" applyNumberFormats="0" applyBorderFormats="0" applyFontFormats="1" applyPatternFormats="1" applyAlignmentFormats="0" applyWidthHeightFormats="0"/>
</file>

<file path=xl/queryTables/queryTable2217.xml><?xml version="1.0" encoding="utf-8"?>
<queryTable xmlns="http://schemas.openxmlformats.org/spreadsheetml/2006/main" name="DadosExternos_152" connectionId="729" autoFormatId="16" applyNumberFormats="0" applyBorderFormats="0" applyFontFormats="1" applyPatternFormats="1" applyAlignmentFormats="0" applyWidthHeightFormats="0"/>
</file>

<file path=xl/queryTables/queryTable2218.xml><?xml version="1.0" encoding="utf-8"?>
<queryTable xmlns="http://schemas.openxmlformats.org/spreadsheetml/2006/main" name="DadosExternos_381" connectionId="53" autoFormatId="16" applyNumberFormats="0" applyBorderFormats="0" applyFontFormats="1" applyPatternFormats="1" applyAlignmentFormats="0" applyWidthHeightFormats="0"/>
</file>

<file path=xl/queryTables/queryTable2219.xml><?xml version="1.0" encoding="utf-8"?>
<queryTable xmlns="http://schemas.openxmlformats.org/spreadsheetml/2006/main" name="DadosExternos_45" connectionId="218" autoFormatId="16" applyNumberFormats="0" applyBorderFormats="0" applyFontFormats="1" applyPatternFormats="1" applyAlignmentFormats="0" applyWidthHeightFormats="0"/>
</file>

<file path=xl/queryTables/queryTable2220.xml><?xml version="1.0" encoding="utf-8"?>
<queryTable xmlns="http://schemas.openxmlformats.org/spreadsheetml/2006/main" name="DadosExternos_68" connectionId="61" autoFormatId="16" applyNumberFormats="0" applyBorderFormats="0" applyFontFormats="1" applyPatternFormats="1" applyAlignmentFormats="0" applyWidthHeightFormats="0"/>
</file>

<file path=xl/queryTables/queryTable2221.xml><?xml version="1.0" encoding="utf-8"?>
<queryTable xmlns="http://schemas.openxmlformats.org/spreadsheetml/2006/main" name="DadosExternos_510" connectionId="409" autoFormatId="16" applyNumberFormats="0" applyBorderFormats="0" applyFontFormats="1" applyPatternFormats="1" applyAlignmentFormats="0" applyWidthHeightFormats="0"/>
</file>

<file path=xl/queryTables/queryTable2222.xml><?xml version="1.0" encoding="utf-8"?>
<queryTable xmlns="http://schemas.openxmlformats.org/spreadsheetml/2006/main" name="DadosExternos_459" connectionId="21" autoFormatId="16" applyNumberFormats="0" applyBorderFormats="0" applyFontFormats="1" applyPatternFormats="1" applyAlignmentFormats="0" applyWidthHeightFormats="0"/>
</file>

<file path=xl/queryTables/queryTable2223.xml><?xml version="1.0" encoding="utf-8"?>
<queryTable xmlns="http://schemas.openxmlformats.org/spreadsheetml/2006/main" name="DadosExternos_302" connectionId="484" autoFormatId="16" applyNumberFormats="0" applyBorderFormats="0" applyFontFormats="1" applyPatternFormats="1" applyAlignmentFormats="0" applyWidthHeightFormats="0"/>
</file>

<file path=xl/queryTables/queryTable2224.xml><?xml version="1.0" encoding="utf-8"?>
<queryTable xmlns="http://schemas.openxmlformats.org/spreadsheetml/2006/main" name="DadosExternos_474" connectionId="140" autoFormatId="16" applyNumberFormats="0" applyBorderFormats="0" applyFontFormats="1" applyPatternFormats="1" applyAlignmentFormats="0" applyWidthHeightFormats="0"/>
</file>

<file path=xl/queryTables/queryTable2225.xml><?xml version="1.0" encoding="utf-8"?>
<queryTable xmlns="http://schemas.openxmlformats.org/spreadsheetml/2006/main" name="DadosExternos_450" connectionId="860" autoFormatId="16" applyNumberFormats="0" applyBorderFormats="0" applyFontFormats="1" applyPatternFormats="1" applyAlignmentFormats="0" applyWidthHeightFormats="0"/>
</file>

<file path=xl/queryTables/queryTable2226.xml><?xml version="1.0" encoding="utf-8"?>
<queryTable xmlns="http://schemas.openxmlformats.org/spreadsheetml/2006/main" name="ExternalData_21" connectionId="1122" autoFormatId="16" applyNumberFormats="0" applyBorderFormats="0" applyFontFormats="1" applyPatternFormats="1" applyAlignmentFormats="0" applyWidthHeightFormats="0"/>
</file>

<file path=xl/queryTables/queryTable2227.xml><?xml version="1.0" encoding="utf-8"?>
<queryTable xmlns="http://schemas.openxmlformats.org/spreadsheetml/2006/main" name="ExternalData_95" connectionId="1192" autoFormatId="16" applyNumberFormats="0" applyBorderFormats="0" applyFontFormats="1" applyPatternFormats="1" applyAlignmentFormats="0" applyWidthHeightFormats="0"/>
</file>

<file path=xl/queryTables/queryTable2228.xml><?xml version="1.0" encoding="utf-8"?>
<queryTable xmlns="http://schemas.openxmlformats.org/spreadsheetml/2006/main" name="ExternalData_153" connectionId="990" autoFormatId="16" applyNumberFormats="0" applyBorderFormats="0" applyFontFormats="1" applyPatternFormats="1" applyAlignmentFormats="0" applyWidthHeightFormats="0"/>
</file>

<file path=xl/queryTables/queryTable2229.xml><?xml version="1.0" encoding="utf-8"?>
<queryTable xmlns="http://schemas.openxmlformats.org/spreadsheetml/2006/main" name="DadosExternos_520" connectionId="511" autoFormatId="16" applyNumberFormats="0" applyBorderFormats="0" applyFontFormats="1" applyPatternFormats="1" applyAlignmentFormats="0" applyWidthHeightFormats="0"/>
</file>

<file path=xl/queryTables/queryTable2230.xml><?xml version="1.0" encoding="utf-8"?>
<queryTable xmlns="http://schemas.openxmlformats.org/spreadsheetml/2006/main" name="DadosExternos_352" connectionId="610" autoFormatId="16" applyNumberFormats="0" applyBorderFormats="0" applyFontFormats="1" applyPatternFormats="1" applyAlignmentFormats="0" applyWidthHeightFormats="0"/>
</file>

<file path=xl/queryTables/queryTable2231.xml><?xml version="1.0" encoding="utf-8"?>
<queryTable xmlns="http://schemas.openxmlformats.org/spreadsheetml/2006/main" name="DadosExternos_437" connectionId="781" autoFormatId="16" applyNumberFormats="0" applyBorderFormats="0" applyFontFormats="1" applyPatternFormats="1" applyAlignmentFormats="0" applyWidthHeightFormats="0"/>
</file>

<file path=xl/queryTables/queryTable2232.xml><?xml version="1.0" encoding="utf-8"?>
<queryTable xmlns="http://schemas.openxmlformats.org/spreadsheetml/2006/main" name="DadosExternos_514" connectionId="447" autoFormatId="16" applyNumberFormats="0" applyBorderFormats="0" applyFontFormats="1" applyPatternFormats="1" applyAlignmentFormats="0" applyWidthHeightFormats="0"/>
</file>

<file path=xl/queryTables/queryTable2233.xml><?xml version="1.0" encoding="utf-8"?>
<queryTable xmlns="http://schemas.openxmlformats.org/spreadsheetml/2006/main" name="DadosExternos_509" connectionId="397" autoFormatId="16" applyNumberFormats="0" applyBorderFormats="0" applyFontFormats="1" applyPatternFormats="1" applyAlignmentFormats="0" applyWidthHeightFormats="0"/>
</file>

<file path=xl/queryTables/queryTable2234.xml><?xml version="1.0" encoding="utf-8"?>
<queryTable xmlns="http://schemas.openxmlformats.org/spreadsheetml/2006/main" name="DadosExternos_296" connectionId="467" autoFormatId="16" applyNumberFormats="0" applyBorderFormats="0" applyFontFormats="1" applyPatternFormats="1" applyAlignmentFormats="0" applyWidthHeightFormats="0"/>
</file>

<file path=xl/queryTables/queryTable2235.xml><?xml version="1.0" encoding="utf-8"?>
<queryTable xmlns="http://schemas.openxmlformats.org/spreadsheetml/2006/main" name="ExternalData_167" connectionId="1027" autoFormatId="16" applyNumberFormats="0" applyBorderFormats="0" applyFontFormats="1" applyPatternFormats="1" applyAlignmentFormats="0" applyWidthHeightFormats="0"/>
</file>

<file path=xl/queryTables/queryTable2236.xml><?xml version="1.0" encoding="utf-8"?>
<queryTable xmlns="http://schemas.openxmlformats.org/spreadsheetml/2006/main" name="DadosExternos_304" connectionId="487" autoFormatId="16" applyNumberFormats="0" applyBorderFormats="0" applyFontFormats="1" applyPatternFormats="1" applyAlignmentFormats="0" applyWidthHeightFormats="0"/>
</file>

<file path=xl/queryTables/queryTable2237.xml><?xml version="1.0" encoding="utf-8"?>
<queryTable xmlns="http://schemas.openxmlformats.org/spreadsheetml/2006/main" name="DadosExternos_66" connectionId="588" autoFormatId="16" applyNumberFormats="0" applyBorderFormats="0" applyFontFormats="1" applyPatternFormats="1" applyAlignmentFormats="0" applyWidthHeightFormats="0"/>
</file>

<file path=xl/queryTables/queryTable2238.xml><?xml version="1.0" encoding="utf-8"?>
<queryTable xmlns="http://schemas.openxmlformats.org/spreadsheetml/2006/main" name="ExternalData_54" connectionId="1025" autoFormatId="16" applyNumberFormats="0" applyBorderFormats="0" applyFontFormats="1" applyPatternFormats="1" applyAlignmentFormats="0" applyWidthHeightFormats="0"/>
</file>

<file path=xl/queryTables/queryTable2239.xml><?xml version="1.0" encoding="utf-8"?>
<queryTable xmlns="http://schemas.openxmlformats.org/spreadsheetml/2006/main" name="ExternalData_117" connectionId="910" autoFormatId="16" applyNumberFormats="0" applyBorderFormats="0" applyFontFormats="1" applyPatternFormats="1" applyAlignmentFormats="0" applyWidthHeightFormats="0"/>
</file>

<file path=xl/queryTables/queryTable2240.xml><?xml version="1.0" encoding="utf-8"?>
<queryTable xmlns="http://schemas.openxmlformats.org/spreadsheetml/2006/main" name="DadosExternos_466" connectionId="57" autoFormatId="16" applyNumberFormats="0" applyBorderFormats="0" applyFontFormats="1" applyPatternFormats="1" applyAlignmentFormats="0" applyWidthHeightFormats="0"/>
</file>

<file path=xl/queryTables/queryTable2241.xml><?xml version="1.0" encoding="utf-8"?>
<queryTable xmlns="http://schemas.openxmlformats.org/spreadsheetml/2006/main" name="DadosExternos_293" connectionId="460" autoFormatId="16" applyNumberFormats="0" applyBorderFormats="0" applyFontFormats="1" applyPatternFormats="1" applyAlignmentFormats="0" applyWidthHeightFormats="0"/>
</file>

<file path=xl/queryTables/queryTable2242.xml><?xml version="1.0" encoding="utf-8"?>
<queryTable xmlns="http://schemas.openxmlformats.org/spreadsheetml/2006/main" name="ExternalData_88" connectionId="1158" autoFormatId="16" applyNumberFormats="0" applyBorderFormats="0" applyFontFormats="1" applyPatternFormats="1" applyAlignmentFormats="0" applyWidthHeightFormats="0"/>
</file>

<file path=xl/queryTables/queryTable2243.xml><?xml version="1.0" encoding="utf-8"?>
<queryTable xmlns="http://schemas.openxmlformats.org/spreadsheetml/2006/main" name="ExternalData_27" connectionId="996" autoFormatId="16" applyNumberFormats="0" applyBorderFormats="0" applyFontFormats="1" applyPatternFormats="1" applyAlignmentFormats="0" applyWidthHeightFormats="0"/>
</file>

<file path=xl/queryTables/queryTable2244.xml><?xml version="1.0" encoding="utf-8"?>
<queryTable xmlns="http://schemas.openxmlformats.org/spreadsheetml/2006/main" name="ExternalData_56" connectionId="1051" autoFormatId="16" applyNumberFormats="0" applyBorderFormats="0" applyFontFormats="1" applyPatternFormats="1" applyAlignmentFormats="0" applyWidthHeightFormats="0"/>
</file>

<file path=xl/queryTables/queryTable2245.xml><?xml version="1.0" encoding="utf-8"?>
<queryTable xmlns="http://schemas.openxmlformats.org/spreadsheetml/2006/main" name="DadosExternos_500" connectionId="316" autoFormatId="16" applyNumberFormats="0" applyBorderFormats="0" applyFontFormats="1" applyPatternFormats="1" applyAlignmentFormats="0" applyWidthHeightFormats="0"/>
</file>

<file path=xl/queryTables/queryTable2246.xml><?xml version="1.0" encoding="utf-8"?>
<queryTable xmlns="http://schemas.openxmlformats.org/spreadsheetml/2006/main" name="DadosExternos_261" connectionId="328" autoFormatId="16" applyNumberFormats="0" applyBorderFormats="0" applyFontFormats="1" applyPatternFormats="1" applyAlignmentFormats="0" applyWidthHeightFormats="0"/>
</file>

<file path=xl/queryTables/queryTable2247.xml><?xml version="1.0" encoding="utf-8"?>
<queryTable xmlns="http://schemas.openxmlformats.org/spreadsheetml/2006/main" name="DadosExternos_234" connectionId="216" autoFormatId="16" applyNumberFormats="0" applyBorderFormats="0" applyFontFormats="1" applyPatternFormats="1" applyAlignmentFormats="0" applyWidthHeightFormats="0"/>
</file>

<file path=xl/queryTables/queryTable2248.xml><?xml version="1.0" encoding="utf-8"?>
<queryTable xmlns="http://schemas.openxmlformats.org/spreadsheetml/2006/main" name="DadosExternos_488" connectionId="242" autoFormatId="16" applyNumberFormats="0" applyBorderFormats="0" applyFontFormats="1" applyPatternFormats="1" applyAlignmentFormats="0" applyWidthHeightFormats="0"/>
</file>

<file path=xl/queryTables/queryTable2249.xml><?xml version="1.0" encoding="utf-8"?>
<queryTable xmlns="http://schemas.openxmlformats.org/spreadsheetml/2006/main" name="DadosExternos_495" connectionId="287" autoFormatId="16" applyNumberFormats="0" applyBorderFormats="0" applyFontFormats="1" applyPatternFormats="1" applyAlignmentFormats="0" applyWidthHeightFormats="0"/>
</file>

<file path=xl/queryTables/queryTable2250.xml><?xml version="1.0" encoding="utf-8"?>
<queryTable xmlns="http://schemas.openxmlformats.org/spreadsheetml/2006/main" name="DadosExternos_52" connectionId="338" autoFormatId="16" applyNumberFormats="0" applyBorderFormats="0" applyFontFormats="1" applyPatternFormats="1" applyAlignmentFormats="0" applyWidthHeightFormats="0"/>
</file>

<file path=xl/queryTables/queryTable2251.xml><?xml version="1.0" encoding="utf-8"?>
<queryTable xmlns="http://schemas.openxmlformats.org/spreadsheetml/2006/main" name="ExternalData_72" connectionId="1111" autoFormatId="16" applyNumberFormats="0" applyBorderFormats="0" applyFontFormats="1" applyPatternFormats="1" applyAlignmentFormats="0" applyWidthHeightFormats="0"/>
</file>

<file path=xl/queryTables/queryTable2252.xml><?xml version="1.0" encoding="utf-8"?>
<queryTable xmlns="http://schemas.openxmlformats.org/spreadsheetml/2006/main" name="DadosExternos_169" connectionId="804" autoFormatId="16" applyNumberFormats="0" applyBorderFormats="0" applyFontFormats="1" applyPatternFormats="1" applyAlignmentFormats="0" applyWidthHeightFormats="0"/>
</file>

<file path=xl/queryTables/queryTable2253.xml><?xml version="1.0" encoding="utf-8"?>
<queryTable xmlns="http://schemas.openxmlformats.org/spreadsheetml/2006/main" name="ExternalData_160" connectionId="1007" autoFormatId="16" applyNumberFormats="0" applyBorderFormats="0" applyFontFormats="1" applyPatternFormats="1" applyAlignmentFormats="0" applyWidthHeightFormats="0"/>
</file>

<file path=xl/queryTables/queryTable2254.xml><?xml version="1.0" encoding="utf-8"?>
<queryTable xmlns="http://schemas.openxmlformats.org/spreadsheetml/2006/main" name="DadosExternos_178" connectionId="841" autoFormatId="16" applyNumberFormats="0" applyBorderFormats="0" applyFontFormats="1" applyPatternFormats="1" applyAlignmentFormats="0" applyWidthHeightFormats="0"/>
</file>

<file path=xl/queryTables/queryTable2255.xml><?xml version="1.0" encoding="utf-8"?>
<queryTable xmlns="http://schemas.openxmlformats.org/spreadsheetml/2006/main" name="DadosExternos_103" connectionId="826" autoFormatId="16" applyNumberFormats="0" applyBorderFormats="0" applyFontFormats="1" applyPatternFormats="1" applyAlignmentFormats="0" applyWidthHeightFormats="0"/>
</file>

<file path=xl/queryTables/queryTable2256.xml><?xml version="1.0" encoding="utf-8"?>
<queryTable xmlns="http://schemas.openxmlformats.org/spreadsheetml/2006/main" name="DadosExternos_477" connectionId="170" autoFormatId="16" applyNumberFormats="0" applyBorderFormats="0" applyFontFormats="1" applyPatternFormats="1" applyAlignmentFormats="0" applyWidthHeightFormats="0"/>
</file>

<file path=xl/queryTables/queryTable2257.xml><?xml version="1.0" encoding="utf-8"?>
<queryTable xmlns="http://schemas.openxmlformats.org/spreadsheetml/2006/main" name="ExternalData_34" connectionId="1076" autoFormatId="16" applyNumberFormats="0" applyBorderFormats="0" applyFontFormats="1" applyPatternFormats="1" applyAlignmentFormats="0" applyWidthHeightFormats="0"/>
</file>

<file path=xl/queryTables/queryTable2258.xml><?xml version="1.0" encoding="utf-8"?>
<queryTable xmlns="http://schemas.openxmlformats.org/spreadsheetml/2006/main" name="DadosExternos_125" connectionId="406" autoFormatId="16" applyNumberFormats="0" applyBorderFormats="0" applyFontFormats="1" applyPatternFormats="1" applyAlignmentFormats="0" applyWidthHeightFormats="0"/>
</file>

<file path=xl/queryTables/queryTable2259.xml><?xml version="1.0" encoding="utf-8"?>
<queryTable xmlns="http://schemas.openxmlformats.org/spreadsheetml/2006/main" name="ExternalData_99" connectionId="1206" autoFormatId="16" applyNumberFormats="0" applyBorderFormats="0" applyFontFormats="1" applyPatternFormats="1" applyAlignmentFormats="0" applyWidthHeightFormats="0"/>
</file>

<file path=xl/queryTables/queryTable2260.xml><?xml version="1.0" encoding="utf-8"?>
<queryTable xmlns="http://schemas.openxmlformats.org/spreadsheetml/2006/main" name="DadosExternos_37" connectionId="72" autoFormatId="16" applyNumberFormats="0" applyBorderFormats="0" applyFontFormats="1" applyPatternFormats="1" applyAlignmentFormats="0" applyWidthHeightFormats="0"/>
</file>

<file path=xl/queryTables/queryTable2261.xml><?xml version="1.0" encoding="utf-8"?>
<queryTable xmlns="http://schemas.openxmlformats.org/spreadsheetml/2006/main" name="DadosExternos_114" connectionId="220" autoFormatId="16" applyNumberFormats="0" applyBorderFormats="0" applyFontFormats="1" applyPatternFormats="1" applyAlignmentFormats="0" applyWidthHeightFormats="0"/>
</file>

<file path=xl/queryTables/queryTable2262.xml><?xml version="1.0" encoding="utf-8"?>
<queryTable xmlns="http://schemas.openxmlformats.org/spreadsheetml/2006/main" name="DadosExternos_502" connectionId="333" autoFormatId="16" applyNumberFormats="0" applyBorderFormats="0" applyFontFormats="1" applyPatternFormats="1" applyAlignmentFormats="0" applyWidthHeightFormats="0"/>
</file>

<file path=xl/queryTables/queryTable2263.xml><?xml version="1.0" encoding="utf-8"?>
<queryTable xmlns="http://schemas.openxmlformats.org/spreadsheetml/2006/main" name="DadosExternos_297" connectionId="469" autoFormatId="16" applyNumberFormats="0" applyBorderFormats="0" applyFontFormats="1" applyPatternFormats="1" applyAlignmentFormats="0" applyWidthHeightFormats="0"/>
</file>

<file path=xl/queryTables/queryTable2264.xml><?xml version="1.0" encoding="utf-8"?>
<queryTable xmlns="http://schemas.openxmlformats.org/spreadsheetml/2006/main" name="DadosExternos_493" connectionId="278" autoFormatId="16" applyNumberFormats="0" applyBorderFormats="0" applyFontFormats="1" applyPatternFormats="1" applyAlignmentFormats="0" applyWidthHeightFormats="0"/>
</file>

<file path=xl/queryTables/queryTable2265.xml><?xml version="1.0" encoding="utf-8"?>
<queryTable xmlns="http://schemas.openxmlformats.org/spreadsheetml/2006/main" name="DadosExternos_330" connectionId="554" autoFormatId="16" applyNumberFormats="0" applyBorderFormats="0" applyFontFormats="1" applyPatternFormats="1" applyAlignmentFormats="0" applyWidthHeightFormats="0"/>
</file>

<file path=xl/queryTables/queryTable2266.xml><?xml version="1.0" encoding="utf-8"?>
<queryTable xmlns="http://schemas.openxmlformats.org/spreadsheetml/2006/main" name="ExternalData_140" connectionId="971" autoFormatId="16" applyNumberFormats="0" applyBorderFormats="0" applyFontFormats="1" applyPatternFormats="1" applyAlignmentFormats="0" applyWidthHeightFormats="0"/>
</file>

<file path=xl/queryTables/queryTable2267.xml><?xml version="1.0" encoding="utf-8"?>
<queryTable xmlns="http://schemas.openxmlformats.org/spreadsheetml/2006/main" name="DadosExternos_415" connectionId="666" autoFormatId="16" applyNumberFormats="0" applyBorderFormats="0" applyFontFormats="1" applyPatternFormats="1" applyAlignmentFormats="0" applyWidthHeightFormats="0"/>
</file>

<file path=xl/queryTables/queryTable2268.xml><?xml version="1.0" encoding="utf-8"?>
<queryTable xmlns="http://schemas.openxmlformats.org/spreadsheetml/2006/main" name="DadosExternos_233" connectionId="213" autoFormatId="16" applyNumberFormats="0" applyBorderFormats="0" applyFontFormats="1" applyPatternFormats="1" applyAlignmentFormats="0" applyWidthHeightFormats="0"/>
</file>

<file path=xl/queryTables/queryTable2269.xml><?xml version="1.0" encoding="utf-8"?>
<queryTable xmlns="http://schemas.openxmlformats.org/spreadsheetml/2006/main" name="DadosExternos_465" connectionId="50" autoFormatId="16" applyNumberFormats="0" applyBorderFormats="0" applyFontFormats="1" applyPatternFormats="1" applyAlignmentFormats="0" applyWidthHeightFormats="0"/>
</file>

<file path=xl/queryTables/queryTable2270.xml><?xml version="1.0" encoding="utf-8"?>
<queryTable xmlns="http://schemas.openxmlformats.org/spreadsheetml/2006/main" name="DadosExternos_288" connectionId="435" autoFormatId="16" applyNumberFormats="0" applyBorderFormats="0" applyFontFormats="1" applyPatternFormats="1" applyAlignmentFormats="0" applyWidthHeightFormats="0"/>
</file>

<file path=xl/queryTables/queryTable2271.xml><?xml version="1.0" encoding="utf-8"?>
<queryTable xmlns="http://schemas.openxmlformats.org/spreadsheetml/2006/main" name="DadosExternos_15" connectionId="833" autoFormatId="16" applyNumberFormats="0" applyBorderFormats="0" applyFontFormats="1" applyPatternFormats="1" applyAlignmentFormats="0" applyWidthHeightFormats="0"/>
</file>

<file path=xl/queryTables/queryTable2272.xml><?xml version="1.0" encoding="utf-8"?>
<queryTable xmlns="http://schemas.openxmlformats.org/spreadsheetml/2006/main" name="DadosExternos_38" connectionId="88" autoFormatId="16" applyNumberFormats="0" applyBorderFormats="0" applyFontFormats="1" applyPatternFormats="1" applyAlignmentFormats="0" applyWidthHeightFormats="0"/>
</file>

<file path=xl/queryTables/queryTable2273.xml><?xml version="1.0" encoding="utf-8"?>
<queryTable xmlns="http://schemas.openxmlformats.org/spreadsheetml/2006/main" name="DadosExternos_39" connectionId="107" autoFormatId="16" applyNumberFormats="0" applyBorderFormats="0" applyFontFormats="1" applyPatternFormats="1" applyAlignmentFormats="0" applyWidthHeightFormats="0"/>
</file>

<file path=xl/queryTables/queryTable2274.xml><?xml version="1.0" encoding="utf-8"?>
<queryTable xmlns="http://schemas.openxmlformats.org/spreadsheetml/2006/main" name="DadosExternos_161" connectionId="767" autoFormatId="16" applyNumberFormats="0" applyBorderFormats="0" applyFontFormats="1" applyPatternFormats="1" applyAlignmentFormats="0" applyWidthHeightFormats="0"/>
</file>

<file path=xl/queryTables/queryTable2275.xml><?xml version="1.0" encoding="utf-8"?>
<queryTable xmlns="http://schemas.openxmlformats.org/spreadsheetml/2006/main" name="ExternalData_42" connectionId="1144" autoFormatId="16" applyNumberFormats="0" applyBorderFormats="0" applyFontFormats="1" applyPatternFormats="1" applyAlignmentFormats="0" applyWidthHeightFormats="0"/>
</file>

<file path=xl/queryTables/queryTable2276.xml><?xml version="1.0" encoding="utf-8"?>
<queryTable xmlns="http://schemas.openxmlformats.org/spreadsheetml/2006/main" name="ExternalData_52" connectionId="997" autoFormatId="16" applyNumberFormats="0" applyBorderFormats="0" applyFontFormats="1" applyPatternFormats="1" applyAlignmentFormats="0" applyWidthHeightFormats="0"/>
</file>

<file path=xl/queryTables/queryTable2277.xml><?xml version="1.0" encoding="utf-8"?>
<queryTable xmlns="http://schemas.openxmlformats.org/spreadsheetml/2006/main" name="DadosExternos_276" connectionId="382" autoFormatId="16" applyNumberFormats="0" applyBorderFormats="0" applyFontFormats="1" applyPatternFormats="1" applyAlignmentFormats="0" applyWidthHeightFormats="0"/>
</file>

<file path=xl/queryTables/queryTable2278.xml><?xml version="1.0" encoding="utf-8"?>
<queryTable xmlns="http://schemas.openxmlformats.org/spreadsheetml/2006/main" name="DadosExternos_8" connectionId="788" autoFormatId="16" applyNumberFormats="0" applyBorderFormats="0" applyFontFormats="1" applyPatternFormats="1" applyAlignmentFormats="0" applyWidthHeightFormats="0"/>
</file>

<file path=xl/queryTables/queryTable2279.xml><?xml version="1.0" encoding="utf-8"?>
<queryTable xmlns="http://schemas.openxmlformats.org/spreadsheetml/2006/main" name="DadosExternos_4" connectionId="421" autoFormatId="16" applyNumberFormats="0" applyBorderFormats="0" applyFontFormats="1" applyPatternFormats="1" applyAlignmentFormats="0" applyWidthHeightFormats="0"/>
</file>

<file path=xl/queryTables/queryTable2280.xml><?xml version="1.0" encoding="utf-8"?>
<queryTable xmlns="http://schemas.openxmlformats.org/spreadsheetml/2006/main" name="DadosExternos_295" connectionId="465" autoFormatId="16" applyNumberFormats="0" applyBorderFormats="0" applyFontFormats="1" applyPatternFormats="1" applyAlignmentFormats="0" applyWidthHeightFormats="0"/>
</file>

<file path=xl/queryTables/queryTable2281.xml><?xml version="1.0" encoding="utf-8"?>
<queryTable xmlns="http://schemas.openxmlformats.org/spreadsheetml/2006/main" name="DadosExternos_299" connectionId="479" autoFormatId="16" applyNumberFormats="0" applyBorderFormats="0" applyFontFormats="1" applyPatternFormats="1" applyAlignmentFormats="0" applyWidthHeightFormats="0"/>
</file>

<file path=xl/queryTables/queryTable2282.xml><?xml version="1.0" encoding="utf-8"?>
<queryTable xmlns="http://schemas.openxmlformats.org/spreadsheetml/2006/main" name="ExternalData_75" connectionId="1117" autoFormatId="16" applyNumberFormats="0" applyBorderFormats="0" applyFontFormats="1" applyPatternFormats="1" applyAlignmentFormats="0" applyWidthHeightFormats="0"/>
</file>

<file path=xl/queryTables/queryTable2283.xml><?xml version="1.0" encoding="utf-8"?>
<queryTable xmlns="http://schemas.openxmlformats.org/spreadsheetml/2006/main" name="ExternalData_154" connectionId="991" autoFormatId="16" applyNumberFormats="0" applyBorderFormats="0" applyFontFormats="1" applyPatternFormats="1" applyAlignmentFormats="0" applyWidthHeightFormats="0"/>
</file>

<file path=xl/queryTables/queryTable2284.xml><?xml version="1.0" encoding="utf-8"?>
<queryTable xmlns="http://schemas.openxmlformats.org/spreadsheetml/2006/main" name="DadosExternos_26" connectionId="859" autoFormatId="16" applyNumberFormats="0" applyBorderFormats="0" applyFontFormats="1" applyPatternFormats="1" applyAlignmentFormats="0" applyWidthHeightFormats="0"/>
</file>

<file path=xl/queryTables/queryTable2285.xml><?xml version="1.0" encoding="utf-8"?>
<queryTable xmlns="http://schemas.openxmlformats.org/spreadsheetml/2006/main" name="DadosExternos_421" connectionId="718" autoFormatId="16" applyNumberFormats="0" applyBorderFormats="0" applyFontFormats="1" applyPatternFormats="1" applyAlignmentFormats="0" applyWidthHeightFormats="0"/>
</file>

<file path=xl/queryTables/queryTable2286.xml><?xml version="1.0" encoding="utf-8"?>
<queryTable xmlns="http://schemas.openxmlformats.org/spreadsheetml/2006/main" name="DadosExternos_224" connectionId="192" autoFormatId="16" applyNumberFormats="0" applyBorderFormats="0" applyFontFormats="1" applyPatternFormats="1" applyAlignmentFormats="0" applyWidthHeightFormats="0"/>
</file>

<file path=xl/queryTables/queryTable2287.xml><?xml version="1.0" encoding="utf-8"?>
<queryTable xmlns="http://schemas.openxmlformats.org/spreadsheetml/2006/main" name="DadosExternos_294" connectionId="462" autoFormatId="16" applyNumberFormats="0" applyBorderFormats="0" applyFontFormats="1" applyPatternFormats="1" applyAlignmentFormats="0" applyWidthHeightFormats="0"/>
</file>

<file path=xl/queryTables/queryTable2288.xml><?xml version="1.0" encoding="utf-8"?>
<queryTable xmlns="http://schemas.openxmlformats.org/spreadsheetml/2006/main" name="DadosExternos_455" connectionId="891" autoFormatId="16" applyNumberFormats="0" applyBorderFormats="0" applyFontFormats="1" applyPatternFormats="1" applyAlignmentFormats="0" applyWidthHeightFormats="0"/>
</file>

<file path=xl/queryTables/queryTable2289.xml><?xml version="1.0" encoding="utf-8"?>
<queryTable xmlns="http://schemas.openxmlformats.org/spreadsheetml/2006/main" name="DadosExternos_67" connectionId="855" autoFormatId="16" applyNumberFormats="0" applyBorderFormats="0" applyFontFormats="1" applyPatternFormats="1" applyAlignmentFormats="0" applyWidthHeightFormats="0"/>
</file>

<file path=xl/queryTables/queryTable2290.xml><?xml version="1.0" encoding="utf-8"?>
<queryTable xmlns="http://schemas.openxmlformats.org/spreadsheetml/2006/main" name="DadosExternos_508" connectionId="389" autoFormatId="16" applyNumberFormats="0" applyBorderFormats="0" applyFontFormats="1" applyPatternFormats="1" applyAlignmentFormats="0" applyWidthHeightFormats="0"/>
</file>

<file path=xl/queryTables/queryTable2291.xml><?xml version="1.0" encoding="utf-8"?>
<queryTable xmlns="http://schemas.openxmlformats.org/spreadsheetml/2006/main" name="DadosExternos_159" connectionId="760" autoFormatId="16" applyNumberFormats="0" applyBorderFormats="0" applyFontFormats="1" applyPatternFormats="1" applyAlignmentFormats="0" applyWidthHeightFormats="0"/>
</file>

<file path=xl/queryTables/queryTable2292.xml><?xml version="1.0" encoding="utf-8"?>
<queryTable xmlns="http://schemas.openxmlformats.org/spreadsheetml/2006/main" name="ExternalData_96" connectionId="1194" autoFormatId="16" applyNumberFormats="0" applyBorderFormats="0" applyFontFormats="1" applyPatternFormats="1" applyAlignmentFormats="0" applyWidthHeightFormats="0"/>
</file>

<file path=xl/queryTables/queryTable2293.xml><?xml version="1.0" encoding="utf-8"?>
<queryTable xmlns="http://schemas.openxmlformats.org/spreadsheetml/2006/main" name="DadosExternos_133" connectionId="548" autoFormatId="16" applyNumberFormats="0" applyBorderFormats="0" applyFontFormats="1" applyPatternFormats="1" applyAlignmentFormats="0" applyWidthHeightFormats="0"/>
</file>

<file path=xl/queryTables/queryTable2294.xml><?xml version="1.0" encoding="utf-8"?>
<queryTable xmlns="http://schemas.openxmlformats.org/spreadsheetml/2006/main" name="DadosExternos_408" connectionId="547" autoFormatId="16" applyNumberFormats="0" applyBorderFormats="0" applyFontFormats="1" applyPatternFormats="1" applyAlignmentFormats="0" applyWidthHeightFormats="0"/>
</file>

<file path=xl/queryTables/queryTable2295.xml><?xml version="1.0" encoding="utf-8"?>
<queryTable xmlns="http://schemas.openxmlformats.org/spreadsheetml/2006/main" name="DadosExternos_46" connectionId="237" autoFormatId="16" applyNumberFormats="0" applyBorderFormats="0" applyFontFormats="1" applyPatternFormats="1" applyAlignmentFormats="0" applyWidthHeightFormats="0"/>
</file>

<file path=xl/queryTables/queryTable2296.xml><?xml version="1.0" encoding="utf-8"?>
<queryTable xmlns="http://schemas.openxmlformats.org/spreadsheetml/2006/main" name="DadosExternos_126" connectionId="427" autoFormatId="16" applyNumberFormats="0" applyBorderFormats="0" applyFontFormats="1" applyPatternFormats="1" applyAlignmentFormats="0" applyWidthHeightFormats="0"/>
</file>

<file path=xl/queryTables/queryTable2297.xml><?xml version="1.0" encoding="utf-8"?>
<queryTable xmlns="http://schemas.openxmlformats.org/spreadsheetml/2006/main" name="DadosExternos_367" connectionId="637" autoFormatId="16" applyNumberFormats="0" applyBorderFormats="0" applyFontFormats="1" applyPatternFormats="1" applyAlignmentFormats="0" applyWidthHeightFormats="0"/>
</file>

<file path=xl/queryTables/queryTable2298.xml><?xml version="1.0" encoding="utf-8"?>
<queryTable xmlns="http://schemas.openxmlformats.org/spreadsheetml/2006/main" name="DadosExternos_202" connectionId="127" autoFormatId="16" applyNumberFormats="0" applyBorderFormats="0" applyFontFormats="1" applyPatternFormats="1" applyAlignmentFormats="0" applyWidthHeightFormats="0"/>
</file>

<file path=xl/queryTables/queryTable2299.xml><?xml version="1.0" encoding="utf-8"?>
<queryTable xmlns="http://schemas.openxmlformats.org/spreadsheetml/2006/main" name="DadosExternos_71" connectionId="608" autoFormatId="16" applyNumberFormats="0" applyBorderFormats="0" applyFontFormats="1" applyPatternFormats="1" applyAlignmentFormats="0" applyWidthHeightFormats="0"/>
</file>

<file path=xl/queryTables/queryTable2300.xml><?xml version="1.0" encoding="utf-8"?>
<queryTable xmlns="http://schemas.openxmlformats.org/spreadsheetml/2006/main" name="DadosExternos_204" connectionId="133" autoFormatId="16" applyNumberFormats="0" applyBorderFormats="0" applyFontFormats="1" applyPatternFormats="1" applyAlignmentFormats="0" applyWidthHeightFormats="0"/>
</file>

<file path=xl/queryTables/queryTable2301.xml><?xml version="1.0" encoding="utf-8"?>
<queryTable xmlns="http://schemas.openxmlformats.org/spreadsheetml/2006/main" name="DadosExternos_525" connectionId="560" autoFormatId="16" applyNumberFormats="0" applyBorderFormats="0" applyFontFormats="1" applyPatternFormats="1" applyAlignmentFormats="0" applyWidthHeightFormats="0"/>
</file>

<file path=xl/queryTables/queryTable2302.xml><?xml version="1.0" encoding="utf-8"?>
<queryTable xmlns="http://schemas.openxmlformats.org/spreadsheetml/2006/main" name="DadosExternos_489" connectionId="249" autoFormatId="16" applyNumberFormats="0" applyBorderFormats="0" applyFontFormats="1" applyPatternFormats="1" applyAlignmentFormats="0" applyWidthHeightFormats="0"/>
</file>

<file path=xl/queryTables/queryTable2303.xml><?xml version="1.0" encoding="utf-8"?>
<queryTable xmlns="http://schemas.openxmlformats.org/spreadsheetml/2006/main" name="DadosExternos_62" connectionId="510" autoFormatId="16" applyNumberFormats="0" applyBorderFormats="0" applyFontFormats="1" applyPatternFormats="1" applyAlignmentFormats="0" applyWidthHeightFormats="0"/>
</file>

<file path=xl/queryTables/queryTable2304.xml><?xml version="1.0" encoding="utf-8"?>
<queryTable xmlns="http://schemas.openxmlformats.org/spreadsheetml/2006/main" name="ExternalData_170" connectionId="1046" autoFormatId="16" applyNumberFormats="0" applyBorderFormats="0" applyFontFormats="1" applyPatternFormats="1" applyAlignmentFormats="0" applyWidthHeightFormats="0"/>
</file>

<file path=xl/queryTables/queryTable2305.xml><?xml version="1.0" encoding="utf-8"?>
<queryTable xmlns="http://schemas.openxmlformats.org/spreadsheetml/2006/main" name="DadosExternos_307" connectionId="497" autoFormatId="16" applyNumberFormats="0" applyBorderFormats="0" applyFontFormats="1" applyPatternFormats="1" applyAlignmentFormats="0" applyWidthHeightFormats="0"/>
</file>

<file path=xl/queryTables/queryTable2306.xml><?xml version="1.0" encoding="utf-8"?>
<queryTable xmlns="http://schemas.openxmlformats.org/spreadsheetml/2006/main" name="DadosExternos_242" connectionId="245" autoFormatId="16" applyNumberFormats="0" applyBorderFormats="0" applyFontFormats="1" applyPatternFormats="1" applyAlignmentFormats="0" applyWidthHeightFormats="0"/>
</file>

<file path=xl/queryTables/queryTable2307.xml><?xml version="1.0" encoding="utf-8"?>
<queryTable xmlns="http://schemas.openxmlformats.org/spreadsheetml/2006/main" name="DadosExternos_338" connectionId="573" autoFormatId="16" applyNumberFormats="0" applyBorderFormats="0" applyFontFormats="1" applyPatternFormats="1" applyAlignmentFormats="0" applyWidthHeightFormats="0"/>
</file>

<file path=xl/queryTables/queryTable2308.xml><?xml version="1.0" encoding="utf-8"?>
<queryTable xmlns="http://schemas.openxmlformats.org/spreadsheetml/2006/main" name="DadosExternos_479" connectionId="180" autoFormatId="16" applyNumberFormats="0" applyBorderFormats="0" applyFontFormats="1" applyPatternFormats="1" applyAlignmentFormats="0" applyWidthHeightFormats="0"/>
</file>

<file path=xl/queryTables/queryTable2309.xml><?xml version="1.0" encoding="utf-8"?>
<queryTable xmlns="http://schemas.openxmlformats.org/spreadsheetml/2006/main" name="DadosExternos_36" connectionId="9" autoFormatId="16" applyNumberFormats="0" applyBorderFormats="0" applyFontFormats="1" applyPatternFormats="1" applyAlignmentFormats="0" applyWidthHeightFormats="0"/>
</file>

<file path=xl/queryTables/queryTable2310.xml><?xml version="1.0" encoding="utf-8"?>
<queryTable xmlns="http://schemas.openxmlformats.org/spreadsheetml/2006/main" name="DadosExternos_363" connectionId="631" autoFormatId="16" applyNumberFormats="0" applyBorderFormats="0" applyFontFormats="1" applyPatternFormats="1" applyAlignmentFormats="0" applyWidthHeightFormats="0"/>
</file>

<file path=xl/queryTables/queryTable2311.xml><?xml version="1.0" encoding="utf-8"?>
<queryTable xmlns="http://schemas.openxmlformats.org/spreadsheetml/2006/main" name="DadosExternos_305" connectionId="489" autoFormatId="16" applyNumberFormats="0" applyBorderFormats="0" applyFontFormats="1" applyPatternFormats="1" applyAlignmentFormats="0" applyWidthHeightFormats="0"/>
</file>

<file path=xl/queryTables/queryTable2312.xml><?xml version="1.0" encoding="utf-8"?>
<queryTable xmlns="http://schemas.openxmlformats.org/spreadsheetml/2006/main" name="ExternalData_12" connectionId="907" autoFormatId="16" applyNumberFormats="0" applyBorderFormats="0" applyFontFormats="1" applyPatternFormats="1" applyAlignmentFormats="0" applyWidthHeightFormats="0"/>
</file>

<file path=xl/queryTables/queryTable2313.xml><?xml version="1.0" encoding="utf-8"?>
<queryTable xmlns="http://schemas.openxmlformats.org/spreadsheetml/2006/main" name="DadosExternos_221" connectionId="186" autoFormatId="16" applyNumberFormats="0" applyBorderFormats="0" applyFontFormats="1" applyPatternFormats="1" applyAlignmentFormats="0" applyWidthHeightFormats="0"/>
</file>

<file path=xl/queryTables/queryTable2314.xml><?xml version="1.0" encoding="utf-8"?>
<queryTable xmlns="http://schemas.openxmlformats.org/spreadsheetml/2006/main" name="ExternalData_149" connectionId="985" autoFormatId="16" applyNumberFormats="0" applyBorderFormats="0" applyFontFormats="1" applyPatternFormats="1" applyAlignmentFormats="0" applyWidthHeightFormats="0"/>
</file>

<file path=xl/queryTables/queryTable2315.xml><?xml version="1.0" encoding="utf-8"?>
<queryTable xmlns="http://schemas.openxmlformats.org/spreadsheetml/2006/main" name="DadosExternos_184" connectionId="5" autoFormatId="16" applyNumberFormats="0" applyBorderFormats="0" applyFontFormats="1" applyPatternFormats="1" applyAlignmentFormats="0" applyWidthHeightFormats="0"/>
</file>

<file path=xl/queryTables/queryTable2316.xml><?xml version="1.0" encoding="utf-8"?>
<queryTable xmlns="http://schemas.openxmlformats.org/spreadsheetml/2006/main" name="DadosExternos_461" connectionId="31" autoFormatId="16" applyNumberFormats="0" applyBorderFormats="0" applyFontFormats="1" applyPatternFormats="1" applyAlignmentFormats="0" applyWidthHeightFormats="0"/>
</file>

<file path=xl/queryTables/queryTable2317.xml><?xml version="1.0" encoding="utf-8"?>
<queryTable xmlns="http://schemas.openxmlformats.org/spreadsheetml/2006/main" name="DadosExternos_141" connectionId="680" autoFormatId="16" applyNumberFormats="0" applyBorderFormats="0" applyFontFormats="1" applyPatternFormats="1" applyAlignmentFormats="0" applyWidthHeightFormats="0"/>
</file>

<file path=xl/queryTables/queryTable2318.xml><?xml version="1.0" encoding="utf-8"?>
<queryTable xmlns="http://schemas.openxmlformats.org/spreadsheetml/2006/main" name="ExternalData_92" connectionId="1186" autoFormatId="16" applyNumberFormats="0" applyBorderFormats="0" applyFontFormats="1" applyPatternFormats="1" applyAlignmentFormats="0" applyWidthHeightFormats="0"/>
</file>

<file path=xl/queryTables/queryTable2319.xml><?xml version="1.0" encoding="utf-8"?>
<queryTable xmlns="http://schemas.openxmlformats.org/spreadsheetml/2006/main" name="DadosExternos_115" connectionId="239" autoFormatId="16" applyNumberFormats="0" applyBorderFormats="0" applyFontFormats="1" applyPatternFormats="1" applyAlignmentFormats="0" applyWidthHeightFormats="0"/>
</file>

<file path=xl/queryTables/queryTable2320.xml><?xml version="1.0" encoding="utf-8"?>
<queryTable xmlns="http://schemas.openxmlformats.org/spreadsheetml/2006/main" name="ExternalData_60" connectionId="1072" autoFormatId="16" applyNumberFormats="0" applyBorderFormats="0" applyFontFormats="1" applyPatternFormats="1" applyAlignmentFormats="0" applyWidthHeightFormats="0"/>
</file>

<file path=xl/queryTables/queryTable2321.xml><?xml version="1.0" encoding="utf-8"?>
<queryTable xmlns="http://schemas.openxmlformats.org/spreadsheetml/2006/main" name="DadosExternos_331" connectionId="556" autoFormatId="16" applyNumberFormats="0" applyBorderFormats="0" applyFontFormats="1" applyPatternFormats="1" applyAlignmentFormats="0" applyWidthHeightFormats="0"/>
</file>

<file path=xl/queryTables/queryTable2322.xml><?xml version="1.0" encoding="utf-8"?>
<queryTable xmlns="http://schemas.openxmlformats.org/spreadsheetml/2006/main" name="ExternalData_94" connectionId="1190" autoFormatId="16" applyNumberFormats="0" applyBorderFormats="0" applyFontFormats="1" applyPatternFormats="1" applyAlignmentFormats="0" applyWidthHeightFormats="0"/>
</file>

<file path=xl/queryTables/queryTable2323.xml><?xml version="1.0" encoding="utf-8"?>
<queryTable xmlns="http://schemas.openxmlformats.org/spreadsheetml/2006/main" name="ExternalData_48" connectionId="924" autoFormatId="16" applyNumberFormats="0" applyBorderFormats="0" applyFontFormats="1" applyPatternFormats="1" applyAlignmentFormats="0" applyWidthHeightFormats="0"/>
</file>

<file path=xl/queryTables/queryTable2324.xml><?xml version="1.0" encoding="utf-8"?>
<queryTable xmlns="http://schemas.openxmlformats.org/spreadsheetml/2006/main" name="DadosExternos_182" connectionId="853" autoFormatId="16" applyNumberFormats="0" applyBorderFormats="0" applyFontFormats="1" applyPatternFormats="1" applyAlignmentFormats="0" applyWidthHeightFormats="0"/>
</file>

<file path=xl/queryTables/queryTable2325.xml><?xml version="1.0" encoding="utf-8"?>
<queryTable xmlns="http://schemas.openxmlformats.org/spreadsheetml/2006/main" name="DadosExternos_333" connectionId="559" autoFormatId="16" applyNumberFormats="0" applyBorderFormats="0" applyFontFormats="1" applyPatternFormats="1" applyAlignmentFormats="0" applyWidthHeightFormats="0"/>
</file>

<file path=xl/queryTables/queryTable2326.xml><?xml version="1.0" encoding="utf-8"?>
<queryTable xmlns="http://schemas.openxmlformats.org/spreadsheetml/2006/main" name="DadosExternos_425" connectionId="732" autoFormatId="16" applyNumberFormats="0" applyBorderFormats="0" applyFontFormats="1" applyPatternFormats="1" applyAlignmentFormats="0" applyWidthHeightFormats="0"/>
</file>

<file path=xl/queryTables/queryTable2327.xml><?xml version="1.0" encoding="utf-8"?>
<queryTable xmlns="http://schemas.openxmlformats.org/spreadsheetml/2006/main" name="DadosExternos_210" connectionId="151" autoFormatId="16" applyNumberFormats="0" applyBorderFormats="0" applyFontFormats="1" applyPatternFormats="1" applyAlignmentFormats="0" applyWidthHeightFormats="0"/>
</file>

<file path=xl/queryTables/queryTable2328.xml><?xml version="1.0" encoding="utf-8"?>
<queryTable xmlns="http://schemas.openxmlformats.org/spreadsheetml/2006/main" name="DadosExternos_388" connectionId="198" autoFormatId="16" applyNumberFormats="0" applyBorderFormats="0" applyFontFormats="1" applyPatternFormats="1" applyAlignmentFormats="0" applyWidthHeightFormats="0"/>
</file>

<file path=xl/queryTables/queryTable2329.xml><?xml version="1.0" encoding="utf-8"?>
<queryTable xmlns="http://schemas.openxmlformats.org/spreadsheetml/2006/main" name="DadosExternos_121" connectionId="340" autoFormatId="16" applyNumberFormats="0" applyBorderFormats="0" applyFontFormats="1" applyPatternFormats="1" applyAlignmentFormats="0" applyWidthHeightFormats="0"/>
</file>

<file path=xl/queryTables/queryTable2330.xml><?xml version="1.0" encoding="utf-8"?>
<queryTable xmlns="http://schemas.openxmlformats.org/spreadsheetml/2006/main" name="ExternalData_7" connectionId="1145" autoFormatId="16" applyNumberFormats="0" applyBorderFormats="0" applyFontFormats="1" applyPatternFormats="1" applyAlignmentFormats="0" applyWidthHeightFormats="0"/>
</file>

<file path=xl/queryTables/queryTable2331.xml><?xml version="1.0" encoding="utf-8"?>
<queryTable xmlns="http://schemas.openxmlformats.org/spreadsheetml/2006/main" name="DadosExternos_356" connectionId="616" autoFormatId="16" applyNumberFormats="0" applyBorderFormats="0" applyFontFormats="1" applyPatternFormats="1" applyAlignmentFormats="0" applyWidthHeightFormats="0"/>
</file>

<file path=xl/queryTables/queryTable2332.xml><?xml version="1.0" encoding="utf-8"?>
<queryTable xmlns="http://schemas.openxmlformats.org/spreadsheetml/2006/main" name="ExternalData_113" connectionId="1240" autoFormatId="16" applyNumberFormats="0" applyBorderFormats="0" applyFontFormats="1" applyPatternFormats="1" applyAlignmentFormats="0" applyWidthHeightFormats="0"/>
</file>

<file path=xl/queryTables/queryTable2333.xml><?xml version="1.0" encoding="utf-8"?>
<queryTable xmlns="http://schemas.openxmlformats.org/spreadsheetml/2006/main" name="ExternalData_78" connectionId="1124" autoFormatId="16" applyNumberFormats="0" applyBorderFormats="0" applyFontFormats="1" applyPatternFormats="1" applyAlignmentFormats="0" applyWidthHeightFormats="0"/>
</file>

<file path=xl/queryTables/queryTable2334.xml><?xml version="1.0" encoding="utf-8"?>
<queryTable xmlns="http://schemas.openxmlformats.org/spreadsheetml/2006/main" name="ExternalData_134" connectionId="958" autoFormatId="16" applyNumberFormats="0" applyBorderFormats="0" applyFontFormats="1" applyPatternFormats="1" applyAlignmentFormats="0" applyWidthHeightFormats="0"/>
</file>

<file path=xl/queryTables/queryTable2335.xml><?xml version="1.0" encoding="utf-8"?>
<queryTable xmlns="http://schemas.openxmlformats.org/spreadsheetml/2006/main" name="ExternalData_150" connectionId="986" autoFormatId="16" applyNumberFormats="0" applyBorderFormats="0" applyFontFormats="1" applyPatternFormats="1" applyAlignmentFormats="0" applyWidthHeightFormats="0"/>
</file>

<file path=xl/queryTables/queryTable2336.xml><?xml version="1.0" encoding="utf-8"?>
<queryTable xmlns="http://schemas.openxmlformats.org/spreadsheetml/2006/main" name="ExternalData_164" connectionId="1015" autoFormatId="16" applyNumberFormats="0" applyBorderFormats="0" applyFontFormats="1" applyPatternFormats="1" applyAlignmentFormats="0" applyWidthHeightFormats="0"/>
</file>

<file path=xl/queryTables/queryTable2337.xml><?xml version="1.0" encoding="utf-8"?>
<queryTable xmlns="http://schemas.openxmlformats.org/spreadsheetml/2006/main" name="DadosExternos_237" connectionId="225" autoFormatId="16" applyNumberFormats="0" applyBorderFormats="0" applyFontFormats="1" applyPatternFormats="1" applyAlignmentFormats="0" applyWidthHeightFormats="0"/>
</file>

<file path=xl/queryTables/queryTable2338.xml><?xml version="1.0" encoding="utf-8"?>
<queryTable xmlns="http://schemas.openxmlformats.org/spreadsheetml/2006/main" name="ExternalData_129" connectionId="942" autoFormatId="16" applyNumberFormats="0" applyBorderFormats="0" applyFontFormats="1" applyPatternFormats="1" applyAlignmentFormats="0" applyWidthHeightFormats="0"/>
</file>

<file path=xl/queryTables/queryTable2339.xml><?xml version="1.0" encoding="utf-8"?>
<queryTable xmlns="http://schemas.openxmlformats.org/spreadsheetml/2006/main" name="DadosExternos_484" connectionId="208" autoFormatId="16" applyNumberFormats="0" applyBorderFormats="0" applyFontFormats="1" applyPatternFormats="1" applyAlignmentFormats="0" applyWidthHeightFormats="0"/>
</file>

<file path=xl/queryTables/queryTable2340.xml><?xml version="1.0" encoding="utf-8"?>
<queryTable xmlns="http://schemas.openxmlformats.org/spreadsheetml/2006/main" name="DadosExternos_471" connectionId="115" autoFormatId="16" applyNumberFormats="0" applyBorderFormats="0" applyFontFormats="1" applyPatternFormats="1" applyAlignmentFormats="0" applyWidthHeightFormats="0"/>
</file>

<file path=xl/queryTables/queryTable2341.xml><?xml version="1.0" encoding="utf-8"?>
<queryTable xmlns="http://schemas.openxmlformats.org/spreadsheetml/2006/main" name="DadosExternos_64" connectionId="550" autoFormatId="16" applyNumberFormats="0" applyBorderFormats="0" applyFontFormats="1" applyPatternFormats="1" applyAlignmentFormats="0" applyWidthHeightFormats="0"/>
</file>

<file path=xl/queryTables/queryTable2342.xml><?xml version="1.0" encoding="utf-8"?>
<queryTable xmlns="http://schemas.openxmlformats.org/spreadsheetml/2006/main" name="DadosExternos_250" connectionId="283" autoFormatId="16" applyNumberFormats="0" applyBorderFormats="0" applyFontFormats="1" applyPatternFormats="1" applyAlignmentFormats="0" applyWidthHeightFormats="0"/>
</file>

<file path=xl/queryTables/queryTable2343.xml><?xml version="1.0" encoding="utf-8"?>
<queryTable xmlns="http://schemas.openxmlformats.org/spreadsheetml/2006/main" name="DadosExternos_390" connectionId="237" autoFormatId="16" applyNumberFormats="0" applyBorderFormats="0" applyFontFormats="1" applyPatternFormats="1" applyAlignmentFormats="0" applyWidthHeightFormats="0"/>
</file>

<file path=xl/queryTables/queryTable2344.xml><?xml version="1.0" encoding="utf-8"?>
<queryTable xmlns="http://schemas.openxmlformats.org/spreadsheetml/2006/main" name="DadosExternos_472" connectionId="122" autoFormatId="16" applyNumberFormats="0" applyBorderFormats="0" applyFontFormats="1" applyPatternFormats="1" applyAlignmentFormats="0" applyWidthHeightFormats="0"/>
</file>

<file path=xl/queryTables/queryTable2345.xml><?xml version="1.0" encoding="utf-8"?>
<queryTable xmlns="http://schemas.openxmlformats.org/spreadsheetml/2006/main" name="DadosExternos_160" connectionId="764" autoFormatId="16" applyNumberFormats="0" applyBorderFormats="0" applyFontFormats="1" applyPatternFormats="1" applyAlignmentFormats="0" applyWidthHeightFormats="0"/>
</file>

<file path=xl/queryTables/queryTable2346.xml><?xml version="1.0" encoding="utf-8"?>
<queryTable xmlns="http://schemas.openxmlformats.org/spreadsheetml/2006/main" name="DadosExternos_315" connectionId="514" autoFormatId="16" applyNumberFormats="0" applyBorderFormats="0" applyFontFormats="1" applyPatternFormats="1" applyAlignmentFormats="0" applyWidthHeightFormats="0"/>
</file>

<file path=xl/queryTables/queryTable2347.xml><?xml version="1.0" encoding="utf-8"?>
<queryTable xmlns="http://schemas.openxmlformats.org/spreadsheetml/2006/main" name="DadosExternos_258" connectionId="313" autoFormatId="16" applyNumberFormats="0" applyBorderFormats="0" applyFontFormats="1" applyPatternFormats="1" applyAlignmentFormats="0" applyWidthHeightFormats="0"/>
</file>

<file path=xl/queryTables/queryTable2348.xml><?xml version="1.0" encoding="utf-8"?>
<queryTable xmlns="http://schemas.openxmlformats.org/spreadsheetml/2006/main" name="ExternalData_45" connectionId="1201" autoFormatId="16" applyNumberFormats="0" applyBorderFormats="0" applyFontFormats="1" applyPatternFormats="1" applyAlignmentFormats="0" applyWidthHeightFormats="0"/>
</file>

<file path=xl/queryTables/queryTable2349.xml><?xml version="1.0" encoding="utf-8"?>
<queryTable xmlns="http://schemas.openxmlformats.org/spreadsheetml/2006/main" name="DadosExternos_402" connectionId="439" autoFormatId="16" applyNumberFormats="0" applyBorderFormats="0" applyFontFormats="1" applyPatternFormats="1" applyAlignmentFormats="0" applyWidthHeightFormats="0"/>
</file>

<file path=xl/queryTables/queryTable2350.xml><?xml version="1.0" encoding="utf-8"?>
<queryTable xmlns="http://schemas.openxmlformats.org/spreadsheetml/2006/main" name="DadosExternos_469" connectionId="79" autoFormatId="16" applyNumberFormats="0" applyBorderFormats="0" applyFontFormats="1" applyPatternFormats="1" applyAlignmentFormats="0" applyWidthHeightFormats="0"/>
</file>

<file path=xl/queryTables/queryTable2351.xml><?xml version="1.0" encoding="utf-8"?>
<queryTable xmlns="http://schemas.openxmlformats.org/spreadsheetml/2006/main" name="DadosExternos_481" connectionId="184" autoFormatId="16" applyNumberFormats="0" applyBorderFormats="0" applyFontFormats="1" applyPatternFormats="1" applyAlignmentFormats="0" applyWidthHeightFormats="0"/>
</file>

<file path=xl/queryTables/queryTable2352.xml><?xml version="1.0" encoding="utf-8"?>
<queryTable xmlns="http://schemas.openxmlformats.org/spreadsheetml/2006/main" name="ExternalData_107" connectionId="1227" autoFormatId="16" applyNumberFormats="0" applyBorderFormats="0" applyFontFormats="1" applyPatternFormats="1" applyAlignmentFormats="0" applyWidthHeightFormats="0"/>
</file>

<file path=xl/queryTables/queryTable2353.xml><?xml version="1.0" encoding="utf-8"?>
<queryTable xmlns="http://schemas.openxmlformats.org/spreadsheetml/2006/main" name="DadosExternos_145" connectionId="699" autoFormatId="16" applyNumberFormats="0" applyBorderFormats="0" applyFontFormats="1" applyPatternFormats="1" applyAlignmentFormats="0" applyWidthHeightFormats="0"/>
</file>

<file path=xl/queryTables/queryTable2354.xml><?xml version="1.0" encoding="utf-8"?>
<queryTable xmlns="http://schemas.openxmlformats.org/spreadsheetml/2006/main" name="ExternalData_98" connectionId="1203" autoFormatId="16" applyNumberFormats="0" applyBorderFormats="0" applyFontFormats="1" applyPatternFormats="1" applyAlignmentFormats="0" applyWidthHeightFormats="0"/>
</file>

<file path=xl/queryTables/queryTable2355.xml><?xml version="1.0" encoding="utf-8"?>
<queryTable xmlns="http://schemas.openxmlformats.org/spreadsheetml/2006/main" name="DadosExternos_327" connectionId="542" autoFormatId="16" applyNumberFormats="0" applyBorderFormats="0" applyFontFormats="1" applyPatternFormats="1" applyAlignmentFormats="0" applyWidthHeightFormats="0"/>
</file>

<file path=xl/queryTables/queryTable2356.xml><?xml version="1.0" encoding="utf-8"?>
<queryTable xmlns="http://schemas.openxmlformats.org/spreadsheetml/2006/main" name="ExternalData_148" connectionId="984" autoFormatId="16" applyNumberFormats="0" applyBorderFormats="0" applyFontFormats="1" applyPatternFormats="1" applyAlignmentFormats="0" applyWidthHeightFormats="0"/>
</file>

<file path=xl/queryTables/queryTable2357.xml><?xml version="1.0" encoding="utf-8"?>
<queryTable xmlns="http://schemas.openxmlformats.org/spreadsheetml/2006/main" name="DadosExternos_337" connectionId="571" autoFormatId="16" applyNumberFormats="0" applyBorderFormats="0" applyFontFormats="1" applyPatternFormats="1" applyAlignmentFormats="0" applyWidthHeightFormats="0"/>
</file>

<file path=xl/queryTables/queryTable2358.xml><?xml version="1.0" encoding="utf-8"?>
<queryTable xmlns="http://schemas.openxmlformats.org/spreadsheetml/2006/main" name="ExternalData_89" connectionId="1168" autoFormatId="16" applyNumberFormats="0" applyBorderFormats="0" applyFontFormats="1" applyPatternFormats="1" applyAlignmentFormats="0" applyWidthHeightFormats="0"/>
</file>

<file path=xl/queryTables/queryTable2359.xml><?xml version="1.0" encoding="utf-8"?>
<queryTable xmlns="http://schemas.openxmlformats.org/spreadsheetml/2006/main" name="DadosExternos_49" connectionId="289" autoFormatId="16" applyNumberFormats="0" applyBorderFormats="0" applyFontFormats="1" applyPatternFormats="1" applyAlignmentFormats="0" applyWidthHeightFormats="0"/>
</file>

<file path=xl/queryTables/queryTable2360.xml><?xml version="1.0" encoding="utf-8"?>
<queryTable xmlns="http://schemas.openxmlformats.org/spreadsheetml/2006/main" name="ExternalData_35" connectionId="1081" autoFormatId="16" applyNumberFormats="0" applyBorderFormats="0" applyFontFormats="1" applyPatternFormats="1" applyAlignmentFormats="0" applyWidthHeightFormats="0"/>
</file>

<file path=xl/queryTables/queryTable2361.xml><?xml version="1.0" encoding="utf-8"?>
<queryTable xmlns="http://schemas.openxmlformats.org/spreadsheetml/2006/main" name="ExternalData_16" connectionId="984" autoFormatId="16" applyNumberFormats="0" applyBorderFormats="0" applyFontFormats="1" applyPatternFormats="1" applyAlignmentFormats="0" applyWidthHeightFormats="0"/>
</file>

<file path=xl/queryTables/queryTable2362.xml><?xml version="1.0" encoding="utf-8"?>
<queryTable xmlns="http://schemas.openxmlformats.org/spreadsheetml/2006/main" name="DadosExternos_10" connectionId="886" autoFormatId="16" applyNumberFormats="0" applyBorderFormats="0" applyFontFormats="1" applyPatternFormats="1" applyAlignmentFormats="0" applyWidthHeightFormats="0"/>
</file>

<file path=xl/queryTables/queryTable2363.xml><?xml version="1.0" encoding="utf-8"?>
<queryTable xmlns="http://schemas.openxmlformats.org/spreadsheetml/2006/main" name="DadosExternos_181" connectionId="850" autoFormatId="16" applyNumberFormats="0" applyBorderFormats="0" applyFontFormats="1" applyPatternFormats="1" applyAlignmentFormats="0" applyWidthHeightFormats="0"/>
</file>

<file path=xl/queryTables/queryTable2364.xml><?xml version="1.0" encoding="utf-8"?>
<queryTable xmlns="http://schemas.openxmlformats.org/spreadsheetml/2006/main" name="ExternalData_158" connectionId="1004" autoFormatId="16" applyNumberFormats="0" applyBorderFormats="0" applyFontFormats="1" applyPatternFormats="1" applyAlignmentFormats="0" applyWidthHeightFormats="0"/>
</file>

<file path=xl/queryTables/queryTable2365.xml><?xml version="1.0" encoding="utf-8"?>
<queryTable xmlns="http://schemas.openxmlformats.org/spreadsheetml/2006/main" name="DadosExternos_122" connectionId="357" autoFormatId="16" applyNumberFormats="0" applyBorderFormats="0" applyFontFormats="1" applyPatternFormats="1" applyAlignmentFormats="0" applyWidthHeightFormats="0"/>
</file>

<file path=xl/queryTables/queryTable2366.xml><?xml version="1.0" encoding="utf-8"?>
<queryTable xmlns="http://schemas.openxmlformats.org/spreadsheetml/2006/main" name="DadosExternos_246" connectionId="272" autoFormatId="16" applyNumberFormats="0" applyBorderFormats="0" applyFontFormats="1" applyPatternFormats="1" applyAlignmentFormats="0" applyWidthHeightFormats="0"/>
</file>

<file path=xl/queryTables/queryTable2367.xml><?xml version="1.0" encoding="utf-8"?>
<queryTable xmlns="http://schemas.openxmlformats.org/spreadsheetml/2006/main" name="DadosExternos_31" connectionId="702" autoFormatId="16" applyNumberFormats="0" applyBorderFormats="0" applyFontFormats="1" applyPatternFormats="1" applyAlignmentFormats="0" applyWidthHeightFormats="0"/>
</file>

<file path=xl/queryTables/queryTable2368.xml><?xml version="1.0" encoding="utf-8"?>
<queryTable xmlns="http://schemas.openxmlformats.org/spreadsheetml/2006/main" name="DadosExternos_128" connectionId="457" autoFormatId="16" applyNumberFormats="0" applyBorderFormats="0" applyFontFormats="1" applyPatternFormats="1" applyAlignmentFormats="0" applyWidthHeightFormats="0"/>
</file>

<file path=xl/queryTables/queryTable2369.xml><?xml version="1.0" encoding="utf-8"?>
<queryTable xmlns="http://schemas.openxmlformats.org/spreadsheetml/2006/main" name="DadosExternos_526" connectionId="572" autoFormatId="16" applyNumberFormats="0" applyBorderFormats="0" applyFontFormats="1" applyPatternFormats="1" applyAlignmentFormats="0" applyWidthHeightFormats="0"/>
</file>

<file path=xl/queryTables/queryTable2370.xml><?xml version="1.0" encoding="utf-8"?>
<queryTable xmlns="http://schemas.openxmlformats.org/spreadsheetml/2006/main" name="ExternalData_15" connectionId="968" autoFormatId="16" applyNumberFormats="0" applyBorderFormats="0" applyFontFormats="1" applyPatternFormats="1" applyAlignmentFormats="0" applyWidthHeightFormats="0"/>
</file>

<file path=xl/queryTables/queryTable2371.xml><?xml version="1.0" encoding="utf-8"?>
<queryTable xmlns="http://schemas.openxmlformats.org/spreadsheetml/2006/main" name="DadosExternos_47" connectionId="259" autoFormatId="16" applyNumberFormats="0" applyBorderFormats="0" applyFontFormats="1" applyPatternFormats="1" applyAlignmentFormats="0" applyWidthHeightFormats="0"/>
</file>

<file path=xl/queryTables/queryTable2372.xml><?xml version="1.0" encoding="utf-8"?>
<queryTable xmlns="http://schemas.openxmlformats.org/spreadsheetml/2006/main" name="ExternalData_101" connectionId="1210" autoFormatId="16" applyNumberFormats="0" applyBorderFormats="0" applyFontFormats="1" applyPatternFormats="1" applyAlignmentFormats="0" applyWidthHeightFormats="0"/>
</file>

<file path=xl/queryTables/queryTable2373.xml><?xml version="1.0" encoding="utf-8"?>
<queryTable xmlns="http://schemas.openxmlformats.org/spreadsheetml/2006/main" name="DadosExternos_155" connectionId="740" autoFormatId="16" applyNumberFormats="0" applyBorderFormats="0" applyFontFormats="1" applyPatternFormats="1" applyAlignmentFormats="0" applyWidthHeightFormats="0"/>
</file>

<file path=xl/queryTables/queryTable2374.xml><?xml version="1.0" encoding="utf-8"?>
<queryTable xmlns="http://schemas.openxmlformats.org/spreadsheetml/2006/main" name="DadosExternos_117" connectionId="274" autoFormatId="16" applyNumberFormats="0" applyBorderFormats="0" applyFontFormats="1" applyPatternFormats="1" applyAlignmentFormats="0" applyWidthHeightFormats="0"/>
</file>

<file path=xl/queryTables/queryTable2375.xml><?xml version="1.0" encoding="utf-8"?>
<queryTable xmlns="http://schemas.openxmlformats.org/spreadsheetml/2006/main" name="ExternalData_65" connectionId="1094" autoFormatId="16" applyNumberFormats="0" applyBorderFormats="0" applyFontFormats="1" applyPatternFormats="1" applyAlignmentFormats="0" applyWidthHeightFormats="0"/>
</file>

<file path=xl/queryTables/queryTable2376.xml><?xml version="1.0" encoding="utf-8"?>
<queryTable xmlns="http://schemas.openxmlformats.org/spreadsheetml/2006/main" name="DadosExternos_300" connectionId="481" autoFormatId="16" applyNumberFormats="0" applyBorderFormats="0" applyFontFormats="1" applyPatternFormats="1" applyAlignmentFormats="0" applyWidthHeightFormats="0"/>
</file>

<file path=xl/queryTables/queryTable2377.xml><?xml version="1.0" encoding="utf-8"?>
<queryTable xmlns="http://schemas.openxmlformats.org/spreadsheetml/2006/main" name="ExternalData_39" connectionId="1095" autoFormatId="16" applyNumberFormats="0" applyBorderFormats="0" applyFontFormats="1" applyPatternFormats="1" applyAlignmentFormats="0" applyWidthHeightFormats="0"/>
</file>

<file path=xl/queryTables/queryTable2378.xml><?xml version="1.0" encoding="utf-8"?>
<queryTable xmlns="http://schemas.openxmlformats.org/spreadsheetml/2006/main" name="ExternalData_14" connectionId="952" autoFormatId="16" applyNumberFormats="0" applyBorderFormats="0" applyFontFormats="1" applyPatternFormats="1" applyAlignmentFormats="0" applyWidthHeightFormats="0"/>
</file>

<file path=xl/queryTables/queryTable2379.xml><?xml version="1.0" encoding="utf-8"?>
<queryTable xmlns="http://schemas.openxmlformats.org/spreadsheetml/2006/main" name="ExternalData_102" connectionId="1212" autoFormatId="16" applyNumberFormats="0" applyBorderFormats="0" applyFontFormats="1" applyPatternFormats="1" applyAlignmentFormats="0" applyWidthHeightFormats="0"/>
</file>

<file path=xl/queryTables/queryTable2380.xml><?xml version="1.0" encoding="utf-8"?>
<queryTable xmlns="http://schemas.openxmlformats.org/spreadsheetml/2006/main" name="DadosExternos_376" connectionId="743" autoFormatId="16" applyNumberFormats="0" applyBorderFormats="0" applyFontFormats="1" applyPatternFormats="1" applyAlignmentFormats="0" applyWidthHeightFormats="0"/>
</file>

<file path=xl/queryTables/queryTable2381.xml><?xml version="1.0" encoding="utf-8"?>
<queryTable xmlns="http://schemas.openxmlformats.org/spreadsheetml/2006/main" name="DadosExternos_344" connectionId="585" autoFormatId="16" applyNumberFormats="0" applyBorderFormats="0" applyFontFormats="1" applyPatternFormats="1" applyAlignmentFormats="0" applyWidthHeightFormats="0"/>
</file>

<file path=xl/queryTables/queryTable2382.xml><?xml version="1.0" encoding="utf-8"?>
<queryTable xmlns="http://schemas.openxmlformats.org/spreadsheetml/2006/main" name="DadosExternos_281" connectionId="408" autoFormatId="16" applyNumberFormats="0" applyBorderFormats="0" applyFontFormats="1" applyPatternFormats="1" applyAlignmentFormats="0" applyWidthHeightFormats="0"/>
</file>

<file path=xl/queryTables/queryTable2383.xml><?xml version="1.0" encoding="utf-8"?>
<queryTable xmlns="http://schemas.openxmlformats.org/spreadsheetml/2006/main" name="ExternalData_46" connectionId="1225" autoFormatId="16" applyNumberFormats="0" applyBorderFormats="0" applyFontFormats="1" applyPatternFormats="1" applyAlignmentFormats="0" applyWidthHeightFormats="0"/>
</file>

<file path=xl/queryTables/queryTable2384.xml><?xml version="1.0" encoding="utf-8"?>
<queryTable xmlns="http://schemas.openxmlformats.org/spreadsheetml/2006/main" name="DadosExternos_147" connectionId="712" autoFormatId="16" applyNumberFormats="0" applyBorderFormats="0" applyFontFormats="1" applyPatternFormats="1" applyAlignmentFormats="0" applyWidthHeightFormats="0"/>
</file>

<file path=xl/queryTables/queryTable2385.xml><?xml version="1.0" encoding="utf-8"?>
<queryTable xmlns="http://schemas.openxmlformats.org/spreadsheetml/2006/main" name="ExternalData_9" connectionId="1178" autoFormatId="16" applyNumberFormats="0" applyBorderFormats="0" applyFontFormats="1" applyPatternFormats="1" applyAlignmentFormats="0" applyWidthHeightFormats="0"/>
</file>

<file path=xl/queryTables/queryTable2386.xml><?xml version="1.0" encoding="utf-8"?>
<queryTable xmlns="http://schemas.openxmlformats.org/spreadsheetml/2006/main" name="DadosExternos_153" connectionId="732" autoFormatId="16" applyNumberFormats="0" applyBorderFormats="0" applyFontFormats="1" applyPatternFormats="1" applyAlignmentFormats="0" applyWidthHeightFormats="0"/>
</file>

<file path=xl/queryTables/queryTable2387.xml><?xml version="1.0" encoding="utf-8"?>
<queryTable xmlns="http://schemas.openxmlformats.org/spreadsheetml/2006/main" name="DadosExternos_179" connectionId="844" autoFormatId="16" applyNumberFormats="0" applyBorderFormats="0" applyFontFormats="1" applyPatternFormats="1" applyAlignmentFormats="0" applyWidthHeightFormats="0"/>
</file>

<file path=xl/queryTables/queryTable2388.xml><?xml version="1.0" encoding="utf-8"?>
<queryTable xmlns="http://schemas.openxmlformats.org/spreadsheetml/2006/main" name="DadosExternos_490" connectionId="264" autoFormatId="16" applyNumberFormats="0" applyBorderFormats="0" applyFontFormats="1" applyPatternFormats="1" applyAlignmentFormats="0" applyWidthHeightFormats="0"/>
</file>

<file path=xl/queryTables/queryTable2389.xml><?xml version="1.0" encoding="utf-8"?>
<queryTable xmlns="http://schemas.openxmlformats.org/spreadsheetml/2006/main" name="DadosExternos_244" connectionId="267" autoFormatId="16" applyNumberFormats="0" applyBorderFormats="0" applyFontFormats="1" applyPatternFormats="1" applyAlignmentFormats="0" applyWidthHeightFormats="0"/>
</file>

<file path=xl/queryTables/queryTable2390.xml><?xml version="1.0" encoding="utf-8"?>
<queryTable xmlns="http://schemas.openxmlformats.org/spreadsheetml/2006/main" name="ExternalData_93" connectionId="1188" autoFormatId="16" applyNumberFormats="0" applyBorderFormats="0" applyFontFormats="1" applyPatternFormats="1" applyAlignmentFormats="0" applyWidthHeightFormats="0"/>
</file>

<file path=xl/queryTables/queryTable2391.xml><?xml version="1.0" encoding="utf-8"?>
<queryTable xmlns="http://schemas.openxmlformats.org/spreadsheetml/2006/main" name="ExternalData_26" connectionId="982" autoFormatId="16" applyNumberFormats="0" applyBorderFormats="0" applyFontFormats="1" applyPatternFormats="1" applyAlignmentFormats="0" applyWidthHeightFormats="0"/>
</file>

<file path=xl/queryTables/queryTable2392.xml><?xml version="1.0" encoding="utf-8"?>
<queryTable xmlns="http://schemas.openxmlformats.org/spreadsheetml/2006/main" name="ExternalData_13" connectionId="925" autoFormatId="16" applyNumberFormats="0" applyBorderFormats="0" applyFontFormats="1" applyPatternFormats="1" applyAlignmentFormats="0" applyWidthHeightFormats="0"/>
</file>

<file path=xl/queryTables/queryTable2393.xml><?xml version="1.0" encoding="utf-8"?>
<queryTable xmlns="http://schemas.openxmlformats.org/spreadsheetml/2006/main" name="ExternalData_43" connectionId="1162" autoFormatId="16" applyNumberFormats="0" applyBorderFormats="0" applyFontFormats="1" applyPatternFormats="1" applyAlignmentFormats="0" applyWidthHeightFormats="0"/>
</file>

<file path=xl/queryTables/queryTable2394.xml><?xml version="1.0" encoding="utf-8"?>
<queryTable xmlns="http://schemas.openxmlformats.org/spreadsheetml/2006/main" name="DadosExternos_491" connectionId="266" autoFormatId="16" applyNumberFormats="0" applyBorderFormats="0" applyFontFormats="1" applyPatternFormats="1" applyAlignmentFormats="0" applyWidthHeightFormats="0"/>
</file>

<file path=xl/queryTables/queryTable2395.xml><?xml version="1.0" encoding="utf-8"?>
<queryTable xmlns="http://schemas.openxmlformats.org/spreadsheetml/2006/main" name="DadosExternos_527" connectionId="58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5" name="Tabela15" displayName="Tabela15" ref="A1:V523" totalsRowShown="0" headerRowDxfId="146" dataDxfId="145" tableBorderDxfId="144">
  <autoFilter ref="A1:V523"/>
  <tableColumns count="22">
    <tableColumn id="1" name="Colunas1" dataDxfId="143"/>
    <tableColumn id="2" name="Código" dataDxfId="142"/>
    <tableColumn id="3" name="Denominação social" dataDxfId="141"/>
    <tableColumn id="4" name="Segmento de mercado" dataDxfId="140"/>
    <tableColumn id="5" name="Tipo de capital" dataDxfId="139"/>
    <tableColumn id="6" name="Capital R$" dataDxfId="138"/>
    <tableColumn id="7" name="Aprovado em" dataDxfId="137"/>
    <tableColumn id="8" name="Qtde ações ordinárias" dataDxfId="136"/>
    <tableColumn id="9" name="Qtde ações preferenciais" dataDxfId="135"/>
    <tableColumn id="10" name="Qtde total de ações" dataDxfId="134"/>
    <tableColumn id="11" name="Classe" dataDxfId="133"/>
    <tableColumn id="12" name="Qtde ações" dataDxfId="132"/>
    <tableColumn id="13" name="Classe2" dataDxfId="131"/>
    <tableColumn id="14" name="Qtde ações3" dataDxfId="130"/>
    <tableColumn id="15" name="Classe4" dataDxfId="129"/>
    <tableColumn id="16" name="Qtde ações5" dataDxfId="128"/>
    <tableColumn id="17" name="Classe6" dataDxfId="127"/>
    <tableColumn id="18" name="Qtde ações7" dataDxfId="126"/>
    <tableColumn id="19" name="Classe8" dataDxfId="125"/>
    <tableColumn id="20" name="Qtde ações9" dataDxfId="124"/>
    <tableColumn id="21" name="Classe10" dataDxfId="123"/>
    <tableColumn id="22" name="Qtde ações11" dataDxfId="1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3" name="Tabela13" displayName="Tabela13" ref="A1:AM415" totalsRowCount="1" headerRowDxfId="121" headerRowBorderDxfId="120" tableBorderDxfId="119">
  <autoFilter ref="A1:AM414">
    <filterColumn colId="3">
      <filters>
        <filter val="R$ 1,13"/>
        <filter val="R$ 1,36"/>
        <filter val="R$ 1,39"/>
        <filter val="R$ 1,40"/>
        <filter val="R$ 1,44"/>
        <filter val="R$ 1,49"/>
        <filter val="R$ 1,50"/>
        <filter val="R$ 1,54"/>
        <filter val="R$ 1,57"/>
        <filter val="R$ 1,59"/>
        <filter val="R$ 1,63"/>
        <filter val="R$ 1,64"/>
        <filter val="R$ 1,70"/>
        <filter val="R$ 1,77"/>
        <filter val="R$ 1,85"/>
        <filter val="R$ 1,90"/>
        <filter val="R$ 1,91"/>
        <filter val="R$ 1,99"/>
        <filter val="R$ 10,00"/>
        <filter val="R$ 10,17"/>
        <filter val="R$ 10,61"/>
        <filter val="R$ 10,65"/>
        <filter val="R$ 10,66"/>
        <filter val="R$ 10,69"/>
        <filter val="R$ 10,85"/>
        <filter val="R$ 11,00"/>
        <filter val="R$ 11,01"/>
        <filter val="R$ 11,32"/>
        <filter val="R$ 11,50"/>
        <filter val="R$ 12,27"/>
        <filter val="R$ 12,29"/>
        <filter val="R$ 12,46"/>
        <filter val="R$ 12,51"/>
        <filter val="R$ 12,52"/>
        <filter val="R$ 12,62"/>
        <filter val="R$ 12,84"/>
        <filter val="R$ 12,89"/>
        <filter val="R$ 13,17"/>
        <filter val="R$ 13,45"/>
        <filter val="R$ 13,50"/>
        <filter val="R$ 13,79"/>
        <filter val="R$ 13,90"/>
        <filter val="R$ 13,95"/>
        <filter val="R$ 14,90"/>
        <filter val="R$ 15,01"/>
        <filter val="R$ 15,06"/>
        <filter val="R$ 15,49"/>
        <filter val="R$ 15,56"/>
        <filter val="R$ 16,18"/>
        <filter val="R$ 16,22"/>
        <filter val="R$ 16,27"/>
        <filter val="R$ 16,40"/>
        <filter val="R$ 16,60"/>
        <filter val="R$ 16,82"/>
        <filter val="R$ 16,93"/>
        <filter val="R$ 17,05"/>
        <filter val="R$ 17,44"/>
        <filter val="R$ 17,50"/>
        <filter val="R$ 17,81"/>
        <filter val="R$ 17,88"/>
        <filter val="R$ 18,26"/>
        <filter val="R$ 18,79"/>
        <filter val="R$ 19,83"/>
        <filter val="R$ 2,00"/>
        <filter val="R$ 2,22"/>
        <filter val="R$ 2,23"/>
        <filter val="R$ 2,27"/>
        <filter val="R$ 2,28"/>
        <filter val="R$ 2,40"/>
        <filter val="R$ 2,45"/>
        <filter val="R$ 2,51"/>
        <filter val="R$ 2,55"/>
        <filter val="R$ 2,60"/>
        <filter val="R$ 2,74"/>
        <filter val="R$ 2,75"/>
        <filter val="R$ 2,98"/>
        <filter val="R$ 20,34"/>
        <filter val="R$ 20,73"/>
        <filter val="R$ 22,50"/>
        <filter val="R$ 22,78"/>
        <filter val="R$ 24,00"/>
        <filter val="R$ 24,50"/>
        <filter val="R$ 24,93"/>
        <filter val="R$ 25,00"/>
        <filter val="R$ 26,00"/>
        <filter val="R$ 26,09"/>
        <filter val="R$ 26,15"/>
        <filter val="R$ 26,58"/>
        <filter val="R$ 26,68"/>
        <filter val="R$ 26,76"/>
        <filter val="R$ 27,24"/>
        <filter val="R$ 27,39"/>
        <filter val="R$ 27,86"/>
        <filter val="R$ 27,97"/>
        <filter val="R$ 29,30"/>
        <filter val="R$ 29,39"/>
        <filter val="R$ 3,09"/>
        <filter val="R$ 3,25"/>
        <filter val="R$ 3,29"/>
        <filter val="R$ 3,40"/>
        <filter val="R$ 3,46"/>
        <filter val="R$ 3,59"/>
        <filter val="R$ 3,64"/>
        <filter val="R$ 3,84"/>
        <filter val="R$ 3,92"/>
        <filter val="R$ 3,93"/>
        <filter val="R$ 3,99"/>
        <filter val="R$ 30,58"/>
        <filter val="R$ 31,66"/>
        <filter val="R$ 32,13"/>
        <filter val="R$ 33,56"/>
        <filter val="R$ 33,61"/>
        <filter val="R$ 34,30"/>
        <filter val="R$ 34,76"/>
        <filter val="R$ 35,00"/>
        <filter val="R$ 36,00"/>
        <filter val="R$ 37,05"/>
        <filter val="R$ 38,62"/>
        <filter val="R$ 4,00"/>
        <filter val="R$ 4,07"/>
        <filter val="R$ 4,08"/>
        <filter val="R$ 4,19"/>
        <filter val="R$ 4,21"/>
        <filter val="R$ 4,32"/>
        <filter val="R$ 4,53"/>
        <filter val="R$ 4,65"/>
        <filter val="R$ 4,77"/>
        <filter val="R$ 4,80"/>
        <filter val="R$ 4,88"/>
        <filter val="R$ 4,96"/>
        <filter val="R$ 42,04"/>
        <filter val="R$ 43,85"/>
        <filter val="R$ 46,05"/>
        <filter val="R$ 46,70"/>
        <filter val="R$ 47,01"/>
        <filter val="R$ 48,25"/>
        <filter val="R$ 5,14"/>
        <filter val="R$ 5,94"/>
        <filter val="R$ 53,10"/>
        <filter val="R$ 58,00"/>
        <filter val="R$ 58,93"/>
        <filter val="R$ 6,16"/>
        <filter val="R$ 6,30"/>
        <filter val="R$ 6,34"/>
        <filter val="R$ 6,53"/>
        <filter val="R$ 6,60"/>
        <filter val="R$ 6,62"/>
        <filter val="R$ 6,85"/>
        <filter val="R$ 6,94"/>
        <filter val="R$ 60,48"/>
        <filter val="R$ 60,75"/>
        <filter val="R$ 61,76"/>
        <filter val="R$ 68,06"/>
        <filter val="R$ 7,17"/>
        <filter val="R$ 7,25"/>
        <filter val="R$ 7,31"/>
        <filter val="R$ 7,51"/>
        <filter val="R$ 7,52"/>
        <filter val="R$ 7,75"/>
        <filter val="R$ 7,80"/>
        <filter val="R$ 7,90"/>
        <filter val="R$ 8,00"/>
        <filter val="R$ 8,01"/>
        <filter val="R$ 8,18"/>
        <filter val="R$ 8,27"/>
        <filter val="R$ 8,48"/>
        <filter val="R$ 8,90"/>
        <filter val="R$ 9,07"/>
        <filter val="R$ 9,16"/>
        <filter val="R$ 9,20"/>
        <filter val="R$ 9,30"/>
        <filter val="R$ 9,47"/>
        <filter val="R$ 9,55"/>
        <filter val="R$ 9,90"/>
        <filter val="R$ 9,96"/>
        <filter val="R$ 93,57"/>
      </filters>
    </filterColumn>
    <filterColumn colId="4">
      <filters>
        <filter val="SIM"/>
      </filters>
    </filterColumn>
    <filterColumn colId="6">
      <filters>
        <filter val="1.013.786.190"/>
        <filter val="1.017.914.746"/>
        <filter val="1.022.205.493"/>
        <filter val="1.033.496.721"/>
        <filter val="1.107.738.677"/>
        <filter val="1.258.841.654"/>
        <filter val="1.290.921.697"/>
        <filter val="1.352.634.100"/>
        <filter val="1.614.353.076"/>
        <filter val="1.719.658.728"/>
        <filter val="1.765.587.200"/>
        <filter val="1.815.000.000"/>
        <filter val="10.000.000"/>
        <filter val="113.000.000"/>
        <filter val="113.081.127"/>
        <filter val="113.329.207"/>
        <filter val="114.586.990"/>
        <filter val="119.663.612"/>
        <filter val="119.684.430"/>
        <filter val="121.172.024"/>
        <filter val="126.760.591"/>
        <filter val="128.308.500"/>
        <filter val="13.601.310"/>
        <filter val="137.747.421"/>
        <filter val="144.177.500"/>
        <filter val="152.527.251"/>
        <filter val="153.398.749"/>
        <filter val="156.293.356"/>
        <filter val="158.488.517"/>
        <filter val="16.354.401"/>
        <filter val="161.228.487"/>
        <filter val="161.259.455"/>
        <filter val="161.769.820"/>
        <filter val="162.246.573"/>
        <filter val="162.735.921"/>
        <filter val="162.768.460"/>
        <filter val="165.001.783"/>
        <filter val="165.637.727"/>
        <filter val="167.343.887"/>
        <filter val="17.153.337"/>
        <filter val="173.500.000"/>
        <filter val="173.998.017"/>
        <filter val="175.586.442"/>
        <filter val="176.000.000"/>
        <filter val="176.611.578"/>
        <filter val="179.000.000"/>
        <filter val="189.997.214"/>
        <filter val="192.839.601"/>
        <filter val="198.675.967"/>
        <filter val="2.000.000.000"/>
        <filter val="2.264.012.551"/>
        <filter val="2.421.032.479"/>
        <filter val="2.856.857.505"/>
        <filter val="2.865.417.020"/>
        <filter val="203.934.060"/>
        <filter val="204.085.999"/>
        <filter val="207.000.000"/>
        <filter val="21.623.933"/>
        <filter val="211.793.400"/>
        <filter val="217.566.343"/>
        <filter val="225.000.000"/>
        <filter val="239.844.659"/>
        <filter val="245.355.789"/>
        <filter val="257.318.364"/>
        <filter val="257.699.937"/>
        <filter val="26.701.745"/>
        <filter val="262.978.823"/>
        <filter val="265.724.192"/>
        <filter val="265.806.905"/>
        <filter val="273.655.375"/>
        <filter val="300.720.000"/>
        <filter val="304.731.816"/>
        <filter val="319.176.942"/>
        <filter val="323.293.030"/>
        <filter val="327.502.673"/>
        <filter val="330.386.000"/>
        <filter val="345.767.870"/>
        <filter val="349.547.945"/>
        <filter val="349.862.508"/>
        <filter val="378.066.162"/>
        <filter val="38.571.591"/>
        <filter val="399.742.799"/>
        <filter val="4.733.181.140"/>
        <filter val="407.214.353"/>
        <filter val="408.974.477"/>
        <filter val="41.509.103"/>
        <filter val="41.800.000"/>
        <filter val="43.769.808"/>
        <filter val="431.239.264"/>
        <filter val="444.139.684"/>
        <filter val="45.497.726"/>
        <filter val="47.069.132"/>
        <filter val="47.583.248"/>
        <filter val="470.449.777"/>
        <filter val="476.415.612"/>
        <filter val="48.443.062"/>
        <filter val="49.192.557"/>
        <filter val="5.238.421.108"/>
        <filter val="5.244.316.120"/>
        <filter val="5.553.601.732"/>
        <filter val="5.983.915.949"/>
        <filter val="50.000.000"/>
        <filter val="52.311.025"/>
        <filter val="520.944.966"/>
        <filter val="525.000.000"/>
        <filter val="531.294.792"/>
        <filter val="553.934.646"/>
        <filter val="556.405.096"/>
        <filter val="558.699.080"/>
        <filter val="57.737.317"/>
        <filter val="58.226.600"/>
        <filter val="607.173.421"/>
        <filter val="632.238.060"/>
        <filter val="64.750.000"/>
        <filter val="642.085.575"/>
        <filter val="65.075.322"/>
        <filter val="65.657.647"/>
        <filter val="652.742.192"/>
        <filter val="66.002.915"/>
        <filter val="66.086.364"/>
        <filter val="666.086.554"/>
        <filter val="683.509.869"/>
        <filter val="691.784.501"/>
        <filter val="7.430.107.624"/>
        <filter val="7.528.449"/>
        <filter val="73.058.769"/>
        <filter val="740.465.044"/>
        <filter val="76.423.831"/>
        <filter val="78.506.215"/>
        <filter val="797.265.248"/>
        <filter val="812.473.246"/>
        <filter val="825.760.902"/>
        <filter val="84.113.006"/>
        <filter val="87.800.000"/>
        <filter val="88.320.000"/>
        <filter val="88.735.476"/>
        <filter val="896.900.084"/>
        <filter val="91.711.620"/>
        <filter val="912.681.538"/>
        <filter val="92.619.256"/>
        <filter val="94.863.372"/>
        <filter val="98.897.500"/>
      </filters>
    </filterColumn>
    <filterColumn colId="19"/>
    <filterColumn colId="20"/>
    <filterColumn colId="21"/>
    <filterColumn colId="22"/>
    <filterColumn colId="23"/>
    <filterColumn colId="24"/>
    <filterColumn colId="25"/>
    <filterColumn colId="26"/>
    <filterColumn colId="27"/>
    <filterColumn colId="29"/>
    <filterColumn colId="30"/>
    <filterColumn colId="38"/>
  </autoFilter>
  <sortState ref="A2:AM409">
    <sortCondition ref="D1:D414"/>
  </sortState>
  <tableColumns count="39">
    <tableColumn id="1" name="Nome de Pregão" totalsRowLabel="Total"/>
    <tableColumn id="2" name="Tipo da Ação"/>
    <tableColumn id="3" name="PAPEL" dataDxfId="118" totalsRowDxfId="36"/>
    <tableColumn id="14" name="Cotação" dataDxfId="117" totalsRowDxfId="35">
      <calculatedColumnFormula>MAX(Tabela13[[#This Row],[Colunas1]:[Colunas5]])</calculatedColumnFormula>
    </tableColumn>
    <tableColumn id="32" name="Decisão" dataDxfId="37" totalsRowDxfId="34">
      <calculatedColumnFormula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calculatedColumnFormula>
    </tableColumn>
    <tableColumn id="22" name="VPA" dataDxfId="116" totalsRowDxfId="33">
      <calculatedColumnFormula>IF(Tabela13[[#This Row],[P. Líquido]]&lt;&gt;0,(Tabela13[[#This Row],[P. Líquido]]*1000)/Tabela13[[#This Row],[Qtde Total Ações]],0)</calculatedColumnFormula>
    </tableColumn>
    <tableColumn id="19" name="Qtde Total Ações" dataDxfId="115" totalsRowDxfId="32">
      <calculatedColumnFormula>SUMPRODUCT(N(TRIM(Tabela15[Colunas1])=Tabela13[[#This Row],[Nome de Pregão]]),Tabela15[Qtde total de ações])</calculatedColumnFormula>
    </tableColumn>
    <tableColumn id="9" name="Colunas1" dataDxfId="114" totalsRowDxfId="31">
      <calculatedColumnFormula>SUMPRODUCT(N(Tabela1[Código]=Tabela13[[#This Row],[PAPEL]]),Tabela1[Fechamento])</calculatedColumnFormula>
    </tableColumn>
    <tableColumn id="10" name="Colunas2" dataDxfId="113" totalsRowDxfId="30">
      <calculatedColumnFormula>SUMPRODUCT(N(Tabela17[Código]=Tabela13[[#This Row],[PAPEL]]),Tabela17[Fechamento])</calculatedColumnFormula>
    </tableColumn>
    <tableColumn id="11" name="Colunas3" dataDxfId="112" totalsRowDxfId="29">
      <calculatedColumnFormula>SUMPRODUCT(N(Tabela176[Código]=Tabela13[[#This Row],[PAPEL]]),Tabela176[Fechamento])</calculatedColumnFormula>
    </tableColumn>
    <tableColumn id="12" name="Colunas4" dataDxfId="111" totalsRowDxfId="28">
      <calculatedColumnFormula>SUMPRODUCT(N(Tabela1768[Código]=Tabela13[[#This Row],[PAPEL]]),Tabela1768[Fechamento])</calculatedColumnFormula>
    </tableColumn>
    <tableColumn id="13" name="Colunas5" dataDxfId="110" totalsRowDxfId="27">
      <calculatedColumnFormula>SUMPRODUCT(N(Tabela17683[Código]=Tabela13[[#This Row],[PAPEL]]),Tabela17683[Fechamento])</calculatedColumnFormula>
    </tableColumn>
    <tableColumn id="17" name="QTD" dataDxfId="109" totalsRowDxfId="26">
      <calculatedColumnFormula>IF(Tabela13[[#This Row],[Cotação]]&gt;0,Plan1!$B$2/Tabela13[[#This Row],[Cotação]]-MOD(Plan1!$B$2/Tabela13[[#This Row],[Cotação]],100),0)</calculatedColumnFormula>
    </tableColumn>
    <tableColumn id="25" name="P. Líquido" dataDxfId="108" totalsRowDxfId="25"/>
    <tableColumn id="29" name="Ativo Circ." dataDxfId="107" totalsRowDxfId="24"/>
    <tableColumn id="30" name="Passivo Circ." dataDxfId="44" totalsRowDxfId="23"/>
    <tableColumn id="4" name="LUCRO 2015" dataDxfId="45" totalsRowDxfId="22"/>
    <tableColumn id="7" name="LUCRO 2014" dataDxfId="106" totalsRowDxfId="21"/>
    <tableColumn id="8" name="LUCRO 2013" dataDxfId="105" totalsRowDxfId="20"/>
    <tableColumn id="36" name="LUCRO 2012" dataDxfId="51" totalsRowDxfId="19" dataCellStyle="Separador de milhares"/>
    <tableColumn id="35" name="LUCRO 2011" dataDxfId="52" totalsRowDxfId="18" dataCellStyle="Separador de milhares"/>
    <tableColumn id="34" name="LUCRO 2010" dataDxfId="42" totalsRowDxfId="17" dataCellStyle="Separador de milhares"/>
    <tableColumn id="33" name="DIV 2015" dataDxfId="43" totalsRowDxfId="16" dataCellStyle="Separador de milhares"/>
    <tableColumn id="24" name="DIV 2014" dataDxfId="53" totalsRowDxfId="15" dataCellStyle="Separador de milhares"/>
    <tableColumn id="21" name="DIV 2013" dataDxfId="54" totalsRowDxfId="14" dataCellStyle="Separador de milhares"/>
    <tableColumn id="38" name="DIV 2012" dataDxfId="49" totalsRowDxfId="13" dataCellStyle="Separador de milhares"/>
    <tableColumn id="37" name="DIV 2011" dataDxfId="50" totalsRowDxfId="12" dataCellStyle="Separador de milhares"/>
    <tableColumn id="20" name="DIV 2010" dataDxfId="55" totalsRowDxfId="11" dataCellStyle="Separador de milhares"/>
    <tableColumn id="15" name="LUCRO MÉD" dataDxfId="48" totalsRowDxfId="10" dataCellStyle="Separador de milhares">
      <calculatedColumnFormula>AVERAGE(Tabela13[[#This Row],[LUCRO 2015]:[LUCRO 2010]])</calculatedColumnFormula>
    </tableColumn>
    <tableColumn id="39" name="DIV MÉD" dataDxfId="41" totalsRowDxfId="9" dataCellStyle="Separador de milhares">
      <calculatedColumnFormula>AVERAGE(Tabela13[[#This Row],[DIV 2015]:[DIV 2010]])</calculatedColumnFormula>
    </tableColumn>
    <tableColumn id="40" name="DIV MÉD/AÇÃO" dataDxfId="40" totalsRowDxfId="8" dataCellStyle="Moeda">
      <calculatedColumnFormula>Tabela13[[#This Row],[DIV MÉD]]*1000/Tabela13[[#This Row],[Qtde Total Ações]]</calculatedColumnFormula>
    </tableColumn>
    <tableColumn id="16" name="% Payout" dataDxfId="38" totalsRowDxfId="7" dataCellStyle="Porcentagem">
      <calculatedColumnFormula>Tabela13[[#This Row],[DIV MÉD]]/Tabela13[[#This Row],[LUCRO MÉD]]</calculatedColumnFormula>
    </tableColumn>
    <tableColumn id="18" name="% YELD" dataDxfId="39" totalsRowDxfId="6">
      <calculatedColumnFormula>Tabela13[[#This Row],[DIV MÉD/AÇÃO]]/Tabela13[[#This Row],[Cotação]]</calculatedColumnFormula>
    </tableColumn>
    <tableColumn id="23" name="P/VPA" dataDxfId="104" totalsRowDxfId="5">
      <calculatedColumnFormula>Tabela13[[#This Row],[Cotação]]/Tabela13[[#This Row],[VPA]]</calculatedColumnFormula>
    </tableColumn>
    <tableColumn id="26" name="RPL" dataDxfId="47" totalsRowDxfId="4">
      <calculatedColumnFormula>IF(Tabela13[[#This Row],[P. Líquido]]&gt;0,Tabela13[[#This Row],[LUCRO MÉD]]/(Tabela13[[#This Row],[P. Líquido]]),0)</calculatedColumnFormula>
    </tableColumn>
    <tableColumn id="27" name="PL" dataDxfId="103" totalsRowDxfId="3">
      <calculatedColumnFormula>IF([LUCRO MÉD]&lt;&gt;0,Tabela13[[#This Row],[Cotação]]/(Tabela13[[#This Row],[LUCRO MÉD]]*1000/Tabela13[[#This Row],[Qtde Total Ações]]),0)</calculatedColumnFormula>
    </tableColumn>
    <tableColumn id="28" name="TR" dataDxfId="102" totalsRowDxfId="2">
      <calculatedColumnFormula>(Tabela13[[#This Row],[LUCRO MÉD]]*1000/Tabela13[[#This Row],[Qtde Total Ações]])/Tabela13[[#This Row],[Cotação]]</calculatedColumnFormula>
    </tableColumn>
    <tableColumn id="31" name="Liquidez" dataDxfId="101" totalsRowDxfId="1">
      <calculatedColumnFormula>Tabela13[[#This Row],[Ativo Circ.]]/Tabela13[[#This Row],[Passivo Circ.]]</calculatedColumnFormula>
    </tableColumn>
    <tableColumn id="5" name="Desvio Lucro" dataDxfId="46" totalsRowDxfId="0" dataCellStyle="Porcentagem">
      <calculatedColumnFormula>STDEV(Tabela13[[#This Row],[LUCRO 2015]:[LUCRO 2010]])/Tabela13[[#This Row],[LUCRO MÉD]]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ela1" displayName="Tabela1" ref="P6:V109" totalsRowShown="0" headerRowDxfId="100" dataDxfId="99">
  <autoFilter ref="P6:V109"/>
  <sortState ref="P7:V112">
    <sortCondition ref="P6:P112"/>
  </sortState>
  <tableColumns count="7">
    <tableColumn id="1" name="Código" dataDxfId="98"/>
    <tableColumn id="2" name="Ativo" dataDxfId="97">
      <calculatedColumnFormula>IF(A7="","",C7)</calculatedColumnFormula>
    </tableColumn>
    <tableColumn id="3" name="Data" dataDxfId="96">
      <calculatedColumnFormula>IF(A7="","",H7)</calculatedColumnFormula>
    </tableColumn>
    <tableColumn id="4" name="Abertura" dataDxfId="95">
      <calculatedColumnFormula>J7</calculatedColumnFormula>
    </tableColumn>
    <tableColumn id="5" name="Fechamento" dataDxfId="94">
      <calculatedColumnFormula>K7</calculatedColumnFormula>
    </tableColumn>
    <tableColumn id="6" name="Máxima" dataDxfId="93">
      <calculatedColumnFormula>L7</calculatedColumnFormula>
    </tableColumn>
    <tableColumn id="7" name="Mínima" dataDxfId="92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Tabela17" displayName="Tabela17" ref="P6:V112" totalsRowShown="0" headerRowDxfId="91" dataDxfId="90">
  <autoFilter ref="P6:V112"/>
  <sortState ref="P7:V112">
    <sortCondition ref="P6:P112"/>
  </sortState>
  <tableColumns count="7">
    <tableColumn id="1" name="Código" dataDxfId="89"/>
    <tableColumn id="2" name="Ativo" dataDxfId="88">
      <calculatedColumnFormula>IF(A7="","",C7)</calculatedColumnFormula>
    </tableColumn>
    <tableColumn id="3" name="Data" dataDxfId="87">
      <calculatedColumnFormula>IF(A7="","",H7)</calculatedColumnFormula>
    </tableColumn>
    <tableColumn id="4" name="Abertura" dataDxfId="86">
      <calculatedColumnFormula>J7</calculatedColumnFormula>
    </tableColumn>
    <tableColumn id="5" name="Fechamento" dataDxfId="85">
      <calculatedColumnFormula>K7</calculatedColumnFormula>
    </tableColumn>
    <tableColumn id="6" name="Máxima" dataDxfId="84">
      <calculatedColumnFormula>L7</calculatedColumnFormula>
    </tableColumn>
    <tableColumn id="7" name="Mínima" dataDxfId="83">
      <calculatedColumnFormula>M7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ela176" displayName="Tabela176" ref="P6:V112" totalsRowShown="0" headerRowDxfId="82" dataDxfId="81">
  <autoFilter ref="P6:V112"/>
  <sortState ref="P7:V112">
    <sortCondition ref="P6:P112"/>
  </sortState>
  <tableColumns count="7">
    <tableColumn id="1" name="Código" dataDxfId="80"/>
    <tableColumn id="2" name="Ativo" dataDxfId="79">
      <calculatedColumnFormula>IF(A7="","",C7)</calculatedColumnFormula>
    </tableColumn>
    <tableColumn id="3" name="Data" dataDxfId="78">
      <calculatedColumnFormula>IF(A7="","",H7)</calculatedColumnFormula>
    </tableColumn>
    <tableColumn id="4" name="Abertura" dataDxfId="77">
      <calculatedColumnFormula>J7</calculatedColumnFormula>
    </tableColumn>
    <tableColumn id="5" name="Fechamento" dataDxfId="76">
      <calculatedColumnFormula>K7</calculatedColumnFormula>
    </tableColumn>
    <tableColumn id="6" name="Máxima" dataDxfId="75">
      <calculatedColumnFormula>L7</calculatedColumnFormula>
    </tableColumn>
    <tableColumn id="7" name="Mínima" dataDxfId="74">
      <calculatedColumnFormula>M7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Tabela1768" displayName="Tabela1768" ref="P6:V112" totalsRowShown="0" headerRowDxfId="73" dataDxfId="72">
  <autoFilter ref="P6:V112"/>
  <sortState ref="P7:V112">
    <sortCondition ref="P6:P112"/>
  </sortState>
  <tableColumns count="7">
    <tableColumn id="1" name="Código" dataDxfId="71"/>
    <tableColumn id="2" name="Ativo" dataDxfId="70">
      <calculatedColumnFormula>IF(A7="","",C7)</calculatedColumnFormula>
    </tableColumn>
    <tableColumn id="3" name="Data" dataDxfId="69">
      <calculatedColumnFormula>IF(A7="","",H7)</calculatedColumnFormula>
    </tableColumn>
    <tableColumn id="4" name="Abertura" dataDxfId="68">
      <calculatedColumnFormula>J7</calculatedColumnFormula>
    </tableColumn>
    <tableColumn id="5" name="Fechamento" dataDxfId="67">
      <calculatedColumnFormula>K7</calculatedColumnFormula>
    </tableColumn>
    <tableColumn id="6" name="Máxima" dataDxfId="66">
      <calculatedColumnFormula>L7</calculatedColumnFormula>
    </tableColumn>
    <tableColumn id="7" name="Mínima" dataDxfId="65">
      <calculatedColumnFormula>M7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abela17683" displayName="Tabela17683" ref="P6:V112" totalsRowShown="0" headerRowDxfId="64" dataDxfId="63">
  <autoFilter ref="P6:V112"/>
  <sortState ref="P7:V112">
    <sortCondition ref="P6:P112"/>
  </sortState>
  <tableColumns count="7">
    <tableColumn id="1" name="Código" dataDxfId="62"/>
    <tableColumn id="2" name="Ativo" dataDxfId="61">
      <calculatedColumnFormula>IF(A7="","",C7)</calculatedColumnFormula>
    </tableColumn>
    <tableColumn id="3" name="Data" dataDxfId="60">
      <calculatedColumnFormula>IF(A7="","",H7)</calculatedColumnFormula>
    </tableColumn>
    <tableColumn id="4" name="Abertura" dataDxfId="59">
      <calculatedColumnFormula>J7</calculatedColumnFormula>
    </tableColumn>
    <tableColumn id="5" name="Fechamento" dataDxfId="58">
      <calculatedColumnFormula>K7</calculatedColumnFormula>
    </tableColumn>
    <tableColumn id="6" name="Máxima" dataDxfId="57">
      <calculatedColumnFormula>L7</calculatedColumnFormula>
    </tableColumn>
    <tableColumn id="7" name="Mínima" dataDxfId="56">
      <calculatedColumnFormula>M7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bmfbovespa.com.br/pt_br/produtos/listados-a-vista-e-derivativos/renda-variavel/empresas-listadas.htm?codigo=8192" TargetMode="External"/><Relationship Id="rId21" Type="http://schemas.openxmlformats.org/officeDocument/2006/relationships/hyperlink" Target="http://www.bmfbovespa.com.br/pt_br/produtos/listados-a-vista-e-derivativos/renda-variavel/empresas-listadas.htm?codigo=9954" TargetMode="External"/><Relationship Id="rId42" Type="http://schemas.openxmlformats.org/officeDocument/2006/relationships/hyperlink" Target="http://www.bmfbovespa.com.br/pt_br/produtos/listados-a-vista-e-derivativos/renda-variavel/empresas-listadas.htm?codigo=2100" TargetMode="External"/><Relationship Id="rId63" Type="http://schemas.openxmlformats.org/officeDocument/2006/relationships/hyperlink" Target="http://www.bmfbovespa.com.br/pt_br/produtos/listados-a-vista-e-derivativos/renda-variavel/empresas-listadas.htm?codigo=13030" TargetMode="External"/><Relationship Id="rId84" Type="http://schemas.openxmlformats.org/officeDocument/2006/relationships/hyperlink" Target="http://www.bmfbovespa.com.br/pt_br/produtos/listados-a-vista-e-derivativos/renda-variavel/empresas-listadas.htm?codigo=9539" TargetMode="External"/><Relationship Id="rId138" Type="http://schemas.openxmlformats.org/officeDocument/2006/relationships/hyperlink" Target="http://www.bmfbovespa.com.br/pt_br/produtos/listados-a-vista-e-derivativos/renda-variavel/empresas-listadas.htm?codigo=19100" TargetMode="External"/><Relationship Id="rId159" Type="http://schemas.openxmlformats.org/officeDocument/2006/relationships/hyperlink" Target="http://www.bmfbovespa.com.br/pt_br/produtos/listados-a-vista-e-derivativos/renda-variavel/empresas-listadas.htm?codigo=8192" TargetMode="External"/><Relationship Id="rId170" Type="http://schemas.openxmlformats.org/officeDocument/2006/relationships/hyperlink" Target="http://www.bmfbovespa.com.br/pt_br/produtos/listados-a-vista-e-derivativos/renda-variavel/empresas-listadas.htm?codigo=14311" TargetMode="External"/><Relationship Id="rId191" Type="http://schemas.openxmlformats.org/officeDocument/2006/relationships/hyperlink" Target="http://www.bmfbovespa.com.br/pt_br/produtos/listados-a-vista-e-derivativos/renda-variavel/empresas-listadas.htm?codigo=16306" TargetMode="External"/><Relationship Id="rId205" Type="http://schemas.openxmlformats.org/officeDocument/2006/relationships/hyperlink" Target="http://www.bmfbovespa.com.br/pt_br/produtos/listados-a-vista-e-derivativos/renda-variavel/empresas-listadas.htm?codigo=14524" TargetMode="External"/><Relationship Id="rId226" Type="http://schemas.openxmlformats.org/officeDocument/2006/relationships/hyperlink" Target="http://www.bmfbovespa.com.br/pt_br/produtos/listados-a-vista-e-derivativos/renda-variavel/empresas-listadas.htm?codigo=4820" TargetMode="External"/><Relationship Id="rId247" Type="http://schemas.openxmlformats.org/officeDocument/2006/relationships/hyperlink" Target="http://www.bmfbovespa.com.br/pt_br/produtos/listados-a-vista-e-derivativos/renda-variavel/empresas-listadas.htm?codigo=20524" TargetMode="External"/><Relationship Id="rId107" Type="http://schemas.openxmlformats.org/officeDocument/2006/relationships/hyperlink" Target="http://www.bmfbovespa.com.br/pt_br/produtos/listados-a-vista-e-derivativos/renda-variavel/empresas-listadas.htm?codigo=14320" TargetMode="External"/><Relationship Id="rId11" Type="http://schemas.openxmlformats.org/officeDocument/2006/relationships/hyperlink" Target="http://www.bmfbovespa.com.br/pt_br/produtos/listados-a-vista-e-derivativos/renda-variavel/empresas-listadas.htm?codigo=18627" TargetMode="External"/><Relationship Id="rId32" Type="http://schemas.openxmlformats.org/officeDocument/2006/relationships/hyperlink" Target="http://www.bmfbovespa.com.br/pt_br/produtos/listados-a-vista-e-derivativos/renda-variavel/empresas-listadas.htm?codigo=1210" TargetMode="External"/><Relationship Id="rId53" Type="http://schemas.openxmlformats.org/officeDocument/2006/relationships/hyperlink" Target="http://www.bmfbovespa.com.br/pt_br/produtos/listados-a-vista-e-derivativos/renda-variavel/empresas-listadas.htm?codigo=18139" TargetMode="External"/><Relationship Id="rId74" Type="http://schemas.openxmlformats.org/officeDocument/2006/relationships/hyperlink" Target="http://www.bmfbovespa.com.br/pt_br/produtos/listados-a-vista-e-derivativos/renda-variavel/empresas-listadas.htm?codigo=5762" TargetMode="External"/><Relationship Id="rId128" Type="http://schemas.openxmlformats.org/officeDocument/2006/relationships/hyperlink" Target="http://www.bmfbovespa.com.br/pt_br/produtos/listados-a-vista-e-derivativos/renda-variavel/empresas-listadas.htm?codigo=19879" TargetMode="External"/><Relationship Id="rId149" Type="http://schemas.openxmlformats.org/officeDocument/2006/relationships/hyperlink" Target="http://www.bmfbovespa.com.br/pt_br/produtos/listados-a-vista-e-derivativos/renda-variavel/empresas-listadas.htm?codigo=12653" TargetMode="External"/><Relationship Id="rId5" Type="http://schemas.openxmlformats.org/officeDocument/2006/relationships/hyperlink" Target="http://bvmf.bmfbovespa.com.br/cias-listadas/empresas-listadas/ResumoDemonstrativosFinanceiros.aspx?codigoCvm=20630&amp;idioma=pt-br" TargetMode="External"/><Relationship Id="rId95" Type="http://schemas.openxmlformats.org/officeDocument/2006/relationships/hyperlink" Target="http://www.bmfbovespa.com.br/pt_br/produtos/listados-a-vista-e-derivativos/renda-variavel/empresas-listadas.htm?codigo=4146" TargetMode="External"/><Relationship Id="rId160" Type="http://schemas.openxmlformats.org/officeDocument/2006/relationships/hyperlink" Target="http://www.bmfbovespa.com.br/pt_br/produtos/listados-a-vista-e-derivativos/renda-variavel/empresas-listadas.htm?codigo=11592" TargetMode="External"/><Relationship Id="rId181" Type="http://schemas.openxmlformats.org/officeDocument/2006/relationships/hyperlink" Target="http://www.bmfbovespa.com.br/pt_br/produtos/listados-a-vista-e-derivativos/renda-variavel/empresas-listadas.htm?codigo=19615" TargetMode="External"/><Relationship Id="rId216" Type="http://schemas.openxmlformats.org/officeDocument/2006/relationships/hyperlink" Target="http://www.bmfbovespa.com.br/pt_br/produtos/listados-a-vista-e-derivativos/renda-variavel/empresas-listadas.htm?codigo=4030" TargetMode="External"/><Relationship Id="rId237" Type="http://schemas.openxmlformats.org/officeDocument/2006/relationships/hyperlink" Target="http://www.bmfbovespa.com.br/pt_br/produtos/listados-a-vista-e-derivativos/renda-variavel/empresas-listadas.htm?codigo=18465" TargetMode="External"/><Relationship Id="rId258" Type="http://schemas.openxmlformats.org/officeDocument/2006/relationships/hyperlink" Target="http://www.bmfbovespa.com.br/pt_br/produtos/listados-a-vista-e-derivativos/renda-variavel/empresas-listadas.htm?codigo=21040" TargetMode="External"/><Relationship Id="rId22" Type="http://schemas.openxmlformats.org/officeDocument/2006/relationships/hyperlink" Target="http://www.bmfbovespa.com.br/pt_br/produtos/listados-a-vista-e-derivativos/renda-variavel/empresas-listadas.htm?codigo=9954" TargetMode="External"/><Relationship Id="rId43" Type="http://schemas.openxmlformats.org/officeDocument/2006/relationships/hyperlink" Target="http://www.bmfbovespa.com.br/pt_br/produtos/listados-a-vista-e-derivativos/renda-variavel/empresas-listadas.htm?codigo=3077" TargetMode="External"/><Relationship Id="rId64" Type="http://schemas.openxmlformats.org/officeDocument/2006/relationships/hyperlink" Target="http://www.bmfbovespa.com.br/pt_br/produtos/listados-a-vista-e-derivativos/renda-variavel/empresas-listadas.htm?codigo=13030" TargetMode="External"/><Relationship Id="rId118" Type="http://schemas.openxmlformats.org/officeDocument/2006/relationships/hyperlink" Target="http://www.bmfbovespa.com.br/pt_br/produtos/listados-a-vista-e-derivativos/renda-variavel/empresas-listadas.htm?codigo=11258" TargetMode="External"/><Relationship Id="rId139" Type="http://schemas.openxmlformats.org/officeDocument/2006/relationships/hyperlink" Target="http://www.bmfbovespa.com.br/pt_br/produtos/listados-a-vista-e-derivativos/renda-variavel/empresas-listadas.htm?codigo=18139" TargetMode="External"/><Relationship Id="rId85" Type="http://schemas.openxmlformats.org/officeDocument/2006/relationships/hyperlink" Target="http://www.bmfbovespa.com.br/pt_br/produtos/listados-a-vista-e-derivativos/renda-variavel/empresas-listadas.htm?codigo=4081" TargetMode="External"/><Relationship Id="rId150" Type="http://schemas.openxmlformats.org/officeDocument/2006/relationships/hyperlink" Target="http://www.bmfbovespa.com.br/pt_br/produtos/listados-a-vista-e-derivativos/renda-variavel/empresas-listadas.htm?codigo=12262" TargetMode="External"/><Relationship Id="rId171" Type="http://schemas.openxmlformats.org/officeDocument/2006/relationships/hyperlink" Target="http://www.bmfbovespa.com.br/pt_br/produtos/listados-a-vista-e-derivativos/renda-variavel/empresas-listadas.htm?codigo=4170" TargetMode="External"/><Relationship Id="rId192" Type="http://schemas.openxmlformats.org/officeDocument/2006/relationships/hyperlink" Target="http://www.bmfbovespa.com.br/pt_br/produtos/listados-a-vista-e-derivativos/renda-variavel/empresas-listadas.htm?codigo=21946" TargetMode="External"/><Relationship Id="rId206" Type="http://schemas.openxmlformats.org/officeDocument/2006/relationships/hyperlink" Target="http://www.bmfbovespa.com.br/pt_br/produtos/listados-a-vista-e-derivativos/renda-variavel/empresas-listadas.htm?codigo=14524" TargetMode="External"/><Relationship Id="rId227" Type="http://schemas.openxmlformats.org/officeDocument/2006/relationships/hyperlink" Target="http://www.bmfbovespa.com.br/pt_br/produtos/listados-a-vista-e-derivativos/renda-variavel/empresas-listadas.htm?codigo=4820" TargetMode="External"/><Relationship Id="rId248" Type="http://schemas.openxmlformats.org/officeDocument/2006/relationships/hyperlink" Target="http://www.bmfbovespa.com.br/pt_br/produtos/listados-a-vista-e-derivativos/renda-variavel/empresas-listadas.htm?codigo=20710" TargetMode="External"/><Relationship Id="rId12" Type="http://schemas.openxmlformats.org/officeDocument/2006/relationships/hyperlink" Target="http://www.bmfbovespa.com.br/pt_br/produtos/listados-a-vista-e-derivativos/renda-variavel/empresas-listadas.htm?codigo=3891" TargetMode="External"/><Relationship Id="rId33" Type="http://schemas.openxmlformats.org/officeDocument/2006/relationships/hyperlink" Target="http://www.bmfbovespa.com.br/pt_br/produtos/listados-a-vista-e-derivativos/renda-variavel/empresas-listadas.htm?codigo=1210" TargetMode="External"/><Relationship Id="rId108" Type="http://schemas.openxmlformats.org/officeDocument/2006/relationships/hyperlink" Target="http://www.bmfbovespa.com.br/pt_br/produtos/listados-a-vista-e-derivativos/renda-variavel/empresas-listadas.htm?codigo=6505" TargetMode="External"/><Relationship Id="rId129" Type="http://schemas.openxmlformats.org/officeDocument/2006/relationships/hyperlink" Target="http://www.bmfbovespa.com.br/pt_br/produtos/listados-a-vista-e-derivativos/renda-variavel/empresas-listadas.htm?codigo=5207" TargetMode="External"/><Relationship Id="rId54" Type="http://schemas.openxmlformats.org/officeDocument/2006/relationships/hyperlink" Target="http://www.bmfbovespa.com.br/pt_br/produtos/listados-a-vista-e-derivativos/renda-variavel/empresas-listadas.htm?codigo=18309" TargetMode="External"/><Relationship Id="rId75" Type="http://schemas.openxmlformats.org/officeDocument/2006/relationships/hyperlink" Target="http://www.bmfbovespa.com.br/pt_br/produtos/listados-a-vista-e-derivativos/renda-variavel/empresas-listadas.htm?codigo=6173" TargetMode="External"/><Relationship Id="rId96" Type="http://schemas.openxmlformats.org/officeDocument/2006/relationships/hyperlink" Target="http://www.bmfbovespa.com.br/pt_br/produtos/listados-a-vista-e-derivativos/renda-variavel/empresas-listadas.htm?codigo=20613" TargetMode="External"/><Relationship Id="rId140" Type="http://schemas.openxmlformats.org/officeDocument/2006/relationships/hyperlink" Target="http://www.bmfbovespa.com.br/pt_br/produtos/listados-a-vista-e-derivativos/renda-variavel/empresas-listadas.htm?codigo=18139" TargetMode="External"/><Relationship Id="rId161" Type="http://schemas.openxmlformats.org/officeDocument/2006/relationships/hyperlink" Target="http://www.bmfbovespa.com.br/pt_br/produtos/listados-a-vista-e-derivativos/renda-variavel/empresas-listadas.htm?codigo=11592" TargetMode="External"/><Relationship Id="rId182" Type="http://schemas.openxmlformats.org/officeDocument/2006/relationships/hyperlink" Target="http://www.bmfbovespa.com.br/pt_br/produtos/listados-a-vista-e-derivativos/renda-variavel/empresas-listadas.htm?codigo=7870" TargetMode="External"/><Relationship Id="rId217" Type="http://schemas.openxmlformats.org/officeDocument/2006/relationships/hyperlink" Target="http://www.bmfbovespa.com.br/pt_br/produtos/listados-a-vista-e-derivativos/renda-variavel/empresas-listadas.htm?codigo=16659" TargetMode="External"/><Relationship Id="rId1" Type="http://schemas.openxmlformats.org/officeDocument/2006/relationships/hyperlink" Target="http://bvmf.bmfbovespa.com.br/cias-listadas/empresas-listadas/ResumoDemonstrativosFinanceiros.aspx?codigoCvm=20435&amp;idioma=pt-br" TargetMode="External"/><Relationship Id="rId6" Type="http://schemas.openxmlformats.org/officeDocument/2006/relationships/hyperlink" Target="http://bvmf.bmfbovespa.com.br/cias-listadas/empresas-listadas/ResumoDemonstrativosFinanceiros.aspx?codigoCvm=20044&amp;idioma=pt-br" TargetMode="External"/><Relationship Id="rId212" Type="http://schemas.openxmlformats.org/officeDocument/2006/relationships/hyperlink" Target="http://www.bmfbovespa.com.br/pt_br/produtos/listados-a-vista-e-derivativos/renda-variavel/empresas-listadas.htm?codigo=15636" TargetMode="External"/><Relationship Id="rId233" Type="http://schemas.openxmlformats.org/officeDocument/2006/relationships/hyperlink" Target="http://www.bmfbovespa.com.br/pt_br/produtos/listados-a-vista-e-derivativos/renda-variavel/empresas-listadas.htm?codigo=19445" TargetMode="External"/><Relationship Id="rId238" Type="http://schemas.openxmlformats.org/officeDocument/2006/relationships/hyperlink" Target="http://www.bmfbovespa.com.br/pt_br/produtos/listados-a-vista-e-derivativos/renda-variavel/empresas-listadas.htm?codigo=22136" TargetMode="External"/><Relationship Id="rId254" Type="http://schemas.openxmlformats.org/officeDocument/2006/relationships/hyperlink" Target="http://www.bmfbovespa.com.br/pt_br/produtos/listados-a-vista-e-derivativos/renda-variavel/empresas-listadas.htm?codigo=20788" TargetMode="External"/><Relationship Id="rId259" Type="http://schemas.openxmlformats.org/officeDocument/2006/relationships/printerSettings" Target="../printerSettings/printerSettings1.bin"/><Relationship Id="rId23" Type="http://schemas.openxmlformats.org/officeDocument/2006/relationships/hyperlink" Target="http://www.bmfbovespa.com.br/pt_br/produtos/listados-a-vista-e-derivativos/renda-variavel/empresas-listadas.htm?codigo=1384" TargetMode="External"/><Relationship Id="rId28" Type="http://schemas.openxmlformats.org/officeDocument/2006/relationships/hyperlink" Target="http://www.bmfbovespa.com.br/pt_br/produtos/listados-a-vista-e-derivativos/renda-variavel/empresas-listadas.htm?codigo=20990" TargetMode="External"/><Relationship Id="rId49" Type="http://schemas.openxmlformats.org/officeDocument/2006/relationships/hyperlink" Target="http://www.bmfbovespa.com.br/pt_br/produtos/listados-a-vista-e-derivativos/renda-variavel/empresas-listadas.htm?codigo=2429" TargetMode="External"/><Relationship Id="rId114" Type="http://schemas.openxmlformats.org/officeDocument/2006/relationships/hyperlink" Target="http://www.bmfbovespa.com.br/pt_br/produtos/listados-a-vista-e-derivativos/renda-variavel/empresas-listadas.htm?codigo=15253" TargetMode="External"/><Relationship Id="rId119" Type="http://schemas.openxmlformats.org/officeDocument/2006/relationships/hyperlink" Target="http://www.bmfbovespa.com.br/pt_br/produtos/listados-a-vista-e-derivativos/renda-variavel/empresas-listadas.htm?codigo=11592" TargetMode="External"/><Relationship Id="rId44" Type="http://schemas.openxmlformats.org/officeDocument/2006/relationships/hyperlink" Target="http://www.bmfbovespa.com.br/pt_br/produtos/listados-a-vista-e-derivativos/renda-variavel/empresas-listadas.htm?codigo=3077" TargetMode="External"/><Relationship Id="rId60" Type="http://schemas.openxmlformats.org/officeDocument/2006/relationships/hyperlink" Target="http://www.bmfbovespa.com.br/pt_br/produtos/listados-a-vista-e-derivativos/renda-variavel/empresas-listadas.htm?codigo=7595" TargetMode="External"/><Relationship Id="rId65" Type="http://schemas.openxmlformats.org/officeDocument/2006/relationships/hyperlink" Target="http://www.bmfbovespa.com.br/pt_br/produtos/listados-a-vista-e-derivativos/renda-variavel/empresas-listadas.htm?codigo=20885" TargetMode="External"/><Relationship Id="rId81" Type="http://schemas.openxmlformats.org/officeDocument/2006/relationships/hyperlink" Target="http://www.bmfbovespa.com.br/pt_br/produtos/listados-a-vista-e-derivativos/renda-variavel/empresas-listadas.htm?codigo=6815" TargetMode="External"/><Relationship Id="rId86" Type="http://schemas.openxmlformats.org/officeDocument/2006/relationships/hyperlink" Target="http://www.bmfbovespa.com.br/pt_br/produtos/listados-a-vista-e-derivativos/renda-variavel/empresas-listadas.htm?codigo=4081" TargetMode="External"/><Relationship Id="rId130" Type="http://schemas.openxmlformats.org/officeDocument/2006/relationships/hyperlink" Target="http://www.bmfbovespa.com.br/pt_br/produtos/listados-a-vista-e-derivativos/renda-variavel/empresas-listadas.htm?codigo=5207" TargetMode="External"/><Relationship Id="rId135" Type="http://schemas.openxmlformats.org/officeDocument/2006/relationships/hyperlink" Target="http://www.bmfbovespa.com.br/pt_br/produtos/listados-a-vista-e-derivativos/renda-variavel/empresas-listadas.htm?codigo=2100" TargetMode="External"/><Relationship Id="rId151" Type="http://schemas.openxmlformats.org/officeDocument/2006/relationships/hyperlink" Target="http://www.bmfbovespa.com.br/pt_br/produtos/listados-a-vista-e-derivativos/renda-variavel/empresas-listadas.htm?codigo=20729" TargetMode="External"/><Relationship Id="rId156" Type="http://schemas.openxmlformats.org/officeDocument/2006/relationships/hyperlink" Target="http://www.bmfbovespa.com.br/pt_br/produtos/listados-a-vista-e-derivativos/renda-variavel/empresas-listadas.htm?codigo=10960" TargetMode="External"/><Relationship Id="rId177" Type="http://schemas.openxmlformats.org/officeDocument/2006/relationships/hyperlink" Target="http://www.bmfbovespa.com.br/pt_br/produtos/listados-a-vista-e-derivativos/renda-variavel/empresas-listadas.htm?codigo=4723" TargetMode="External"/><Relationship Id="rId198" Type="http://schemas.openxmlformats.org/officeDocument/2006/relationships/hyperlink" Target="http://www.bmfbovespa.com.br/pt_br/produtos/listados-a-vista-e-derivativos/renda-variavel/empresas-listadas.htm?codigo=19313" TargetMode="External"/><Relationship Id="rId172" Type="http://schemas.openxmlformats.org/officeDocument/2006/relationships/hyperlink" Target="http://www.bmfbovespa.com.br/pt_br/produtos/listados-a-vista-e-derivativos/renda-variavel/empresas-listadas.htm?codigo=4170" TargetMode="External"/><Relationship Id="rId193" Type="http://schemas.openxmlformats.org/officeDocument/2006/relationships/hyperlink" Target="http://www.bmfbovespa.com.br/pt_br/produtos/listados-a-vista-e-derivativos/renda-variavel/empresas-listadas.htm?codigo=19550" TargetMode="External"/><Relationship Id="rId202" Type="http://schemas.openxmlformats.org/officeDocument/2006/relationships/hyperlink" Target="http://www.bmfbovespa.com.br/pt_br/produtos/listados-a-vista-e-derivativos/renda-variavel/empresas-listadas.htm?codigo=14362" TargetMode="External"/><Relationship Id="rId207" Type="http://schemas.openxmlformats.org/officeDocument/2006/relationships/hyperlink" Target="http://www.bmfbovespa.com.br/pt_br/produtos/listados-a-vista-e-derivativos/renda-variavel/empresas-listadas.htm?codigo=14524" TargetMode="External"/><Relationship Id="rId223" Type="http://schemas.openxmlformats.org/officeDocument/2006/relationships/hyperlink" Target="http://www.bmfbovespa.com.br/pt_br/produtos/listados-a-vista-e-derivativos/renda-variavel/empresas-listadas.htm?codigo=23159" TargetMode="External"/><Relationship Id="rId228" Type="http://schemas.openxmlformats.org/officeDocument/2006/relationships/hyperlink" Target="http://www.bmfbovespa.com.br/pt_br/produtos/listados-a-vista-e-derivativos/renda-variavel/empresas-listadas.htm?codigo=4820" TargetMode="External"/><Relationship Id="rId244" Type="http://schemas.openxmlformats.org/officeDocument/2006/relationships/hyperlink" Target="http://www.bmfbovespa.com.br/pt_br/produtos/listados-a-vista-e-derivativos/renda-variavel/empresas-listadas.htm?codigo=22365" TargetMode="External"/><Relationship Id="rId249" Type="http://schemas.openxmlformats.org/officeDocument/2006/relationships/hyperlink" Target="http://www.bmfbovespa.com.br/pt_br/produtos/listados-a-vista-e-derivativos/renda-variavel/empresas-listadas.htm?codigo=22012" TargetMode="External"/><Relationship Id="rId13" Type="http://schemas.openxmlformats.org/officeDocument/2006/relationships/hyperlink" Target="http://www.bmfbovespa.com.br/pt_br/produtos/listados-a-vista-e-derivativos/renda-variavel/empresas-listadas.htm?codigo=3891" TargetMode="External"/><Relationship Id="rId18" Type="http://schemas.openxmlformats.org/officeDocument/2006/relationships/hyperlink" Target="http://bvmf.bmfbovespa.com.br/cias-listadas/empresas-listadas/ResumoDemonstrativosFinanceiros.aspx?codigoCvm=4707&amp;idioma=pt-br" TargetMode="External"/><Relationship Id="rId39" Type="http://schemas.openxmlformats.org/officeDocument/2006/relationships/hyperlink" Target="http://www.bmfbovespa.com.br/pt_br/produtos/listados-a-vista-e-derivativos/renda-variavel/empresas-listadas.htm?codigo=18724" TargetMode="External"/><Relationship Id="rId109" Type="http://schemas.openxmlformats.org/officeDocument/2006/relationships/hyperlink" Target="http://www.bmfbovespa.com.br/pt_br/produtos/listados-a-vista-e-derivativos/renda-variavel/empresas-listadas.htm?codigo=6505" TargetMode="External"/><Relationship Id="rId260" Type="http://schemas.openxmlformats.org/officeDocument/2006/relationships/vmlDrawing" Target="../drawings/vmlDrawing1.vml"/><Relationship Id="rId34" Type="http://schemas.openxmlformats.org/officeDocument/2006/relationships/hyperlink" Target="http://www.bmfbovespa.com.br/pt_br/produtos/listados-a-vista-e-derivativos/renda-variavel/empresas-listadas.htm?codigo=1562" TargetMode="External"/><Relationship Id="rId50" Type="http://schemas.openxmlformats.org/officeDocument/2006/relationships/hyperlink" Target="http://www.bmfbovespa.com.br/pt_br/produtos/listados-a-vista-e-derivativos/renda-variavel/empresas-listadas.htm?codigo=2453" TargetMode="External"/><Relationship Id="rId55" Type="http://schemas.openxmlformats.org/officeDocument/2006/relationships/hyperlink" Target="http://www.bmfbovespa.com.br/pt_br/produtos/listados-a-vista-e-derivativos/renda-variavel/empresas-listadas.htm?codigo=3158" TargetMode="External"/><Relationship Id="rId76" Type="http://schemas.openxmlformats.org/officeDocument/2006/relationships/hyperlink" Target="http://www.bmfbovespa.com.br/pt_br/produtos/listados-a-vista-e-derivativos/renda-variavel/empresas-listadas.htm?codigo=6173" TargetMode="External"/><Relationship Id="rId97" Type="http://schemas.openxmlformats.org/officeDocument/2006/relationships/hyperlink" Target="http://www.bmfbovespa.com.br/pt_br/produtos/listados-a-vista-e-derivativos/renda-variavel/empresas-listadas.htm?codigo=13773" TargetMode="External"/><Relationship Id="rId104" Type="http://schemas.openxmlformats.org/officeDocument/2006/relationships/hyperlink" Target="http://www.bmfbovespa.com.br/pt_br/produtos/listados-a-vista-e-derivativos/renda-variavel/empresas-listadas.htm?codigo=8451" TargetMode="External"/><Relationship Id="rId120" Type="http://schemas.openxmlformats.org/officeDocument/2006/relationships/hyperlink" Target="http://www.bmfbovespa.com.br/pt_br/produtos/listados-a-vista-e-derivativos/renda-variavel/empresas-listadas.htm?codigo=12262" TargetMode="External"/><Relationship Id="rId125" Type="http://schemas.openxmlformats.org/officeDocument/2006/relationships/hyperlink" Target="http://www.bmfbovespa.com.br/pt_br/produtos/listados-a-vista-e-derivativos/renda-variavel/empresas-listadas.htm?codigo=20796" TargetMode="External"/><Relationship Id="rId141" Type="http://schemas.openxmlformats.org/officeDocument/2006/relationships/hyperlink" Target="http://www.bmfbovespa.com.br/pt_br/produtos/listados-a-vista-e-derivativos/renda-variavel/empresas-listadas.htm?codigo=20796" TargetMode="External"/><Relationship Id="rId146" Type="http://schemas.openxmlformats.org/officeDocument/2006/relationships/hyperlink" Target="http://www.bmfbovespa.com.br/pt_br/produtos/listados-a-vista-e-derivativos/renda-variavel/empresas-listadas.htm?codigo=19569" TargetMode="External"/><Relationship Id="rId167" Type="http://schemas.openxmlformats.org/officeDocument/2006/relationships/hyperlink" Target="http://www.bmfbovespa.com.br/pt_br/produtos/listados-a-vista-e-derivativos/renda-variavel/empresas-listadas.htm?codigo=20257" TargetMode="External"/><Relationship Id="rId188" Type="http://schemas.openxmlformats.org/officeDocument/2006/relationships/hyperlink" Target="http://www.bmfbovespa.com.br/pt_br/produtos/listados-a-vista-e-derivativos/renda-variavel/empresas-listadas.htm?codigo=9067" TargetMode="External"/><Relationship Id="rId7" Type="http://schemas.openxmlformats.org/officeDocument/2006/relationships/hyperlink" Target="http://bvmf.bmfbovespa.com.br/cias-listadas/empresas-listadas/ResumoDemonstrativosFinanceiros.aspx?codigoCvm=14460&amp;idioma=pt-br" TargetMode="External"/><Relationship Id="rId71" Type="http://schemas.openxmlformats.org/officeDocument/2006/relationships/hyperlink" Target="http://www.bmfbovespa.com.br/pt_br/produtos/listados-a-vista-e-derivativos/renda-variavel/empresas-listadas.htm?codigo=11312" TargetMode="External"/><Relationship Id="rId92" Type="http://schemas.openxmlformats.org/officeDocument/2006/relationships/hyperlink" Target="http://www.bmfbovespa.com.br/pt_br/produtos/listados-a-vista-e-derivativos/renda-variavel/empresas-listadas.htm?codigo=8656" TargetMode="External"/><Relationship Id="rId162" Type="http://schemas.openxmlformats.org/officeDocument/2006/relationships/hyperlink" Target="http://www.bmfbovespa.com.br/pt_br/produtos/listados-a-vista-e-derivativos/renda-variavel/empresas-listadas.htm?codigo=7617" TargetMode="External"/><Relationship Id="rId183" Type="http://schemas.openxmlformats.org/officeDocument/2006/relationships/hyperlink" Target="http://www.bmfbovespa.com.br/pt_br/produtos/listados-a-vista-e-derivativos/renda-variavel/empresas-listadas.htm?codigo=18376" TargetMode="External"/><Relationship Id="rId213" Type="http://schemas.openxmlformats.org/officeDocument/2006/relationships/hyperlink" Target="http://www.bmfbovespa.com.br/pt_br/produtos/listados-a-vista-e-derivativos/renda-variavel/empresas-listadas.htm?codigo=22055" TargetMode="External"/><Relationship Id="rId218" Type="http://schemas.openxmlformats.org/officeDocument/2006/relationships/hyperlink" Target="http://www.bmfbovespa.com.br/pt_br/produtos/listados-a-vista-e-derivativos/renda-variavel/empresas-listadas.htm?codigo=19771" TargetMode="External"/><Relationship Id="rId234" Type="http://schemas.openxmlformats.org/officeDocument/2006/relationships/hyperlink" Target="http://www.bmfbovespa.com.br/pt_br/produtos/listados-a-vista-e-derivativos/renda-variavel/empresas-listadas.htm?codigo=19836" TargetMode="External"/><Relationship Id="rId239" Type="http://schemas.openxmlformats.org/officeDocument/2006/relationships/hyperlink" Target="http://www.bmfbovespa.com.br/pt_br/produtos/listados-a-vista-e-derivativos/renda-variavel/empresas-listadas.htm?codigo=5258" TargetMode="External"/><Relationship Id="rId2" Type="http://schemas.openxmlformats.org/officeDocument/2006/relationships/hyperlink" Target="http://bvmf.bmfbovespa.com.br/cias-listadas/empresas-listadas/ResumoDemonstrativosFinanceiros.aspx?codigoCvm=23159&amp;idioma=pt-br" TargetMode="External"/><Relationship Id="rId29" Type="http://schemas.openxmlformats.org/officeDocument/2006/relationships/hyperlink" Target="http://www.bmfbovespa.com.br/pt_br/produtos/listados-a-vista-e-derivativos/renda-variavel/empresas-listadas.htm?codigo=701" TargetMode="External"/><Relationship Id="rId250" Type="http://schemas.openxmlformats.org/officeDocument/2006/relationships/hyperlink" Target="http://www.bmfbovespa.com.br/pt_br/produtos/listados-a-vista-e-derivativos/renda-variavel/empresas-listadas.htm?codigo=22519" TargetMode="External"/><Relationship Id="rId255" Type="http://schemas.openxmlformats.org/officeDocument/2006/relationships/hyperlink" Target="http://www.bmfbovespa.com.br/pt_br/produtos/listados-a-vista-e-derivativos/renda-variavel/empresas-listadas.htm?codigo=20451" TargetMode="External"/><Relationship Id="rId24" Type="http://schemas.openxmlformats.org/officeDocument/2006/relationships/hyperlink" Target="http://www.bmfbovespa.com.br/pt_br/produtos/listados-a-vista-e-derivativos/renda-variavel/empresas-listadas.htm?codigo=1384" TargetMode="External"/><Relationship Id="rId40" Type="http://schemas.openxmlformats.org/officeDocument/2006/relationships/hyperlink" Target="http://www.bmfbovespa.com.br/pt_br/produtos/listados-a-vista-e-derivativos/renda-variavel/empresas-listadas.htm?codigo=1970" TargetMode="External"/><Relationship Id="rId45" Type="http://schemas.openxmlformats.org/officeDocument/2006/relationships/hyperlink" Target="http://www.bmfbovespa.com.br/pt_br/produtos/listados-a-vista-e-derivativos/renda-variavel/empresas-listadas.htm?codigo=18309" TargetMode="External"/><Relationship Id="rId66" Type="http://schemas.openxmlformats.org/officeDocument/2006/relationships/hyperlink" Target="http://www.bmfbovespa.com.br/pt_br/produtos/listados-a-vista-e-derivativos/renda-variavel/empresas-listadas.htm?codigo=20885" TargetMode="External"/><Relationship Id="rId87" Type="http://schemas.openxmlformats.org/officeDocument/2006/relationships/hyperlink" Target="http://www.bmfbovespa.com.br/pt_br/produtos/listados-a-vista-e-derivativos/renda-variavel/empresas-listadas.htm?codigo=14320" TargetMode="External"/><Relationship Id="rId110" Type="http://schemas.openxmlformats.org/officeDocument/2006/relationships/hyperlink" Target="http://www.bmfbovespa.com.br/pt_br/produtos/listados-a-vista-e-derivativos/renda-variavel/empresas-listadas.htm?codigo=11070" TargetMode="External"/><Relationship Id="rId115" Type="http://schemas.openxmlformats.org/officeDocument/2006/relationships/hyperlink" Target="http://www.bmfbovespa.com.br/pt_br/produtos/listados-a-vista-e-derivativos/renda-variavel/empresas-listadas.htm?codigo=21130" TargetMode="External"/><Relationship Id="rId131" Type="http://schemas.openxmlformats.org/officeDocument/2006/relationships/hyperlink" Target="http://bvmf.bmfbovespa.com.br/cias-listadas/empresas-listadas/ResumoDemonstrativosFinanceiros.aspx?codigoCvm=20150&amp;idioma=pt-br" TargetMode="External"/><Relationship Id="rId136" Type="http://schemas.openxmlformats.org/officeDocument/2006/relationships/hyperlink" Target="http://www.bmfbovespa.com.br/pt_br/produtos/listados-a-vista-e-derivativos/renda-variavel/empresas-listadas.htm?codigo=2577" TargetMode="External"/><Relationship Id="rId157" Type="http://schemas.openxmlformats.org/officeDocument/2006/relationships/hyperlink" Target="http://www.bmfbovespa.com.br/pt_br/produtos/listados-a-vista-e-derivativos/renda-variavel/empresas-listadas.htm?codigo=10960" TargetMode="External"/><Relationship Id="rId178" Type="http://schemas.openxmlformats.org/officeDocument/2006/relationships/hyperlink" Target="http://www.bmfbovespa.com.br/pt_br/produtos/listados-a-vista-e-derivativos/renda-variavel/empresas-listadas.htm?codigo=17329" TargetMode="External"/><Relationship Id="rId61" Type="http://schemas.openxmlformats.org/officeDocument/2006/relationships/hyperlink" Target="http://www.bmfbovespa.com.br/pt_br/produtos/listados-a-vista-e-derivativos/renda-variavel/empresas-listadas.htm?codigo=10960" TargetMode="External"/><Relationship Id="rId82" Type="http://schemas.openxmlformats.org/officeDocument/2006/relationships/hyperlink" Target="http://www.bmfbovespa.com.br/pt_br/produtos/listados-a-vista-e-derivativos/renda-variavel/empresas-listadas.htm?codigo=7510" TargetMode="External"/><Relationship Id="rId152" Type="http://schemas.openxmlformats.org/officeDocument/2006/relationships/hyperlink" Target="http://www.bmfbovespa.com.br/pt_br/produtos/listados-a-vista-e-derivativos/renda-variavel/empresas-listadas.htm?codigo=9512" TargetMode="External"/><Relationship Id="rId173" Type="http://schemas.openxmlformats.org/officeDocument/2006/relationships/hyperlink" Target="http://www.bmfbovespa.com.br/pt_br/produtos/listados-a-vista-e-derivativos/renda-variavel/empresas-listadas.htm?codigo=23264" TargetMode="External"/><Relationship Id="rId194" Type="http://schemas.openxmlformats.org/officeDocument/2006/relationships/hyperlink" Target="http://www.bmfbovespa.com.br/pt_br/produtos/listados-a-vista-e-derivativos/renda-variavel/empresas-listadas.htm?codigo=19453" TargetMode="External"/><Relationship Id="rId199" Type="http://schemas.openxmlformats.org/officeDocument/2006/relationships/hyperlink" Target="http://www.bmfbovespa.com.br/pt_br/produtos/listados-a-vista-e-derivativos/renda-variavel/empresas-listadas.htm?codigo=21300" TargetMode="External"/><Relationship Id="rId203" Type="http://schemas.openxmlformats.org/officeDocument/2006/relationships/hyperlink" Target="http://www.bmfbovespa.com.br/pt_br/produtos/listados-a-vista-e-derivativos/renda-variavel/empresas-listadas.htm?codigo=14362" TargetMode="External"/><Relationship Id="rId208" Type="http://schemas.openxmlformats.org/officeDocument/2006/relationships/hyperlink" Target="http://www.bmfbovespa.com.br/pt_br/produtos/listados-a-vista-e-derivativos/renda-variavel/empresas-listadas.htm?codigo=14869" TargetMode="External"/><Relationship Id="rId229" Type="http://schemas.openxmlformats.org/officeDocument/2006/relationships/hyperlink" Target="http://www.bmfbovespa.com.br/pt_br/produtos/listados-a-vista-e-derivativos/renda-variavel/empresas-listadas.htm?codigo=16292" TargetMode="External"/><Relationship Id="rId19" Type="http://schemas.openxmlformats.org/officeDocument/2006/relationships/hyperlink" Target="http://bvmf.bmfbovespa.com.br/cias-listadas/empresas-listadas/ResumoDemonstrativosFinanceiros.aspx?codigoCvm=4707&amp;idioma=pt-br" TargetMode="External"/><Relationship Id="rId224" Type="http://schemas.openxmlformats.org/officeDocument/2006/relationships/hyperlink" Target="http://www.bmfbovespa.com.br/pt_br/produtos/listados-a-vista-e-derivativos/renda-variavel/empresas-listadas.htm?codigo=19909" TargetMode="External"/><Relationship Id="rId240" Type="http://schemas.openxmlformats.org/officeDocument/2006/relationships/hyperlink" Target="http://www.bmfbovespa.com.br/pt_br/produtos/listados-a-vista-e-derivativos/renda-variavel/empresas-listadas.htm?codigo=20516" TargetMode="External"/><Relationship Id="rId245" Type="http://schemas.openxmlformats.org/officeDocument/2006/relationships/hyperlink" Target="http://www.bmfbovespa.com.br/pt_br/produtos/listados-a-vista-e-derivativos/renda-variavel/empresas-listadas.htm?codigo=21440" TargetMode="External"/><Relationship Id="rId261" Type="http://schemas.openxmlformats.org/officeDocument/2006/relationships/table" Target="../tables/table2.xml"/><Relationship Id="rId14" Type="http://schemas.openxmlformats.org/officeDocument/2006/relationships/hyperlink" Target="http://bvmf.bmfbovespa.com.br/cias-listadas/empresas-listadas/ResumoDemonstrativosFinanceiros.aspx?codigoCvm=4707&amp;idioma=pt-br" TargetMode="External"/><Relationship Id="rId30" Type="http://schemas.openxmlformats.org/officeDocument/2006/relationships/hyperlink" Target="http://www.bmfbovespa.com.br/pt_br/produtos/listados-a-vista-e-derivativos/renda-variavel/empresas-listadas.htm?codigo=1155" TargetMode="External"/><Relationship Id="rId35" Type="http://schemas.openxmlformats.org/officeDocument/2006/relationships/hyperlink" Target="http://www.bmfbovespa.com.br/pt_br/produtos/listados-a-vista-e-derivativos/renda-variavel/empresas-listadas.htm?codigo=12190" TargetMode="External"/><Relationship Id="rId56" Type="http://schemas.openxmlformats.org/officeDocument/2006/relationships/hyperlink" Target="http://www.bmfbovespa.com.br/pt_br/produtos/listados-a-vista-e-derivativos/renda-variavel/empresas-listadas.htm?codigo=3158" TargetMode="External"/><Relationship Id="rId77" Type="http://schemas.openxmlformats.org/officeDocument/2006/relationships/hyperlink" Target="http://www.bmfbovespa.com.br/pt_br/produtos/listados-a-vista-e-derivativos/renda-variavel/empresas-listadas.htm?codigo=4774" TargetMode="External"/><Relationship Id="rId100" Type="http://schemas.openxmlformats.org/officeDocument/2006/relationships/hyperlink" Target="http://www.bmfbovespa.com.br/pt_br/produtos/listados-a-vista-e-derivativos/renda-variavel/empresas-listadas.htm?codigo=14346" TargetMode="External"/><Relationship Id="rId105" Type="http://schemas.openxmlformats.org/officeDocument/2006/relationships/hyperlink" Target="http://www.bmfbovespa.com.br/pt_br/produtos/listados-a-vista-e-derivativos/renda-variavel/empresas-listadas.htm?codigo=9539" TargetMode="External"/><Relationship Id="rId126" Type="http://schemas.openxmlformats.org/officeDocument/2006/relationships/hyperlink" Target="http://www.bmfbovespa.com.br/pt_br/produtos/listados-a-vista-e-derivativos/renda-variavel/empresas-listadas.htm?codigo=2437" TargetMode="External"/><Relationship Id="rId147" Type="http://schemas.openxmlformats.org/officeDocument/2006/relationships/hyperlink" Target="http://www.bmfbovespa.com.br/pt_br/produtos/listados-a-vista-e-derivativos/renda-variavel/empresas-listadas.htm?codigo=4146" TargetMode="External"/><Relationship Id="rId168" Type="http://schemas.openxmlformats.org/officeDocument/2006/relationships/hyperlink" Target="http://www.bmfbovespa.com.br/pt_br/produtos/listados-a-vista-e-derivativos/renda-variavel/empresas-listadas.htm?codigo=9067" TargetMode="External"/><Relationship Id="rId8" Type="http://schemas.openxmlformats.org/officeDocument/2006/relationships/hyperlink" Target="http://bvmf.bmfbovespa.com.br/cias-listadas/empresas-listadas/ResumoDemonstrativosFinanceiros.aspx?codigoCvm=20150&amp;idioma=pt-br" TargetMode="External"/><Relationship Id="rId51" Type="http://schemas.openxmlformats.org/officeDocument/2006/relationships/hyperlink" Target="http://www.bmfbovespa.com.br/pt_br/produtos/listados-a-vista-e-derivativos/renda-variavel/empresas-listadas.htm?codigo=2453" TargetMode="External"/><Relationship Id="rId72" Type="http://schemas.openxmlformats.org/officeDocument/2006/relationships/hyperlink" Target="http://www.bmfbovespa.com.br/pt_br/produtos/listados-a-vista-e-derivativos/renda-variavel/empresas-listadas.htm?codigo=11312" TargetMode="External"/><Relationship Id="rId93" Type="http://schemas.openxmlformats.org/officeDocument/2006/relationships/hyperlink" Target="http://www.bmfbovespa.com.br/pt_br/produtos/listados-a-vista-e-derivativos/renda-variavel/empresas-listadas.htm?codigo=19569" TargetMode="External"/><Relationship Id="rId98" Type="http://schemas.openxmlformats.org/officeDocument/2006/relationships/hyperlink" Target="http://www.bmfbovespa.com.br/pt_br/produtos/listados-a-vista-e-derivativos/renda-variavel/empresas-listadas.htm?codigo=14109" TargetMode="External"/><Relationship Id="rId121" Type="http://schemas.openxmlformats.org/officeDocument/2006/relationships/hyperlink" Target="http://www.bmfbovespa.com.br/pt_br/produtos/listados-a-vista-e-derivativos/renda-variavel/empresas-listadas.htm?codigo=22020" TargetMode="External"/><Relationship Id="rId142" Type="http://schemas.openxmlformats.org/officeDocument/2006/relationships/hyperlink" Target="http://www.bmfbovespa.com.br/pt_br/produtos/listados-a-vista-e-derivativos/renda-variavel/empresas-listadas.htm?codigo=2437" TargetMode="External"/><Relationship Id="rId163" Type="http://schemas.openxmlformats.org/officeDocument/2006/relationships/hyperlink" Target="http://www.bmfbovespa.com.br/pt_br/produtos/listados-a-vista-e-derivativos/renda-variavel/empresas-listadas.htm?codigo=7617" TargetMode="External"/><Relationship Id="rId184" Type="http://schemas.openxmlformats.org/officeDocument/2006/relationships/hyperlink" Target="http://www.bmfbovespa.com.br/pt_br/produtos/listados-a-vista-e-derivativos/renda-variavel/empresas-listadas.htm?codigo=18376" TargetMode="External"/><Relationship Id="rId189" Type="http://schemas.openxmlformats.org/officeDocument/2006/relationships/hyperlink" Target="http://www.bmfbovespa.com.br/pt_br/produtos/listados-a-vista-e-derivativos/renda-variavel/empresas-listadas.htm?codigo=17671" TargetMode="External"/><Relationship Id="rId219" Type="http://schemas.openxmlformats.org/officeDocument/2006/relationships/hyperlink" Target="http://www.bmfbovespa.com.br/pt_br/produtos/listados-a-vista-e-derivativos/renda-variavel/empresas-listadas.htm?codigo=1120" TargetMode="External"/><Relationship Id="rId3" Type="http://schemas.openxmlformats.org/officeDocument/2006/relationships/hyperlink" Target="http://bvmf.bmfbovespa.com.br/cias-listadas/empresas-listadas/ResumoDemonstrativosFinanceiros.aspx?codigoCvm=21180&amp;idioma=pt-br" TargetMode="External"/><Relationship Id="rId214" Type="http://schemas.openxmlformats.org/officeDocument/2006/relationships/hyperlink" Target="http://www.bmfbovespa.com.br/pt_br/produtos/listados-a-vista-e-derivativos/renda-variavel/empresas-listadas.htm?codigo=3069" TargetMode="External"/><Relationship Id="rId230" Type="http://schemas.openxmlformats.org/officeDocument/2006/relationships/hyperlink" Target="http://www.bmfbovespa.com.br/pt_br/produtos/listados-a-vista-e-derivativos/renda-variavel/empresas-listadas.htm?codigo=14311" TargetMode="External"/><Relationship Id="rId235" Type="http://schemas.openxmlformats.org/officeDocument/2006/relationships/hyperlink" Target="http://www.bmfbovespa.com.br/pt_br/produtos/listados-a-vista-e-derivativos/renda-variavel/empresas-listadas.htm?codigo=20370" TargetMode="External"/><Relationship Id="rId251" Type="http://schemas.openxmlformats.org/officeDocument/2006/relationships/hyperlink" Target="http://www.bmfbovespa.com.br/pt_br/produtos/listados-a-vista-e-derivativos/renda-variavel/empresas-listadas.htm?codigo=22691" TargetMode="External"/><Relationship Id="rId256" Type="http://schemas.openxmlformats.org/officeDocument/2006/relationships/hyperlink" Target="http://www.bmfbovespa.com.br/pt_br/produtos/listados-a-vista-e-derivativos/renda-variavel/empresas-listadas.htm?codigo=21717" TargetMode="External"/><Relationship Id="rId25" Type="http://schemas.openxmlformats.org/officeDocument/2006/relationships/hyperlink" Target="http://www.bmfbovespa.com.br/pt_br/produtos/listados-a-vista-e-derivativos/renda-variavel/empresas-listadas.htm?codigo=10456" TargetMode="External"/><Relationship Id="rId46" Type="http://schemas.openxmlformats.org/officeDocument/2006/relationships/hyperlink" Target="http://www.bmfbovespa.com.br/pt_br/produtos/listados-a-vista-e-derivativos/renda-variavel/empresas-listadas.htm?codigo=18309" TargetMode="External"/><Relationship Id="rId67" Type="http://schemas.openxmlformats.org/officeDocument/2006/relationships/hyperlink" Target="http://www.bmfbovespa.com.br/pt_br/produtos/listados-a-vista-e-derivativos/renda-variavel/empresas-listadas.htm?codigo=1309" TargetMode="External"/><Relationship Id="rId116" Type="http://schemas.openxmlformats.org/officeDocument/2006/relationships/hyperlink" Target="http://www.bmfbovespa.com.br/pt_br/produtos/listados-a-vista-e-derivativos/renda-variavel/empresas-listadas.htm?codigo=20532" TargetMode="External"/><Relationship Id="rId137" Type="http://schemas.openxmlformats.org/officeDocument/2006/relationships/hyperlink" Target="http://www.bmfbovespa.com.br/pt_br/produtos/listados-a-vista-e-derivativos/renda-variavel/empresas-listadas.htm?codigo=2577" TargetMode="External"/><Relationship Id="rId158" Type="http://schemas.openxmlformats.org/officeDocument/2006/relationships/hyperlink" Target="http://www.bmfbovespa.com.br/pt_br/produtos/listados-a-vista-e-derivativos/renda-variavel/empresas-listadas.htm?codigo=11258" TargetMode="External"/><Relationship Id="rId20" Type="http://schemas.openxmlformats.org/officeDocument/2006/relationships/hyperlink" Target="http://www.bmfbovespa.com.br/pt_br/produtos/listados-a-vista-e-derivativos/renda-variavel/empresas-listadas.htm?codigo=9954" TargetMode="External"/><Relationship Id="rId41" Type="http://schemas.openxmlformats.org/officeDocument/2006/relationships/hyperlink" Target="http://www.bmfbovespa.com.br/pt_br/produtos/listados-a-vista-e-derivativos/renda-variavel/empresas-listadas.htm?codigo=1970" TargetMode="External"/><Relationship Id="rId62" Type="http://schemas.openxmlformats.org/officeDocument/2006/relationships/hyperlink" Target="http://www.bmfbovespa.com.br/pt_br/produtos/listados-a-vista-e-derivativos/renda-variavel/empresas-listadas.htm?codigo=16632" TargetMode="External"/><Relationship Id="rId83" Type="http://schemas.openxmlformats.org/officeDocument/2006/relationships/hyperlink" Target="http://www.bmfbovespa.com.br/pt_br/produtos/listados-a-vista-e-derivativos/renda-variavel/empresas-listadas.htm?codigo=8451" TargetMode="External"/><Relationship Id="rId88" Type="http://schemas.openxmlformats.org/officeDocument/2006/relationships/hyperlink" Target="http://www.bmfbovespa.com.br/pt_br/produtos/listados-a-vista-e-derivativos/renda-variavel/empresas-listadas.htm?codigo=14320" TargetMode="External"/><Relationship Id="rId111" Type="http://schemas.openxmlformats.org/officeDocument/2006/relationships/hyperlink" Target="http://www.bmfbovespa.com.br/pt_br/produtos/listados-a-vista-e-derivativos/renda-variavel/empresas-listadas.htm?codigo=12653" TargetMode="External"/><Relationship Id="rId132" Type="http://schemas.openxmlformats.org/officeDocument/2006/relationships/hyperlink" Target="http://www.bmfbovespa.com.br/pt_br/produtos/listados-a-vista-e-derivativos/renda-variavel/empresas-listadas.htm?codigo=10456" TargetMode="External"/><Relationship Id="rId153" Type="http://schemas.openxmlformats.org/officeDocument/2006/relationships/hyperlink" Target="http://www.bmfbovespa.com.br/pt_br/produtos/listados-a-vista-e-derivativos/renda-variavel/empresas-listadas.htm?codigo=20532" TargetMode="External"/><Relationship Id="rId174" Type="http://schemas.openxmlformats.org/officeDocument/2006/relationships/hyperlink" Target="http://www.bmfbovespa.com.br/pt_br/produtos/listados-a-vista-e-derivativos/renda-variavel/empresas-listadas.htm?codigo=9067" TargetMode="External"/><Relationship Id="rId179" Type="http://schemas.openxmlformats.org/officeDocument/2006/relationships/hyperlink" Target="http://www.bmfbovespa.com.br/pt_br/produtos/listados-a-vista-e-derivativos/renda-variavel/empresas-listadas.htm?codigo=14451" TargetMode="External"/><Relationship Id="rId195" Type="http://schemas.openxmlformats.org/officeDocument/2006/relationships/hyperlink" Target="http://www.bmfbovespa.com.br/pt_br/produtos/listados-a-vista-e-derivativos/renda-variavel/empresas-listadas.htm?codigo=20958" TargetMode="External"/><Relationship Id="rId209" Type="http://schemas.openxmlformats.org/officeDocument/2006/relationships/hyperlink" Target="http://www.bmfbovespa.com.br/pt_br/produtos/listados-a-vista-e-derivativos/renda-variavel/empresas-listadas.htm?codigo=14869" TargetMode="External"/><Relationship Id="rId190" Type="http://schemas.openxmlformats.org/officeDocument/2006/relationships/hyperlink" Target="http://www.bmfbovespa.com.br/pt_br/produtos/listados-a-vista-e-derivativos/renda-variavel/empresas-listadas.htm?codigo=17671" TargetMode="External"/><Relationship Id="rId204" Type="http://schemas.openxmlformats.org/officeDocument/2006/relationships/hyperlink" Target="http://www.bmfbovespa.com.br/pt_br/produtos/listados-a-vista-e-derivativos/renda-variavel/empresas-listadas.htm?codigo=21733" TargetMode="External"/><Relationship Id="rId220" Type="http://schemas.openxmlformats.org/officeDocument/2006/relationships/hyperlink" Target="http://www.bmfbovespa.com.br/pt_br/produtos/listados-a-vista-e-derivativos/renda-variavel/empresas-listadas.htm?codigo=1120" TargetMode="External"/><Relationship Id="rId225" Type="http://schemas.openxmlformats.org/officeDocument/2006/relationships/hyperlink" Target="http://www.bmfbovespa.com.br/pt_br/produtos/listados-a-vista-e-derivativos/renda-variavel/empresas-listadas.htm?codigo=20036" TargetMode="External"/><Relationship Id="rId241" Type="http://schemas.openxmlformats.org/officeDocument/2006/relationships/hyperlink" Target="http://www.bmfbovespa.com.br/pt_br/produtos/listados-a-vista-e-derivativos/renda-variavel/empresas-listadas.htm?codigo=19992" TargetMode="External"/><Relationship Id="rId246" Type="http://schemas.openxmlformats.org/officeDocument/2006/relationships/hyperlink" Target="http://www.bmfbovespa.com.br/pt_br/produtos/listados-a-vista-e-derivativos/renda-variavel/empresas-listadas.htm?codigo=19330" TargetMode="External"/><Relationship Id="rId15" Type="http://schemas.openxmlformats.org/officeDocument/2006/relationships/hyperlink" Target="http://bvmf.bmfbovespa.com.br/cias-listadas/empresas-listadas/ResumoDemonstrativosFinanceiros.aspx?codigoCvm=4707&amp;idioma=pt-br" TargetMode="External"/><Relationship Id="rId36" Type="http://schemas.openxmlformats.org/officeDocument/2006/relationships/hyperlink" Target="http://www.bmfbovespa.com.br/pt_br/produtos/listados-a-vista-e-derivativos/renda-variavel/empresas-listadas.htm?codigo=12190" TargetMode="External"/><Relationship Id="rId57" Type="http://schemas.openxmlformats.org/officeDocument/2006/relationships/hyperlink" Target="http://www.bmfbovespa.com.br/pt_br/produtos/listados-a-vista-e-derivativos/renda-variavel/empresas-listadas.htm?codigo=18627" TargetMode="External"/><Relationship Id="rId106" Type="http://schemas.openxmlformats.org/officeDocument/2006/relationships/hyperlink" Target="http://www.bmfbovespa.com.br/pt_br/produtos/listados-a-vista-e-derivativos/renda-variavel/empresas-listadas.htm?codigo=14109" TargetMode="External"/><Relationship Id="rId127" Type="http://schemas.openxmlformats.org/officeDocument/2006/relationships/hyperlink" Target="http://www.bmfbovespa.com.br/pt_br/produtos/listados-a-vista-e-derivativos/renda-variavel/empresas-listadas.htm?codigo=9512" TargetMode="External"/><Relationship Id="rId262" Type="http://schemas.openxmlformats.org/officeDocument/2006/relationships/comments" Target="../comments1.xml"/><Relationship Id="rId10" Type="http://schemas.openxmlformats.org/officeDocument/2006/relationships/hyperlink" Target="http://bvmf.bmfbovespa.com.br/cias-listadas/empresas-listadas/ResumoDemonstrativosFinanceiros.aspx?codigoCvm=14176&amp;idioma=pt-br" TargetMode="External"/><Relationship Id="rId31" Type="http://schemas.openxmlformats.org/officeDocument/2006/relationships/hyperlink" Target="http://www.bmfbovespa.com.br/pt_br/produtos/listados-a-vista-e-derivativos/renda-variavel/empresas-listadas.htm?codigo=1155" TargetMode="External"/><Relationship Id="rId52" Type="http://schemas.openxmlformats.org/officeDocument/2006/relationships/hyperlink" Target="http://www.bmfbovespa.com.br/pt_br/produtos/listados-a-vista-e-derivativos/renda-variavel/empresas-listadas.htm?codigo=2577" TargetMode="External"/><Relationship Id="rId73" Type="http://schemas.openxmlformats.org/officeDocument/2006/relationships/hyperlink" Target="http://www.bmfbovespa.com.br/pt_br/produtos/listados-a-vista-e-derivativos/renda-variavel/empresas-listadas.htm?codigo=20362" TargetMode="External"/><Relationship Id="rId78" Type="http://schemas.openxmlformats.org/officeDocument/2006/relationships/hyperlink" Target="http://www.bmfbovespa.com.br/pt_br/produtos/listados-a-vista-e-derivativos/renda-variavel/empresas-listadas.htm?codigo=4774" TargetMode="External"/><Relationship Id="rId94" Type="http://schemas.openxmlformats.org/officeDocument/2006/relationships/hyperlink" Target="http://www.bmfbovespa.com.br/pt_br/produtos/listados-a-vista-e-derivativos/renda-variavel/empresas-listadas.htm?codigo=7811" TargetMode="External"/><Relationship Id="rId99" Type="http://schemas.openxmlformats.org/officeDocument/2006/relationships/hyperlink" Target="http://www.bmfbovespa.com.br/pt_br/produtos/listados-a-vista-e-derivativos/renda-variavel/empresas-listadas.htm?codigo=22780" TargetMode="External"/><Relationship Id="rId101" Type="http://schemas.openxmlformats.org/officeDocument/2006/relationships/hyperlink" Target="http://www.bmfbovespa.com.br/pt_br/produtos/listados-a-vista-e-derivativos/renda-variavel/empresas-listadas.htm?codigo=14346" TargetMode="External"/><Relationship Id="rId122" Type="http://schemas.openxmlformats.org/officeDocument/2006/relationships/hyperlink" Target="http://www.bmfbovespa.com.br/pt_br/produtos/listados-a-vista-e-derivativos/renda-variavel/empresas-listadas.htm?codigo=19623" TargetMode="External"/><Relationship Id="rId143" Type="http://schemas.openxmlformats.org/officeDocument/2006/relationships/hyperlink" Target="http://www.bmfbovespa.com.br/pt_br/produtos/listados-a-vista-e-derivativos/renda-variavel/empresas-listadas.htm?codigo=2437" TargetMode="External"/><Relationship Id="rId148" Type="http://schemas.openxmlformats.org/officeDocument/2006/relationships/hyperlink" Target="http://www.bmfbovespa.com.br/pt_br/produtos/listados-a-vista-e-derivativos/renda-variavel/empresas-listadas.htm?codigo=12653" TargetMode="External"/><Relationship Id="rId164" Type="http://schemas.openxmlformats.org/officeDocument/2006/relationships/hyperlink" Target="http://www.bmfbovespa.com.br/pt_br/produtos/listados-a-vista-e-derivativos/renda-variavel/empresas-listadas.htm?codigo=3980" TargetMode="External"/><Relationship Id="rId169" Type="http://schemas.openxmlformats.org/officeDocument/2006/relationships/hyperlink" Target="http://www.bmfbovespa.com.br/pt_br/produtos/listados-a-vista-e-derivativos/renda-variavel/empresas-listadas.htm?codigo=14761" TargetMode="External"/><Relationship Id="rId185" Type="http://schemas.openxmlformats.org/officeDocument/2006/relationships/hyperlink" Target="http://www.bmfbovespa.com.br/pt_br/produtos/listados-a-vista-e-derivativos/renda-variavel/empresas-listadas.htm?codigo=20257" TargetMode="External"/><Relationship Id="rId4" Type="http://schemas.openxmlformats.org/officeDocument/2006/relationships/hyperlink" Target="http://bvmf.bmfbovespa.com.br/cias-listadas/empresas-listadas/ResumoDemonstrativosFinanceiros.aspx?codigoCvm=22500&amp;idioma=pt-br" TargetMode="External"/><Relationship Id="rId9" Type="http://schemas.openxmlformats.org/officeDocument/2006/relationships/hyperlink" Target="http://bvmf.bmfbovespa.com.br/cias-listadas/empresas-listadas/ResumoDemonstrativosFinanceiros.aspx?codigoCvm=22179&amp;idioma=pt-br" TargetMode="External"/><Relationship Id="rId180" Type="http://schemas.openxmlformats.org/officeDocument/2006/relationships/hyperlink" Target="http://www.bmfbovespa.com.br/pt_br/produtos/listados-a-vista-e-derivativos/renda-variavel/empresas-listadas.htm?codigo=21610" TargetMode="External"/><Relationship Id="rId210" Type="http://schemas.openxmlformats.org/officeDocument/2006/relationships/hyperlink" Target="http://www.bmfbovespa.com.br/pt_br/produtos/listados-a-vista-e-derivativos/renda-variavel/empresas-listadas.htm?codigo=14869" TargetMode="External"/><Relationship Id="rId215" Type="http://schemas.openxmlformats.org/officeDocument/2006/relationships/hyperlink" Target="http://www.bmfbovespa.com.br/pt_br/produtos/listados-a-vista-e-derivativos/renda-variavel/empresas-listadas.htm?codigo=20346" TargetMode="External"/><Relationship Id="rId236" Type="http://schemas.openxmlformats.org/officeDocument/2006/relationships/hyperlink" Target="http://www.bmfbovespa.com.br/pt_br/produtos/listados-a-vista-e-derivativos/renda-variavel/empresas-listadas.htm?codigo=20338" TargetMode="External"/><Relationship Id="rId257" Type="http://schemas.openxmlformats.org/officeDocument/2006/relationships/hyperlink" Target="http://www.bmfbovespa.com.br/pt_br/produtos/listados-a-vista-e-derivativos/renda-variavel/empresas-listadas.htm?codigo=21091" TargetMode="External"/><Relationship Id="rId26" Type="http://schemas.openxmlformats.org/officeDocument/2006/relationships/hyperlink" Target="http://www.bmfbovespa.com.br/pt_br/produtos/listados-a-vista-e-derivativos/renda-variavel/empresas-listadas.htm?codigo=922" TargetMode="External"/><Relationship Id="rId231" Type="http://schemas.openxmlformats.org/officeDocument/2006/relationships/hyperlink" Target="http://www.bmfbovespa.com.br/pt_br/produtos/listados-a-vista-e-derivativos/renda-variavel/empresas-listadas.htm?codigo=14311" TargetMode="External"/><Relationship Id="rId252" Type="http://schemas.openxmlformats.org/officeDocument/2006/relationships/hyperlink" Target="http://www.bmfbovespa.com.br/pt_br/produtos/listados-a-vista-e-derivativos/renda-variavel/empresas-listadas.htm?codigo=20800" TargetMode="External"/><Relationship Id="rId47" Type="http://schemas.openxmlformats.org/officeDocument/2006/relationships/hyperlink" Target="http://www.bmfbovespa.com.br/pt_br/produtos/listados-a-vista-e-derivativos/renda-variavel/empresas-listadas.htm?codigo=18309" TargetMode="External"/><Relationship Id="rId68" Type="http://schemas.openxmlformats.org/officeDocument/2006/relationships/hyperlink" Target="http://www.bmfbovespa.com.br/pt_br/produtos/listados-a-vista-e-derivativos/renda-variavel/empresas-listadas.htm?codigo=20605" TargetMode="External"/><Relationship Id="rId89" Type="http://schemas.openxmlformats.org/officeDocument/2006/relationships/hyperlink" Target="http://www.bmfbovespa.com.br/pt_br/produtos/listados-a-vista-e-derivativos/renda-variavel/empresas-listadas.htm?codigo=6505" TargetMode="External"/><Relationship Id="rId112" Type="http://schemas.openxmlformats.org/officeDocument/2006/relationships/hyperlink" Target="http://www.bmfbovespa.com.br/pt_br/produtos/listados-a-vista-e-derivativos/renda-variavel/empresas-listadas.htm?codigo=20478" TargetMode="External"/><Relationship Id="rId133" Type="http://schemas.openxmlformats.org/officeDocument/2006/relationships/hyperlink" Target="http://www.bmfbovespa.com.br/pt_br/produtos/listados-a-vista-e-derivativos/renda-variavel/empresas-listadas.htm?codigo=1210" TargetMode="External"/><Relationship Id="rId154" Type="http://schemas.openxmlformats.org/officeDocument/2006/relationships/hyperlink" Target="http://www.bmfbovespa.com.br/pt_br/produtos/listados-a-vista-e-derivativos/renda-variavel/empresas-listadas.htm?codigo=20532" TargetMode="External"/><Relationship Id="rId175" Type="http://schemas.openxmlformats.org/officeDocument/2006/relationships/hyperlink" Target="http://www.bmfbovespa.com.br/pt_br/produtos/listados-a-vista-e-derivativos/renda-variavel/empresas-listadas.htm?codigo=9067" TargetMode="External"/><Relationship Id="rId196" Type="http://schemas.openxmlformats.org/officeDocument/2006/relationships/hyperlink" Target="http://www.bmfbovespa.com.br/pt_br/produtos/listados-a-vista-e-derivativos/renda-variavel/empresas-listadas.htm?codigo=5380" TargetMode="External"/><Relationship Id="rId200" Type="http://schemas.openxmlformats.org/officeDocument/2006/relationships/hyperlink" Target="http://www.bmfbovespa.com.br/pt_br/produtos/listados-a-vista-e-derivativos/renda-variavel/empresas-listadas.htm?codigo=22349" TargetMode="External"/><Relationship Id="rId16" Type="http://schemas.openxmlformats.org/officeDocument/2006/relationships/hyperlink" Target="http://bvmf.bmfbovespa.com.br/cias-listadas/empresas-listadas/ResumoDemonstrativosFinanceiros.aspx?codigoCvm=4707&amp;idioma=pt-br" TargetMode="External"/><Relationship Id="rId221" Type="http://schemas.openxmlformats.org/officeDocument/2006/relationships/hyperlink" Target="http://www.bmfbovespa.com.br/pt_br/produtos/listados-a-vista-e-derivativos/renda-variavel/empresas-listadas.htm?codigo=1520" TargetMode="External"/><Relationship Id="rId242" Type="http://schemas.openxmlformats.org/officeDocument/2006/relationships/hyperlink" Target="http://www.bmfbovespa.com.br/pt_br/produtos/listados-a-vista-e-derivativos/renda-variavel/empresas-listadas.htm?codigo=20010" TargetMode="External"/><Relationship Id="rId37" Type="http://schemas.openxmlformats.org/officeDocument/2006/relationships/hyperlink" Target="http://bvmf.bmfbovespa.com.br/cias-listadas/empresas-listadas/ResumoDemonstrativosFinanceiros.aspx?codigoCvm=20150&amp;idioma=pt-br" TargetMode="External"/><Relationship Id="rId58" Type="http://schemas.openxmlformats.org/officeDocument/2006/relationships/hyperlink" Target="http://www.bmfbovespa.com.br/pt_br/produtos/listados-a-vista-e-derivativos/renda-variavel/empresas-listadas.htm?codigo=7595" TargetMode="External"/><Relationship Id="rId79" Type="http://schemas.openxmlformats.org/officeDocument/2006/relationships/hyperlink" Target="http://www.bmfbovespa.com.br/pt_br/produtos/listados-a-vista-e-derivativos/renda-variavel/empresas-listadas.htm?codigo=9393" TargetMode="External"/><Relationship Id="rId102" Type="http://schemas.openxmlformats.org/officeDocument/2006/relationships/hyperlink" Target="http://www.bmfbovespa.com.br/pt_br/produtos/listados-a-vista-e-derivativos/renda-variavel/empresas-listadas.htm?codigo=11070" TargetMode="External"/><Relationship Id="rId123" Type="http://schemas.openxmlformats.org/officeDocument/2006/relationships/hyperlink" Target="http://www.bmfbovespa.com.br/pt_br/produtos/listados-a-vista-e-derivativos/renda-variavel/empresas-listadas.htm?codigo=20729" TargetMode="External"/><Relationship Id="rId144" Type="http://schemas.openxmlformats.org/officeDocument/2006/relationships/hyperlink" Target="http://bvmf.bmfbovespa.com.br/cias-listadas/empresas-listadas/ResumoDemonstrativosFinanceiros.aspx?codigoCvm=14176&amp;idioma=pt-br" TargetMode="External"/><Relationship Id="rId90" Type="http://schemas.openxmlformats.org/officeDocument/2006/relationships/hyperlink" Target="http://www.bmfbovespa.com.br/pt_br/produtos/listados-a-vista-e-derivativos/renda-variavel/empresas-listadas.htm?codigo=5770" TargetMode="External"/><Relationship Id="rId165" Type="http://schemas.openxmlformats.org/officeDocument/2006/relationships/hyperlink" Target="http://www.bmfbovespa.com.br/pt_br/produtos/listados-a-vista-e-derivativos/renda-variavel/empresas-listadas.htm?codigo=3980" TargetMode="External"/><Relationship Id="rId186" Type="http://schemas.openxmlformats.org/officeDocument/2006/relationships/hyperlink" Target="http://www.bmfbovespa.com.br/pt_br/produtos/listados-a-vista-e-derivativos/renda-variavel/empresas-listadas.htm?codigo=20257" TargetMode="External"/><Relationship Id="rId211" Type="http://schemas.openxmlformats.org/officeDocument/2006/relationships/hyperlink" Target="http://www.bmfbovespa.com.br/pt_br/produtos/listados-a-vista-e-derivativos/renda-variavel/empresas-listadas.htm?codigo=15636" TargetMode="External"/><Relationship Id="rId232" Type="http://schemas.openxmlformats.org/officeDocument/2006/relationships/hyperlink" Target="http://www.bmfbovespa.com.br/pt_br/produtos/listados-a-vista-e-derivativos/renda-variavel/empresas-listadas.htm?codigo=21792" TargetMode="External"/><Relationship Id="rId253" Type="http://schemas.openxmlformats.org/officeDocument/2006/relationships/hyperlink" Target="http://www.bmfbovespa.com.br/pt_br/produtos/listados-a-vista-e-derivativos/renda-variavel/empresas-listadas.htm?codigo=21350" TargetMode="External"/><Relationship Id="rId27" Type="http://schemas.openxmlformats.org/officeDocument/2006/relationships/hyperlink" Target="http://www.bmfbovespa.com.br/pt_br/produtos/listados-a-vista-e-derivativos/renda-variavel/empresas-listadas.htm?codigo=3050" TargetMode="External"/><Relationship Id="rId48" Type="http://schemas.openxmlformats.org/officeDocument/2006/relationships/hyperlink" Target="http://www.bmfbovespa.com.br/pt_br/produtos/listados-a-vista-e-derivativos/renda-variavel/empresas-listadas.htm?codigo=2429" TargetMode="External"/><Relationship Id="rId69" Type="http://schemas.openxmlformats.org/officeDocument/2006/relationships/hyperlink" Target="http://www.bmfbovespa.com.br/pt_br/produtos/listados-a-vista-e-derivativos/renda-variavel/empresas-listadas.htm?codigo=11762" TargetMode="External"/><Relationship Id="rId113" Type="http://schemas.openxmlformats.org/officeDocument/2006/relationships/hyperlink" Target="http://www.bmfbovespa.com.br/pt_br/produtos/listados-a-vista-e-derivativos/renda-variavel/empresas-listadas.htm?codigo=15253" TargetMode="External"/><Relationship Id="rId134" Type="http://schemas.openxmlformats.org/officeDocument/2006/relationships/hyperlink" Target="http://www.bmfbovespa.com.br/pt_br/produtos/listados-a-vista-e-derivativos/renda-variavel/empresas-listadas.htm?codigo=1023" TargetMode="External"/><Relationship Id="rId80" Type="http://schemas.openxmlformats.org/officeDocument/2006/relationships/hyperlink" Target="http://www.bmfbovespa.com.br/pt_br/produtos/listados-a-vista-e-derivativos/renda-variavel/empresas-listadas.htm?codigo=16101" TargetMode="External"/><Relationship Id="rId155" Type="http://schemas.openxmlformats.org/officeDocument/2006/relationships/hyperlink" Target="http://www.bmfbovespa.com.br/pt_br/produtos/listados-a-vista-e-derivativos/renda-variavel/empresas-listadas.htm?codigo=4081" TargetMode="External"/><Relationship Id="rId176" Type="http://schemas.openxmlformats.org/officeDocument/2006/relationships/hyperlink" Target="http://www.bmfbovespa.com.br/pt_br/produtos/listados-a-vista-e-derivativos/renda-variavel/empresas-listadas.htm?codigo=4723" TargetMode="External"/><Relationship Id="rId197" Type="http://schemas.openxmlformats.org/officeDocument/2006/relationships/hyperlink" Target="http://www.bmfbovespa.com.br/pt_br/produtos/listados-a-vista-e-derivativos/renda-variavel/empresas-listadas.htm?codigo=5380" TargetMode="External"/><Relationship Id="rId201" Type="http://schemas.openxmlformats.org/officeDocument/2006/relationships/hyperlink" Target="http://www.bmfbovespa.com.br/pt_br/produtos/listados-a-vista-e-derivativos/renda-variavel/empresas-listadas.htm?codigo=14362" TargetMode="External"/><Relationship Id="rId222" Type="http://schemas.openxmlformats.org/officeDocument/2006/relationships/hyperlink" Target="http://www.bmfbovespa.com.br/pt_br/produtos/listados-a-vista-e-derivativos/renda-variavel/empresas-listadas.htm?codigo=1520" TargetMode="External"/><Relationship Id="rId243" Type="http://schemas.openxmlformats.org/officeDocument/2006/relationships/hyperlink" Target="http://www.bmfbovespa.com.br/pt_br/produtos/listados-a-vista-e-derivativos/renda-variavel/empresas-listadas.htm?codigo=20966" TargetMode="External"/><Relationship Id="rId17" Type="http://schemas.openxmlformats.org/officeDocument/2006/relationships/hyperlink" Target="http://bvmf.bmfbovespa.com.br/cias-listadas/empresas-listadas/ResumoDemonstrativosFinanceiros.aspx?codigoCvm=4707&amp;idioma=pt-br" TargetMode="External"/><Relationship Id="rId38" Type="http://schemas.openxmlformats.org/officeDocument/2006/relationships/hyperlink" Target="http://www.bmfbovespa.com.br/pt_br/produtos/listados-a-vista-e-derivativos/renda-variavel/empresas-listadas.htm?codigo=18724" TargetMode="External"/><Relationship Id="rId59" Type="http://schemas.openxmlformats.org/officeDocument/2006/relationships/hyperlink" Target="http://www.bmfbovespa.com.br/pt_br/produtos/listados-a-vista-e-derivativos/renda-variavel/empresas-listadas.htm?codigo=1309" TargetMode="External"/><Relationship Id="rId103" Type="http://schemas.openxmlformats.org/officeDocument/2006/relationships/hyperlink" Target="http://www.bmfbovespa.com.br/pt_br/produtos/listados-a-vista-e-derivativos/renda-variavel/empresas-listadas.htm?codigo=5770" TargetMode="External"/><Relationship Id="rId124" Type="http://schemas.openxmlformats.org/officeDocument/2006/relationships/hyperlink" Target="http://www.bmfbovespa.com.br/pt_br/produtos/listados-a-vista-e-derivativos/renda-variavel/empresas-listadas.htm?codigo=20931" TargetMode="External"/><Relationship Id="rId70" Type="http://schemas.openxmlformats.org/officeDocument/2006/relationships/hyperlink" Target="http://www.bmfbovespa.com.br/pt_br/produtos/listados-a-vista-e-derivativos/renda-variavel/empresas-listadas.htm?codigo=20877" TargetMode="External"/><Relationship Id="rId91" Type="http://schemas.openxmlformats.org/officeDocument/2006/relationships/hyperlink" Target="http://www.bmfbovespa.com.br/pt_br/produtos/listados-a-vista-e-derivativos/renda-variavel/empresas-listadas.htm?codigo=8656" TargetMode="External"/><Relationship Id="rId145" Type="http://schemas.openxmlformats.org/officeDocument/2006/relationships/hyperlink" Target="http://www.bmfbovespa.com.br/pt_br/produtos/listados-a-vista-e-derivativos/renda-variavel/empresas-listadas.htm?codigo=15253" TargetMode="External"/><Relationship Id="rId166" Type="http://schemas.openxmlformats.org/officeDocument/2006/relationships/hyperlink" Target="http://www.bmfbovespa.com.br/pt_br/produtos/listados-a-vista-e-derivativos/renda-variavel/empresas-listadas.htm?codigo=17639" TargetMode="External"/><Relationship Id="rId187" Type="http://schemas.openxmlformats.org/officeDocument/2006/relationships/hyperlink" Target="http://www.bmfbovespa.com.br/pt_br/produtos/listados-a-vista-e-derivativos/renda-variavel/empresas-listadas.htm?codigo=9067" TargetMode="Externa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4.xml"/><Relationship Id="rId299" Type="http://schemas.openxmlformats.org/officeDocument/2006/relationships/queryTable" Target="../queryTables/queryTable296.xml"/><Relationship Id="rId303" Type="http://schemas.openxmlformats.org/officeDocument/2006/relationships/queryTable" Target="../queryTables/queryTable300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63" Type="http://schemas.openxmlformats.org/officeDocument/2006/relationships/queryTable" Target="../queryTables/queryTable60.xml"/><Relationship Id="rId84" Type="http://schemas.openxmlformats.org/officeDocument/2006/relationships/queryTable" Target="../queryTables/queryTable81.xml"/><Relationship Id="rId138" Type="http://schemas.openxmlformats.org/officeDocument/2006/relationships/queryTable" Target="../queryTables/queryTable135.xml"/><Relationship Id="rId159" Type="http://schemas.openxmlformats.org/officeDocument/2006/relationships/queryTable" Target="../queryTables/queryTable156.xml"/><Relationship Id="rId170" Type="http://schemas.openxmlformats.org/officeDocument/2006/relationships/queryTable" Target="../queryTables/queryTable167.xml"/><Relationship Id="rId191" Type="http://schemas.openxmlformats.org/officeDocument/2006/relationships/queryTable" Target="../queryTables/queryTable188.xml"/><Relationship Id="rId205" Type="http://schemas.openxmlformats.org/officeDocument/2006/relationships/queryTable" Target="../queryTables/queryTable202.xml"/><Relationship Id="rId226" Type="http://schemas.openxmlformats.org/officeDocument/2006/relationships/queryTable" Target="../queryTables/queryTable223.xml"/><Relationship Id="rId247" Type="http://schemas.openxmlformats.org/officeDocument/2006/relationships/queryTable" Target="../queryTables/queryTable244.xml"/><Relationship Id="rId107" Type="http://schemas.openxmlformats.org/officeDocument/2006/relationships/queryTable" Target="../queryTables/queryTable104.xml"/><Relationship Id="rId268" Type="http://schemas.openxmlformats.org/officeDocument/2006/relationships/queryTable" Target="../queryTables/queryTable265.xml"/><Relationship Id="rId289" Type="http://schemas.openxmlformats.org/officeDocument/2006/relationships/queryTable" Target="../queryTables/queryTable286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53" Type="http://schemas.openxmlformats.org/officeDocument/2006/relationships/queryTable" Target="../queryTables/queryTable50.xml"/><Relationship Id="rId74" Type="http://schemas.openxmlformats.org/officeDocument/2006/relationships/queryTable" Target="../queryTables/queryTable71.xml"/><Relationship Id="rId128" Type="http://schemas.openxmlformats.org/officeDocument/2006/relationships/queryTable" Target="../queryTables/queryTable125.xml"/><Relationship Id="rId149" Type="http://schemas.openxmlformats.org/officeDocument/2006/relationships/queryTable" Target="../queryTables/queryTable146.xml"/><Relationship Id="rId314" Type="http://schemas.openxmlformats.org/officeDocument/2006/relationships/queryTable" Target="../queryTables/queryTable311.xml"/><Relationship Id="rId5" Type="http://schemas.openxmlformats.org/officeDocument/2006/relationships/queryTable" Target="../queryTables/queryTable2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81" Type="http://schemas.openxmlformats.org/officeDocument/2006/relationships/queryTable" Target="../queryTables/queryTable178.xml"/><Relationship Id="rId216" Type="http://schemas.openxmlformats.org/officeDocument/2006/relationships/queryTable" Target="../queryTables/queryTable213.xml"/><Relationship Id="rId237" Type="http://schemas.openxmlformats.org/officeDocument/2006/relationships/queryTable" Target="../queryTables/queryTable234.xml"/><Relationship Id="rId258" Type="http://schemas.openxmlformats.org/officeDocument/2006/relationships/queryTable" Target="../queryTables/queryTable255.xml"/><Relationship Id="rId279" Type="http://schemas.openxmlformats.org/officeDocument/2006/relationships/queryTable" Target="../queryTables/queryTable276.xml"/><Relationship Id="rId22" Type="http://schemas.openxmlformats.org/officeDocument/2006/relationships/queryTable" Target="../queryTables/queryTable19.xml"/><Relationship Id="rId43" Type="http://schemas.openxmlformats.org/officeDocument/2006/relationships/queryTable" Target="../queryTables/queryTable40.xml"/><Relationship Id="rId64" Type="http://schemas.openxmlformats.org/officeDocument/2006/relationships/queryTable" Target="../queryTables/queryTable61.xml"/><Relationship Id="rId118" Type="http://schemas.openxmlformats.org/officeDocument/2006/relationships/queryTable" Target="../queryTables/queryTable115.xml"/><Relationship Id="rId139" Type="http://schemas.openxmlformats.org/officeDocument/2006/relationships/queryTable" Target="../queryTables/queryTable136.xml"/><Relationship Id="rId290" Type="http://schemas.openxmlformats.org/officeDocument/2006/relationships/queryTable" Target="../queryTables/queryTable287.xml"/><Relationship Id="rId304" Type="http://schemas.openxmlformats.org/officeDocument/2006/relationships/queryTable" Target="../queryTables/queryTable301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71" Type="http://schemas.openxmlformats.org/officeDocument/2006/relationships/queryTable" Target="../queryTables/queryTable168.xml"/><Relationship Id="rId192" Type="http://schemas.openxmlformats.org/officeDocument/2006/relationships/queryTable" Target="../queryTables/queryTable189.xml"/><Relationship Id="rId206" Type="http://schemas.openxmlformats.org/officeDocument/2006/relationships/queryTable" Target="../queryTables/queryTable203.xml"/><Relationship Id="rId227" Type="http://schemas.openxmlformats.org/officeDocument/2006/relationships/queryTable" Target="../queryTables/queryTable224.xml"/><Relationship Id="rId248" Type="http://schemas.openxmlformats.org/officeDocument/2006/relationships/queryTable" Target="../queryTables/queryTable245.xml"/><Relationship Id="rId269" Type="http://schemas.openxmlformats.org/officeDocument/2006/relationships/queryTable" Target="../queryTables/queryTable266.xml"/><Relationship Id="rId12" Type="http://schemas.openxmlformats.org/officeDocument/2006/relationships/queryTable" Target="../queryTables/queryTable9.xml"/><Relationship Id="rId33" Type="http://schemas.openxmlformats.org/officeDocument/2006/relationships/queryTable" Target="../queryTables/queryTable30.xml"/><Relationship Id="rId108" Type="http://schemas.openxmlformats.org/officeDocument/2006/relationships/queryTable" Target="../queryTables/queryTable105.xml"/><Relationship Id="rId129" Type="http://schemas.openxmlformats.org/officeDocument/2006/relationships/queryTable" Target="../queryTables/queryTable126.xml"/><Relationship Id="rId280" Type="http://schemas.openxmlformats.org/officeDocument/2006/relationships/queryTable" Target="../queryTables/queryTable277.xml"/><Relationship Id="rId315" Type="http://schemas.openxmlformats.org/officeDocument/2006/relationships/queryTable" Target="../queryTables/queryTable312.xml"/><Relationship Id="rId54" Type="http://schemas.openxmlformats.org/officeDocument/2006/relationships/queryTable" Target="../queryTables/queryTable51.xml"/><Relationship Id="rId75" Type="http://schemas.openxmlformats.org/officeDocument/2006/relationships/queryTable" Target="../queryTables/queryTable72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61" Type="http://schemas.openxmlformats.org/officeDocument/2006/relationships/queryTable" Target="../queryTables/queryTable158.xml"/><Relationship Id="rId182" Type="http://schemas.openxmlformats.org/officeDocument/2006/relationships/queryTable" Target="../queryTables/queryTable179.xml"/><Relationship Id="rId217" Type="http://schemas.openxmlformats.org/officeDocument/2006/relationships/queryTable" Target="../queryTables/queryTable214.xml"/><Relationship Id="rId6" Type="http://schemas.openxmlformats.org/officeDocument/2006/relationships/queryTable" Target="../queryTables/queryTable3.xml"/><Relationship Id="rId238" Type="http://schemas.openxmlformats.org/officeDocument/2006/relationships/queryTable" Target="../queryTables/queryTable235.xml"/><Relationship Id="rId259" Type="http://schemas.openxmlformats.org/officeDocument/2006/relationships/queryTable" Target="../queryTables/queryTable256.xml"/><Relationship Id="rId23" Type="http://schemas.openxmlformats.org/officeDocument/2006/relationships/queryTable" Target="../queryTables/queryTable20.xml"/><Relationship Id="rId119" Type="http://schemas.openxmlformats.org/officeDocument/2006/relationships/queryTable" Target="../queryTables/queryTable116.xml"/><Relationship Id="rId270" Type="http://schemas.openxmlformats.org/officeDocument/2006/relationships/queryTable" Target="../queryTables/queryTable267.xml"/><Relationship Id="rId291" Type="http://schemas.openxmlformats.org/officeDocument/2006/relationships/queryTable" Target="../queryTables/queryTable288.xml"/><Relationship Id="rId305" Type="http://schemas.openxmlformats.org/officeDocument/2006/relationships/queryTable" Target="../queryTables/queryTable302.xml"/><Relationship Id="rId44" Type="http://schemas.openxmlformats.org/officeDocument/2006/relationships/queryTable" Target="../queryTables/queryTable41.xml"/><Relationship Id="rId65" Type="http://schemas.openxmlformats.org/officeDocument/2006/relationships/queryTable" Target="../queryTables/queryTable62.xml"/><Relationship Id="rId86" Type="http://schemas.openxmlformats.org/officeDocument/2006/relationships/queryTable" Target="../queryTables/queryTable83.xml"/><Relationship Id="rId130" Type="http://schemas.openxmlformats.org/officeDocument/2006/relationships/queryTable" Target="../queryTables/queryTable127.xml"/><Relationship Id="rId151" Type="http://schemas.openxmlformats.org/officeDocument/2006/relationships/queryTable" Target="../queryTables/queryTable148.xml"/><Relationship Id="rId172" Type="http://schemas.openxmlformats.org/officeDocument/2006/relationships/queryTable" Target="../queryTables/queryTable169.xml"/><Relationship Id="rId193" Type="http://schemas.openxmlformats.org/officeDocument/2006/relationships/queryTable" Target="../queryTables/queryTable190.xml"/><Relationship Id="rId207" Type="http://schemas.openxmlformats.org/officeDocument/2006/relationships/queryTable" Target="../queryTables/queryTable204.xml"/><Relationship Id="rId228" Type="http://schemas.openxmlformats.org/officeDocument/2006/relationships/queryTable" Target="../queryTables/queryTable225.xml"/><Relationship Id="rId249" Type="http://schemas.openxmlformats.org/officeDocument/2006/relationships/queryTable" Target="../queryTables/queryTable246.xml"/><Relationship Id="rId13" Type="http://schemas.openxmlformats.org/officeDocument/2006/relationships/queryTable" Target="../queryTables/queryTable10.xml"/><Relationship Id="rId109" Type="http://schemas.openxmlformats.org/officeDocument/2006/relationships/queryTable" Target="../queryTables/queryTable106.xml"/><Relationship Id="rId260" Type="http://schemas.openxmlformats.org/officeDocument/2006/relationships/queryTable" Target="../queryTables/queryTable257.xml"/><Relationship Id="rId281" Type="http://schemas.openxmlformats.org/officeDocument/2006/relationships/queryTable" Target="../queryTables/queryTable278.xml"/><Relationship Id="rId34" Type="http://schemas.openxmlformats.org/officeDocument/2006/relationships/queryTable" Target="../queryTables/queryTable31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20" Type="http://schemas.openxmlformats.org/officeDocument/2006/relationships/queryTable" Target="../queryTables/queryTable117.xml"/><Relationship Id="rId141" Type="http://schemas.openxmlformats.org/officeDocument/2006/relationships/queryTable" Target="../queryTables/queryTable138.xml"/><Relationship Id="rId7" Type="http://schemas.openxmlformats.org/officeDocument/2006/relationships/queryTable" Target="../queryTables/queryTable4.xml"/><Relationship Id="rId162" Type="http://schemas.openxmlformats.org/officeDocument/2006/relationships/queryTable" Target="../queryTables/queryTable159.xml"/><Relationship Id="rId183" Type="http://schemas.openxmlformats.org/officeDocument/2006/relationships/queryTable" Target="../queryTables/queryTable180.xml"/><Relationship Id="rId218" Type="http://schemas.openxmlformats.org/officeDocument/2006/relationships/queryTable" Target="../queryTables/queryTable215.xml"/><Relationship Id="rId239" Type="http://schemas.openxmlformats.org/officeDocument/2006/relationships/queryTable" Target="../queryTables/queryTable236.xml"/><Relationship Id="rId250" Type="http://schemas.openxmlformats.org/officeDocument/2006/relationships/queryTable" Target="../queryTables/queryTable247.xml"/><Relationship Id="rId271" Type="http://schemas.openxmlformats.org/officeDocument/2006/relationships/queryTable" Target="../queryTables/queryTable268.xml"/><Relationship Id="rId292" Type="http://schemas.openxmlformats.org/officeDocument/2006/relationships/queryTable" Target="../queryTables/queryTable289.xml"/><Relationship Id="rId306" Type="http://schemas.openxmlformats.org/officeDocument/2006/relationships/queryTable" Target="../queryTables/queryTable303.xml"/><Relationship Id="rId24" Type="http://schemas.openxmlformats.org/officeDocument/2006/relationships/queryTable" Target="../queryTables/queryTable21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31" Type="http://schemas.openxmlformats.org/officeDocument/2006/relationships/queryTable" Target="../queryTables/queryTable128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4" Type="http://schemas.openxmlformats.org/officeDocument/2006/relationships/queryTable" Target="../queryTables/queryTable191.xml"/><Relationship Id="rId199" Type="http://schemas.openxmlformats.org/officeDocument/2006/relationships/queryTable" Target="../queryTables/queryTable196.xml"/><Relationship Id="rId203" Type="http://schemas.openxmlformats.org/officeDocument/2006/relationships/queryTable" Target="../queryTables/queryTable200.xml"/><Relationship Id="rId208" Type="http://schemas.openxmlformats.org/officeDocument/2006/relationships/queryTable" Target="../queryTables/queryTable205.xml"/><Relationship Id="rId229" Type="http://schemas.openxmlformats.org/officeDocument/2006/relationships/queryTable" Target="../queryTables/queryTable226.xml"/><Relationship Id="rId19" Type="http://schemas.openxmlformats.org/officeDocument/2006/relationships/queryTable" Target="../queryTables/queryTable16.xml"/><Relationship Id="rId224" Type="http://schemas.openxmlformats.org/officeDocument/2006/relationships/queryTable" Target="../queryTables/queryTable221.xml"/><Relationship Id="rId240" Type="http://schemas.openxmlformats.org/officeDocument/2006/relationships/queryTable" Target="../queryTables/queryTable237.xml"/><Relationship Id="rId245" Type="http://schemas.openxmlformats.org/officeDocument/2006/relationships/queryTable" Target="../queryTables/queryTable242.xml"/><Relationship Id="rId261" Type="http://schemas.openxmlformats.org/officeDocument/2006/relationships/queryTable" Target="../queryTables/queryTable258.xml"/><Relationship Id="rId266" Type="http://schemas.openxmlformats.org/officeDocument/2006/relationships/queryTable" Target="../queryTables/queryTable263.xml"/><Relationship Id="rId287" Type="http://schemas.openxmlformats.org/officeDocument/2006/relationships/queryTable" Target="../queryTables/queryTable284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282" Type="http://schemas.openxmlformats.org/officeDocument/2006/relationships/queryTable" Target="../queryTables/queryTable279.xml"/><Relationship Id="rId312" Type="http://schemas.openxmlformats.org/officeDocument/2006/relationships/queryTable" Target="../queryTables/queryTable309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184" Type="http://schemas.openxmlformats.org/officeDocument/2006/relationships/queryTable" Target="../queryTables/queryTable181.xml"/><Relationship Id="rId189" Type="http://schemas.openxmlformats.org/officeDocument/2006/relationships/queryTable" Target="../queryTables/queryTable186.xml"/><Relationship Id="rId219" Type="http://schemas.openxmlformats.org/officeDocument/2006/relationships/queryTable" Target="../queryTables/queryTable216.xml"/><Relationship Id="rId3" Type="http://schemas.openxmlformats.org/officeDocument/2006/relationships/table" Target="../tables/table3.xml"/><Relationship Id="rId214" Type="http://schemas.openxmlformats.org/officeDocument/2006/relationships/queryTable" Target="../queryTables/queryTable211.xml"/><Relationship Id="rId230" Type="http://schemas.openxmlformats.org/officeDocument/2006/relationships/queryTable" Target="../queryTables/queryTable227.xml"/><Relationship Id="rId235" Type="http://schemas.openxmlformats.org/officeDocument/2006/relationships/queryTable" Target="../queryTables/queryTable232.xml"/><Relationship Id="rId251" Type="http://schemas.openxmlformats.org/officeDocument/2006/relationships/queryTable" Target="../queryTables/queryTable248.xml"/><Relationship Id="rId256" Type="http://schemas.openxmlformats.org/officeDocument/2006/relationships/queryTable" Target="../queryTables/queryTable253.xml"/><Relationship Id="rId277" Type="http://schemas.openxmlformats.org/officeDocument/2006/relationships/queryTable" Target="../queryTables/queryTable274.xml"/><Relationship Id="rId298" Type="http://schemas.openxmlformats.org/officeDocument/2006/relationships/queryTable" Target="../queryTables/queryTable295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72" Type="http://schemas.openxmlformats.org/officeDocument/2006/relationships/queryTable" Target="../queryTables/queryTable269.xml"/><Relationship Id="rId293" Type="http://schemas.openxmlformats.org/officeDocument/2006/relationships/queryTable" Target="../queryTables/queryTable290.xml"/><Relationship Id="rId302" Type="http://schemas.openxmlformats.org/officeDocument/2006/relationships/queryTable" Target="../queryTables/queryTable299.xml"/><Relationship Id="rId307" Type="http://schemas.openxmlformats.org/officeDocument/2006/relationships/queryTable" Target="../queryTables/queryTable304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79" Type="http://schemas.openxmlformats.org/officeDocument/2006/relationships/queryTable" Target="../queryTables/queryTable176.xml"/><Relationship Id="rId195" Type="http://schemas.openxmlformats.org/officeDocument/2006/relationships/queryTable" Target="../queryTables/queryTable192.xml"/><Relationship Id="rId209" Type="http://schemas.openxmlformats.org/officeDocument/2006/relationships/queryTable" Target="../queryTables/queryTable206.xml"/><Relationship Id="rId190" Type="http://schemas.openxmlformats.org/officeDocument/2006/relationships/queryTable" Target="../queryTables/queryTable187.xml"/><Relationship Id="rId204" Type="http://schemas.openxmlformats.org/officeDocument/2006/relationships/queryTable" Target="../queryTables/queryTable201.xml"/><Relationship Id="rId220" Type="http://schemas.openxmlformats.org/officeDocument/2006/relationships/queryTable" Target="../queryTables/queryTable217.xml"/><Relationship Id="rId225" Type="http://schemas.openxmlformats.org/officeDocument/2006/relationships/queryTable" Target="../queryTables/queryTable222.xml"/><Relationship Id="rId241" Type="http://schemas.openxmlformats.org/officeDocument/2006/relationships/queryTable" Target="../queryTables/queryTable238.xml"/><Relationship Id="rId246" Type="http://schemas.openxmlformats.org/officeDocument/2006/relationships/queryTable" Target="../queryTables/queryTable243.xml"/><Relationship Id="rId267" Type="http://schemas.openxmlformats.org/officeDocument/2006/relationships/queryTable" Target="../queryTables/queryTable264.xml"/><Relationship Id="rId288" Type="http://schemas.openxmlformats.org/officeDocument/2006/relationships/queryTable" Target="../queryTables/queryTable285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Relationship Id="rId262" Type="http://schemas.openxmlformats.org/officeDocument/2006/relationships/queryTable" Target="../queryTables/queryTable259.xml"/><Relationship Id="rId283" Type="http://schemas.openxmlformats.org/officeDocument/2006/relationships/queryTable" Target="../queryTables/queryTable280.xml"/><Relationship Id="rId313" Type="http://schemas.openxmlformats.org/officeDocument/2006/relationships/queryTable" Target="../queryTables/queryTable310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52" Type="http://schemas.openxmlformats.org/officeDocument/2006/relationships/queryTable" Target="../queryTables/queryTable49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185" Type="http://schemas.openxmlformats.org/officeDocument/2006/relationships/queryTable" Target="../queryTables/queryTable182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80" Type="http://schemas.openxmlformats.org/officeDocument/2006/relationships/queryTable" Target="../queryTables/queryTable177.xml"/><Relationship Id="rId210" Type="http://schemas.openxmlformats.org/officeDocument/2006/relationships/queryTable" Target="../queryTables/queryTable207.xml"/><Relationship Id="rId215" Type="http://schemas.openxmlformats.org/officeDocument/2006/relationships/queryTable" Target="../queryTables/queryTable212.xml"/><Relationship Id="rId236" Type="http://schemas.openxmlformats.org/officeDocument/2006/relationships/queryTable" Target="../queryTables/queryTable233.xml"/><Relationship Id="rId257" Type="http://schemas.openxmlformats.org/officeDocument/2006/relationships/queryTable" Target="../queryTables/queryTable254.xml"/><Relationship Id="rId278" Type="http://schemas.openxmlformats.org/officeDocument/2006/relationships/queryTable" Target="../queryTables/queryTable275.xml"/><Relationship Id="rId26" Type="http://schemas.openxmlformats.org/officeDocument/2006/relationships/queryTable" Target="../queryTables/queryTable23.xml"/><Relationship Id="rId231" Type="http://schemas.openxmlformats.org/officeDocument/2006/relationships/queryTable" Target="../queryTables/queryTable228.xml"/><Relationship Id="rId252" Type="http://schemas.openxmlformats.org/officeDocument/2006/relationships/queryTable" Target="../queryTables/queryTable249.xml"/><Relationship Id="rId273" Type="http://schemas.openxmlformats.org/officeDocument/2006/relationships/queryTable" Target="../queryTables/queryTable270.xml"/><Relationship Id="rId294" Type="http://schemas.openxmlformats.org/officeDocument/2006/relationships/queryTable" Target="../queryTables/queryTable291.xml"/><Relationship Id="rId308" Type="http://schemas.openxmlformats.org/officeDocument/2006/relationships/queryTable" Target="../queryTables/queryTable305.xml"/><Relationship Id="rId47" Type="http://schemas.openxmlformats.org/officeDocument/2006/relationships/queryTable" Target="../queryTables/queryTable44.xml"/><Relationship Id="rId68" Type="http://schemas.openxmlformats.org/officeDocument/2006/relationships/queryTable" Target="../queryTables/queryTable65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54" Type="http://schemas.openxmlformats.org/officeDocument/2006/relationships/queryTable" Target="../queryTables/queryTable151.xml"/><Relationship Id="rId175" Type="http://schemas.openxmlformats.org/officeDocument/2006/relationships/queryTable" Target="../queryTables/queryTable172.xml"/><Relationship Id="rId196" Type="http://schemas.openxmlformats.org/officeDocument/2006/relationships/queryTable" Target="../queryTables/queryTable193.xml"/><Relationship Id="rId200" Type="http://schemas.openxmlformats.org/officeDocument/2006/relationships/queryTable" Target="../queryTables/queryTable197.xml"/><Relationship Id="rId16" Type="http://schemas.openxmlformats.org/officeDocument/2006/relationships/queryTable" Target="../queryTables/queryTable13.xml"/><Relationship Id="rId221" Type="http://schemas.openxmlformats.org/officeDocument/2006/relationships/queryTable" Target="../queryTables/queryTable218.xml"/><Relationship Id="rId242" Type="http://schemas.openxmlformats.org/officeDocument/2006/relationships/queryTable" Target="../queryTables/queryTable239.xml"/><Relationship Id="rId263" Type="http://schemas.openxmlformats.org/officeDocument/2006/relationships/queryTable" Target="../queryTables/queryTable260.xml"/><Relationship Id="rId284" Type="http://schemas.openxmlformats.org/officeDocument/2006/relationships/queryTable" Target="../queryTables/queryTable281.xml"/><Relationship Id="rId37" Type="http://schemas.openxmlformats.org/officeDocument/2006/relationships/queryTable" Target="../queryTables/queryTable34.xml"/><Relationship Id="rId58" Type="http://schemas.openxmlformats.org/officeDocument/2006/relationships/queryTable" Target="../queryTables/queryTable55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44" Type="http://schemas.openxmlformats.org/officeDocument/2006/relationships/queryTable" Target="../queryTables/queryTable141.xml"/><Relationship Id="rId90" Type="http://schemas.openxmlformats.org/officeDocument/2006/relationships/queryTable" Target="../queryTables/queryTable87.xml"/><Relationship Id="rId165" Type="http://schemas.openxmlformats.org/officeDocument/2006/relationships/queryTable" Target="../queryTables/queryTable162.xml"/><Relationship Id="rId186" Type="http://schemas.openxmlformats.org/officeDocument/2006/relationships/queryTable" Target="../queryTables/queryTable183.xml"/><Relationship Id="rId211" Type="http://schemas.openxmlformats.org/officeDocument/2006/relationships/queryTable" Target="../queryTables/queryTable208.xml"/><Relationship Id="rId232" Type="http://schemas.openxmlformats.org/officeDocument/2006/relationships/queryTable" Target="../queryTables/queryTable229.xml"/><Relationship Id="rId253" Type="http://schemas.openxmlformats.org/officeDocument/2006/relationships/queryTable" Target="../queryTables/queryTable250.xml"/><Relationship Id="rId274" Type="http://schemas.openxmlformats.org/officeDocument/2006/relationships/queryTable" Target="../queryTables/queryTable271.xml"/><Relationship Id="rId295" Type="http://schemas.openxmlformats.org/officeDocument/2006/relationships/queryTable" Target="../queryTables/queryTable292.xml"/><Relationship Id="rId309" Type="http://schemas.openxmlformats.org/officeDocument/2006/relationships/queryTable" Target="../queryTables/queryTable306.xml"/><Relationship Id="rId27" Type="http://schemas.openxmlformats.org/officeDocument/2006/relationships/queryTable" Target="../queryTables/queryTable24.xml"/><Relationship Id="rId48" Type="http://schemas.openxmlformats.org/officeDocument/2006/relationships/queryTable" Target="../queryTables/queryTable45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34" Type="http://schemas.openxmlformats.org/officeDocument/2006/relationships/queryTable" Target="../queryTables/queryTable131.xml"/><Relationship Id="rId80" Type="http://schemas.openxmlformats.org/officeDocument/2006/relationships/queryTable" Target="../queryTables/queryTable77.xml"/><Relationship Id="rId155" Type="http://schemas.openxmlformats.org/officeDocument/2006/relationships/queryTable" Target="../queryTables/queryTable152.xml"/><Relationship Id="rId176" Type="http://schemas.openxmlformats.org/officeDocument/2006/relationships/queryTable" Target="../queryTables/queryTable173.xml"/><Relationship Id="rId197" Type="http://schemas.openxmlformats.org/officeDocument/2006/relationships/queryTable" Target="../queryTables/queryTable194.xml"/><Relationship Id="rId201" Type="http://schemas.openxmlformats.org/officeDocument/2006/relationships/queryTable" Target="../queryTables/queryTable198.xml"/><Relationship Id="rId222" Type="http://schemas.openxmlformats.org/officeDocument/2006/relationships/queryTable" Target="../queryTables/queryTable219.xml"/><Relationship Id="rId243" Type="http://schemas.openxmlformats.org/officeDocument/2006/relationships/queryTable" Target="../queryTables/queryTable240.xml"/><Relationship Id="rId264" Type="http://schemas.openxmlformats.org/officeDocument/2006/relationships/queryTable" Target="../queryTables/queryTable261.xml"/><Relationship Id="rId285" Type="http://schemas.openxmlformats.org/officeDocument/2006/relationships/queryTable" Target="../queryTables/queryTable282.xml"/><Relationship Id="rId17" Type="http://schemas.openxmlformats.org/officeDocument/2006/relationships/queryTable" Target="../queryTables/queryTable14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24" Type="http://schemas.openxmlformats.org/officeDocument/2006/relationships/queryTable" Target="../queryTables/queryTable121.xml"/><Relationship Id="rId310" Type="http://schemas.openxmlformats.org/officeDocument/2006/relationships/queryTable" Target="../queryTables/queryTable307.xml"/><Relationship Id="rId70" Type="http://schemas.openxmlformats.org/officeDocument/2006/relationships/queryTable" Target="../queryTables/queryTable67.xml"/><Relationship Id="rId91" Type="http://schemas.openxmlformats.org/officeDocument/2006/relationships/queryTable" Target="../queryTables/queryTable88.xml"/><Relationship Id="rId145" Type="http://schemas.openxmlformats.org/officeDocument/2006/relationships/queryTable" Target="../queryTables/queryTable142.xml"/><Relationship Id="rId166" Type="http://schemas.openxmlformats.org/officeDocument/2006/relationships/queryTable" Target="../queryTables/queryTable163.xml"/><Relationship Id="rId187" Type="http://schemas.openxmlformats.org/officeDocument/2006/relationships/queryTable" Target="../queryTables/queryTable18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09.xml"/><Relationship Id="rId233" Type="http://schemas.openxmlformats.org/officeDocument/2006/relationships/queryTable" Target="../queryTables/queryTable230.xml"/><Relationship Id="rId254" Type="http://schemas.openxmlformats.org/officeDocument/2006/relationships/queryTable" Target="../queryTables/queryTable251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275" Type="http://schemas.openxmlformats.org/officeDocument/2006/relationships/queryTable" Target="../queryTables/queryTable272.xml"/><Relationship Id="rId296" Type="http://schemas.openxmlformats.org/officeDocument/2006/relationships/queryTable" Target="../queryTables/queryTable293.xml"/><Relationship Id="rId300" Type="http://schemas.openxmlformats.org/officeDocument/2006/relationships/queryTable" Target="../queryTables/queryTable297.xml"/><Relationship Id="rId60" Type="http://schemas.openxmlformats.org/officeDocument/2006/relationships/queryTable" Target="../queryTables/queryTable57.xml"/><Relationship Id="rId81" Type="http://schemas.openxmlformats.org/officeDocument/2006/relationships/queryTable" Target="../queryTables/queryTable78.xml"/><Relationship Id="rId135" Type="http://schemas.openxmlformats.org/officeDocument/2006/relationships/queryTable" Target="../queryTables/queryTable132.xml"/><Relationship Id="rId156" Type="http://schemas.openxmlformats.org/officeDocument/2006/relationships/queryTable" Target="../queryTables/queryTable153.xml"/><Relationship Id="rId177" Type="http://schemas.openxmlformats.org/officeDocument/2006/relationships/queryTable" Target="../queryTables/queryTable174.xml"/><Relationship Id="rId198" Type="http://schemas.openxmlformats.org/officeDocument/2006/relationships/queryTable" Target="../queryTables/queryTable195.xml"/><Relationship Id="rId202" Type="http://schemas.openxmlformats.org/officeDocument/2006/relationships/queryTable" Target="../queryTables/queryTable199.xml"/><Relationship Id="rId223" Type="http://schemas.openxmlformats.org/officeDocument/2006/relationships/queryTable" Target="../queryTables/queryTable220.xml"/><Relationship Id="rId244" Type="http://schemas.openxmlformats.org/officeDocument/2006/relationships/queryTable" Target="../queryTables/queryTable241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265" Type="http://schemas.openxmlformats.org/officeDocument/2006/relationships/queryTable" Target="../queryTables/queryTable262.xml"/><Relationship Id="rId286" Type="http://schemas.openxmlformats.org/officeDocument/2006/relationships/queryTable" Target="../queryTables/queryTable283.xml"/><Relationship Id="rId50" Type="http://schemas.openxmlformats.org/officeDocument/2006/relationships/queryTable" Target="../queryTables/queryTable47.xml"/><Relationship Id="rId104" Type="http://schemas.openxmlformats.org/officeDocument/2006/relationships/queryTable" Target="../queryTables/queryTable101.xml"/><Relationship Id="rId125" Type="http://schemas.openxmlformats.org/officeDocument/2006/relationships/queryTable" Target="../queryTables/queryTable122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188" Type="http://schemas.openxmlformats.org/officeDocument/2006/relationships/queryTable" Target="../queryTables/queryTable185.xml"/><Relationship Id="rId311" Type="http://schemas.openxmlformats.org/officeDocument/2006/relationships/queryTable" Target="../queryTables/queryTable308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213" Type="http://schemas.openxmlformats.org/officeDocument/2006/relationships/queryTable" Target="../queryTables/queryTable210.xml"/><Relationship Id="rId234" Type="http://schemas.openxmlformats.org/officeDocument/2006/relationships/queryTable" Target="../queryTables/queryTable231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26.xml"/><Relationship Id="rId255" Type="http://schemas.openxmlformats.org/officeDocument/2006/relationships/queryTable" Target="../queryTables/queryTable252.xml"/><Relationship Id="rId276" Type="http://schemas.openxmlformats.org/officeDocument/2006/relationships/queryTable" Target="../queryTables/queryTable273.xml"/><Relationship Id="rId297" Type="http://schemas.openxmlformats.org/officeDocument/2006/relationships/queryTable" Target="../queryTables/queryTable294.xml"/><Relationship Id="rId40" Type="http://schemas.openxmlformats.org/officeDocument/2006/relationships/queryTable" Target="../queryTables/queryTable37.xml"/><Relationship Id="rId115" Type="http://schemas.openxmlformats.org/officeDocument/2006/relationships/queryTable" Target="../queryTables/queryTable112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178" Type="http://schemas.openxmlformats.org/officeDocument/2006/relationships/queryTable" Target="../queryTables/queryTable175.xml"/><Relationship Id="rId301" Type="http://schemas.openxmlformats.org/officeDocument/2006/relationships/queryTable" Target="../queryTables/queryTable298.xml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426.xml"/><Relationship Id="rId299" Type="http://schemas.openxmlformats.org/officeDocument/2006/relationships/queryTable" Target="../queryTables/queryTable608.xml"/><Relationship Id="rId21" Type="http://schemas.openxmlformats.org/officeDocument/2006/relationships/queryTable" Target="../queryTables/queryTable330.xml"/><Relationship Id="rId63" Type="http://schemas.openxmlformats.org/officeDocument/2006/relationships/queryTable" Target="../queryTables/queryTable372.xml"/><Relationship Id="rId159" Type="http://schemas.openxmlformats.org/officeDocument/2006/relationships/queryTable" Target="../queryTables/queryTable468.xml"/><Relationship Id="rId324" Type="http://schemas.openxmlformats.org/officeDocument/2006/relationships/queryTable" Target="../queryTables/queryTable633.xml"/><Relationship Id="rId366" Type="http://schemas.openxmlformats.org/officeDocument/2006/relationships/queryTable" Target="../queryTables/queryTable675.xml"/><Relationship Id="rId170" Type="http://schemas.openxmlformats.org/officeDocument/2006/relationships/queryTable" Target="../queryTables/queryTable479.xml"/><Relationship Id="rId226" Type="http://schemas.openxmlformats.org/officeDocument/2006/relationships/queryTable" Target="../queryTables/queryTable535.xml"/><Relationship Id="rId268" Type="http://schemas.openxmlformats.org/officeDocument/2006/relationships/queryTable" Target="../queryTables/queryTable577.xml"/><Relationship Id="rId32" Type="http://schemas.openxmlformats.org/officeDocument/2006/relationships/queryTable" Target="../queryTables/queryTable341.xml"/><Relationship Id="rId74" Type="http://schemas.openxmlformats.org/officeDocument/2006/relationships/queryTable" Target="../queryTables/queryTable383.xml"/><Relationship Id="rId128" Type="http://schemas.openxmlformats.org/officeDocument/2006/relationships/queryTable" Target="../queryTables/queryTable437.xml"/><Relationship Id="rId335" Type="http://schemas.openxmlformats.org/officeDocument/2006/relationships/queryTable" Target="../queryTables/queryTable644.xml"/><Relationship Id="rId377" Type="http://schemas.openxmlformats.org/officeDocument/2006/relationships/queryTable" Target="../queryTables/queryTable686.xml"/><Relationship Id="rId5" Type="http://schemas.openxmlformats.org/officeDocument/2006/relationships/queryTable" Target="../queryTables/queryTable314.xml"/><Relationship Id="rId181" Type="http://schemas.openxmlformats.org/officeDocument/2006/relationships/queryTable" Target="../queryTables/queryTable490.xml"/><Relationship Id="rId237" Type="http://schemas.openxmlformats.org/officeDocument/2006/relationships/queryTable" Target="../queryTables/queryTable546.xml"/><Relationship Id="rId402" Type="http://schemas.openxmlformats.org/officeDocument/2006/relationships/queryTable" Target="../queryTables/queryTable711.xml"/><Relationship Id="rId258" Type="http://schemas.openxmlformats.org/officeDocument/2006/relationships/queryTable" Target="../queryTables/queryTable567.xml"/><Relationship Id="rId279" Type="http://schemas.openxmlformats.org/officeDocument/2006/relationships/queryTable" Target="../queryTables/queryTable588.xml"/><Relationship Id="rId22" Type="http://schemas.openxmlformats.org/officeDocument/2006/relationships/queryTable" Target="../queryTables/queryTable331.xml"/><Relationship Id="rId43" Type="http://schemas.openxmlformats.org/officeDocument/2006/relationships/queryTable" Target="../queryTables/queryTable352.xml"/><Relationship Id="rId64" Type="http://schemas.openxmlformats.org/officeDocument/2006/relationships/queryTable" Target="../queryTables/queryTable373.xml"/><Relationship Id="rId118" Type="http://schemas.openxmlformats.org/officeDocument/2006/relationships/queryTable" Target="../queryTables/queryTable427.xml"/><Relationship Id="rId139" Type="http://schemas.openxmlformats.org/officeDocument/2006/relationships/queryTable" Target="../queryTables/queryTable448.xml"/><Relationship Id="rId290" Type="http://schemas.openxmlformats.org/officeDocument/2006/relationships/queryTable" Target="../queryTables/queryTable599.xml"/><Relationship Id="rId304" Type="http://schemas.openxmlformats.org/officeDocument/2006/relationships/queryTable" Target="../queryTables/queryTable613.xml"/><Relationship Id="rId325" Type="http://schemas.openxmlformats.org/officeDocument/2006/relationships/queryTable" Target="../queryTables/queryTable634.xml"/><Relationship Id="rId346" Type="http://schemas.openxmlformats.org/officeDocument/2006/relationships/queryTable" Target="../queryTables/queryTable655.xml"/><Relationship Id="rId367" Type="http://schemas.openxmlformats.org/officeDocument/2006/relationships/queryTable" Target="../queryTables/queryTable676.xml"/><Relationship Id="rId388" Type="http://schemas.openxmlformats.org/officeDocument/2006/relationships/queryTable" Target="../queryTables/queryTable697.xml"/><Relationship Id="rId85" Type="http://schemas.openxmlformats.org/officeDocument/2006/relationships/queryTable" Target="../queryTables/queryTable394.xml"/><Relationship Id="rId150" Type="http://schemas.openxmlformats.org/officeDocument/2006/relationships/queryTable" Target="../queryTables/queryTable459.xml"/><Relationship Id="rId171" Type="http://schemas.openxmlformats.org/officeDocument/2006/relationships/queryTable" Target="../queryTables/queryTable480.xml"/><Relationship Id="rId192" Type="http://schemas.openxmlformats.org/officeDocument/2006/relationships/queryTable" Target="../queryTables/queryTable501.xml"/><Relationship Id="rId206" Type="http://schemas.openxmlformats.org/officeDocument/2006/relationships/queryTable" Target="../queryTables/queryTable515.xml"/><Relationship Id="rId227" Type="http://schemas.openxmlformats.org/officeDocument/2006/relationships/queryTable" Target="../queryTables/queryTable536.xml"/><Relationship Id="rId413" Type="http://schemas.openxmlformats.org/officeDocument/2006/relationships/queryTable" Target="../queryTables/queryTable722.xml"/><Relationship Id="rId248" Type="http://schemas.openxmlformats.org/officeDocument/2006/relationships/queryTable" Target="../queryTables/queryTable557.xml"/><Relationship Id="rId269" Type="http://schemas.openxmlformats.org/officeDocument/2006/relationships/queryTable" Target="../queryTables/queryTable578.xml"/><Relationship Id="rId12" Type="http://schemas.openxmlformats.org/officeDocument/2006/relationships/queryTable" Target="../queryTables/queryTable321.xml"/><Relationship Id="rId33" Type="http://schemas.openxmlformats.org/officeDocument/2006/relationships/queryTable" Target="../queryTables/queryTable342.xml"/><Relationship Id="rId108" Type="http://schemas.openxmlformats.org/officeDocument/2006/relationships/queryTable" Target="../queryTables/queryTable417.xml"/><Relationship Id="rId129" Type="http://schemas.openxmlformats.org/officeDocument/2006/relationships/queryTable" Target="../queryTables/queryTable438.xml"/><Relationship Id="rId280" Type="http://schemas.openxmlformats.org/officeDocument/2006/relationships/queryTable" Target="../queryTables/queryTable589.xml"/><Relationship Id="rId315" Type="http://schemas.openxmlformats.org/officeDocument/2006/relationships/queryTable" Target="../queryTables/queryTable624.xml"/><Relationship Id="rId336" Type="http://schemas.openxmlformats.org/officeDocument/2006/relationships/queryTable" Target="../queryTables/queryTable645.xml"/><Relationship Id="rId357" Type="http://schemas.openxmlformats.org/officeDocument/2006/relationships/queryTable" Target="../queryTables/queryTable666.xml"/><Relationship Id="rId54" Type="http://schemas.openxmlformats.org/officeDocument/2006/relationships/queryTable" Target="../queryTables/queryTable363.xml"/><Relationship Id="rId75" Type="http://schemas.openxmlformats.org/officeDocument/2006/relationships/queryTable" Target="../queryTables/queryTable384.xml"/><Relationship Id="rId96" Type="http://schemas.openxmlformats.org/officeDocument/2006/relationships/queryTable" Target="../queryTables/queryTable405.xml"/><Relationship Id="rId140" Type="http://schemas.openxmlformats.org/officeDocument/2006/relationships/queryTable" Target="../queryTables/queryTable449.xml"/><Relationship Id="rId161" Type="http://schemas.openxmlformats.org/officeDocument/2006/relationships/queryTable" Target="../queryTables/queryTable470.xml"/><Relationship Id="rId182" Type="http://schemas.openxmlformats.org/officeDocument/2006/relationships/queryTable" Target="../queryTables/queryTable491.xml"/><Relationship Id="rId217" Type="http://schemas.openxmlformats.org/officeDocument/2006/relationships/queryTable" Target="../queryTables/queryTable526.xml"/><Relationship Id="rId378" Type="http://schemas.openxmlformats.org/officeDocument/2006/relationships/queryTable" Target="../queryTables/queryTable687.xml"/><Relationship Id="rId399" Type="http://schemas.openxmlformats.org/officeDocument/2006/relationships/queryTable" Target="../queryTables/queryTable708.xml"/><Relationship Id="rId403" Type="http://schemas.openxmlformats.org/officeDocument/2006/relationships/queryTable" Target="../queryTables/queryTable712.xml"/><Relationship Id="rId6" Type="http://schemas.openxmlformats.org/officeDocument/2006/relationships/queryTable" Target="../queryTables/queryTable315.xml"/><Relationship Id="rId238" Type="http://schemas.openxmlformats.org/officeDocument/2006/relationships/queryTable" Target="../queryTables/queryTable547.xml"/><Relationship Id="rId259" Type="http://schemas.openxmlformats.org/officeDocument/2006/relationships/queryTable" Target="../queryTables/queryTable568.xml"/><Relationship Id="rId23" Type="http://schemas.openxmlformats.org/officeDocument/2006/relationships/queryTable" Target="../queryTables/queryTable332.xml"/><Relationship Id="rId119" Type="http://schemas.openxmlformats.org/officeDocument/2006/relationships/queryTable" Target="../queryTables/queryTable428.xml"/><Relationship Id="rId270" Type="http://schemas.openxmlformats.org/officeDocument/2006/relationships/queryTable" Target="../queryTables/queryTable579.xml"/><Relationship Id="rId291" Type="http://schemas.openxmlformats.org/officeDocument/2006/relationships/queryTable" Target="../queryTables/queryTable600.xml"/><Relationship Id="rId305" Type="http://schemas.openxmlformats.org/officeDocument/2006/relationships/queryTable" Target="../queryTables/queryTable614.xml"/><Relationship Id="rId326" Type="http://schemas.openxmlformats.org/officeDocument/2006/relationships/queryTable" Target="../queryTables/queryTable635.xml"/><Relationship Id="rId347" Type="http://schemas.openxmlformats.org/officeDocument/2006/relationships/queryTable" Target="../queryTables/queryTable656.xml"/><Relationship Id="rId44" Type="http://schemas.openxmlformats.org/officeDocument/2006/relationships/queryTable" Target="../queryTables/queryTable353.xml"/><Relationship Id="rId65" Type="http://schemas.openxmlformats.org/officeDocument/2006/relationships/queryTable" Target="../queryTables/queryTable374.xml"/><Relationship Id="rId86" Type="http://schemas.openxmlformats.org/officeDocument/2006/relationships/queryTable" Target="../queryTables/queryTable395.xml"/><Relationship Id="rId130" Type="http://schemas.openxmlformats.org/officeDocument/2006/relationships/queryTable" Target="../queryTables/queryTable439.xml"/><Relationship Id="rId151" Type="http://schemas.openxmlformats.org/officeDocument/2006/relationships/queryTable" Target="../queryTables/queryTable460.xml"/><Relationship Id="rId368" Type="http://schemas.openxmlformats.org/officeDocument/2006/relationships/queryTable" Target="../queryTables/queryTable677.xml"/><Relationship Id="rId389" Type="http://schemas.openxmlformats.org/officeDocument/2006/relationships/queryTable" Target="../queryTables/queryTable698.xml"/><Relationship Id="rId172" Type="http://schemas.openxmlformats.org/officeDocument/2006/relationships/queryTable" Target="../queryTables/queryTable481.xml"/><Relationship Id="rId193" Type="http://schemas.openxmlformats.org/officeDocument/2006/relationships/queryTable" Target="../queryTables/queryTable502.xml"/><Relationship Id="rId207" Type="http://schemas.openxmlformats.org/officeDocument/2006/relationships/queryTable" Target="../queryTables/queryTable516.xml"/><Relationship Id="rId228" Type="http://schemas.openxmlformats.org/officeDocument/2006/relationships/queryTable" Target="../queryTables/queryTable537.xml"/><Relationship Id="rId249" Type="http://schemas.openxmlformats.org/officeDocument/2006/relationships/queryTable" Target="../queryTables/queryTable558.xml"/><Relationship Id="rId414" Type="http://schemas.openxmlformats.org/officeDocument/2006/relationships/queryTable" Target="../queryTables/queryTable723.xml"/><Relationship Id="rId13" Type="http://schemas.openxmlformats.org/officeDocument/2006/relationships/queryTable" Target="../queryTables/queryTable322.xml"/><Relationship Id="rId109" Type="http://schemas.openxmlformats.org/officeDocument/2006/relationships/queryTable" Target="../queryTables/queryTable418.xml"/><Relationship Id="rId260" Type="http://schemas.openxmlformats.org/officeDocument/2006/relationships/queryTable" Target="../queryTables/queryTable569.xml"/><Relationship Id="rId281" Type="http://schemas.openxmlformats.org/officeDocument/2006/relationships/queryTable" Target="../queryTables/queryTable590.xml"/><Relationship Id="rId316" Type="http://schemas.openxmlformats.org/officeDocument/2006/relationships/queryTable" Target="../queryTables/queryTable625.xml"/><Relationship Id="rId337" Type="http://schemas.openxmlformats.org/officeDocument/2006/relationships/queryTable" Target="../queryTables/queryTable646.xml"/><Relationship Id="rId34" Type="http://schemas.openxmlformats.org/officeDocument/2006/relationships/queryTable" Target="../queryTables/queryTable343.xml"/><Relationship Id="rId55" Type="http://schemas.openxmlformats.org/officeDocument/2006/relationships/queryTable" Target="../queryTables/queryTable364.xml"/><Relationship Id="rId76" Type="http://schemas.openxmlformats.org/officeDocument/2006/relationships/queryTable" Target="../queryTables/queryTable385.xml"/><Relationship Id="rId97" Type="http://schemas.openxmlformats.org/officeDocument/2006/relationships/queryTable" Target="../queryTables/queryTable406.xml"/><Relationship Id="rId120" Type="http://schemas.openxmlformats.org/officeDocument/2006/relationships/queryTable" Target="../queryTables/queryTable429.xml"/><Relationship Id="rId141" Type="http://schemas.openxmlformats.org/officeDocument/2006/relationships/queryTable" Target="../queryTables/queryTable450.xml"/><Relationship Id="rId358" Type="http://schemas.openxmlformats.org/officeDocument/2006/relationships/queryTable" Target="../queryTables/queryTable667.xml"/><Relationship Id="rId379" Type="http://schemas.openxmlformats.org/officeDocument/2006/relationships/queryTable" Target="../queryTables/queryTable688.xml"/><Relationship Id="rId7" Type="http://schemas.openxmlformats.org/officeDocument/2006/relationships/queryTable" Target="../queryTables/queryTable316.xml"/><Relationship Id="rId162" Type="http://schemas.openxmlformats.org/officeDocument/2006/relationships/queryTable" Target="../queryTables/queryTable471.xml"/><Relationship Id="rId183" Type="http://schemas.openxmlformats.org/officeDocument/2006/relationships/queryTable" Target="../queryTables/queryTable492.xml"/><Relationship Id="rId218" Type="http://schemas.openxmlformats.org/officeDocument/2006/relationships/queryTable" Target="../queryTables/queryTable527.xml"/><Relationship Id="rId239" Type="http://schemas.openxmlformats.org/officeDocument/2006/relationships/queryTable" Target="../queryTables/queryTable548.xml"/><Relationship Id="rId390" Type="http://schemas.openxmlformats.org/officeDocument/2006/relationships/queryTable" Target="../queryTables/queryTable699.xml"/><Relationship Id="rId404" Type="http://schemas.openxmlformats.org/officeDocument/2006/relationships/queryTable" Target="../queryTables/queryTable713.xml"/><Relationship Id="rId250" Type="http://schemas.openxmlformats.org/officeDocument/2006/relationships/queryTable" Target="../queryTables/queryTable559.xml"/><Relationship Id="rId271" Type="http://schemas.openxmlformats.org/officeDocument/2006/relationships/queryTable" Target="../queryTables/queryTable580.xml"/><Relationship Id="rId292" Type="http://schemas.openxmlformats.org/officeDocument/2006/relationships/queryTable" Target="../queryTables/queryTable601.xml"/><Relationship Id="rId306" Type="http://schemas.openxmlformats.org/officeDocument/2006/relationships/queryTable" Target="../queryTables/queryTable615.xml"/><Relationship Id="rId24" Type="http://schemas.openxmlformats.org/officeDocument/2006/relationships/queryTable" Target="../queryTables/queryTable333.xml"/><Relationship Id="rId45" Type="http://schemas.openxmlformats.org/officeDocument/2006/relationships/queryTable" Target="../queryTables/queryTable354.xml"/><Relationship Id="rId66" Type="http://schemas.openxmlformats.org/officeDocument/2006/relationships/queryTable" Target="../queryTables/queryTable375.xml"/><Relationship Id="rId87" Type="http://schemas.openxmlformats.org/officeDocument/2006/relationships/queryTable" Target="../queryTables/queryTable396.xml"/><Relationship Id="rId110" Type="http://schemas.openxmlformats.org/officeDocument/2006/relationships/queryTable" Target="../queryTables/queryTable419.xml"/><Relationship Id="rId131" Type="http://schemas.openxmlformats.org/officeDocument/2006/relationships/queryTable" Target="../queryTables/queryTable440.xml"/><Relationship Id="rId327" Type="http://schemas.openxmlformats.org/officeDocument/2006/relationships/queryTable" Target="../queryTables/queryTable636.xml"/><Relationship Id="rId348" Type="http://schemas.openxmlformats.org/officeDocument/2006/relationships/queryTable" Target="../queryTables/queryTable657.xml"/><Relationship Id="rId369" Type="http://schemas.openxmlformats.org/officeDocument/2006/relationships/queryTable" Target="../queryTables/queryTable678.xml"/><Relationship Id="rId152" Type="http://schemas.openxmlformats.org/officeDocument/2006/relationships/queryTable" Target="../queryTables/queryTable461.xml"/><Relationship Id="rId173" Type="http://schemas.openxmlformats.org/officeDocument/2006/relationships/queryTable" Target="../queryTables/queryTable482.xml"/><Relationship Id="rId194" Type="http://schemas.openxmlformats.org/officeDocument/2006/relationships/queryTable" Target="../queryTables/queryTable503.xml"/><Relationship Id="rId208" Type="http://schemas.openxmlformats.org/officeDocument/2006/relationships/queryTable" Target="../queryTables/queryTable517.xml"/><Relationship Id="rId229" Type="http://schemas.openxmlformats.org/officeDocument/2006/relationships/queryTable" Target="../queryTables/queryTable538.xml"/><Relationship Id="rId380" Type="http://schemas.openxmlformats.org/officeDocument/2006/relationships/queryTable" Target="../queryTables/queryTable689.xml"/><Relationship Id="rId415" Type="http://schemas.openxmlformats.org/officeDocument/2006/relationships/queryTable" Target="../queryTables/queryTable724.xml"/><Relationship Id="rId240" Type="http://schemas.openxmlformats.org/officeDocument/2006/relationships/queryTable" Target="../queryTables/queryTable549.xml"/><Relationship Id="rId261" Type="http://schemas.openxmlformats.org/officeDocument/2006/relationships/queryTable" Target="../queryTables/queryTable570.xml"/><Relationship Id="rId14" Type="http://schemas.openxmlformats.org/officeDocument/2006/relationships/queryTable" Target="../queryTables/queryTable323.xml"/><Relationship Id="rId35" Type="http://schemas.openxmlformats.org/officeDocument/2006/relationships/queryTable" Target="../queryTables/queryTable344.xml"/><Relationship Id="rId56" Type="http://schemas.openxmlformats.org/officeDocument/2006/relationships/queryTable" Target="../queryTables/queryTable365.xml"/><Relationship Id="rId77" Type="http://schemas.openxmlformats.org/officeDocument/2006/relationships/queryTable" Target="../queryTables/queryTable386.xml"/><Relationship Id="rId100" Type="http://schemas.openxmlformats.org/officeDocument/2006/relationships/queryTable" Target="../queryTables/queryTable409.xml"/><Relationship Id="rId282" Type="http://schemas.openxmlformats.org/officeDocument/2006/relationships/queryTable" Target="../queryTables/queryTable591.xml"/><Relationship Id="rId317" Type="http://schemas.openxmlformats.org/officeDocument/2006/relationships/queryTable" Target="../queryTables/queryTable626.xml"/><Relationship Id="rId338" Type="http://schemas.openxmlformats.org/officeDocument/2006/relationships/queryTable" Target="../queryTables/queryTable647.xml"/><Relationship Id="rId359" Type="http://schemas.openxmlformats.org/officeDocument/2006/relationships/queryTable" Target="../queryTables/queryTable668.xml"/><Relationship Id="rId8" Type="http://schemas.openxmlformats.org/officeDocument/2006/relationships/queryTable" Target="../queryTables/queryTable317.xml"/><Relationship Id="rId98" Type="http://schemas.openxmlformats.org/officeDocument/2006/relationships/queryTable" Target="../queryTables/queryTable407.xml"/><Relationship Id="rId121" Type="http://schemas.openxmlformats.org/officeDocument/2006/relationships/queryTable" Target="../queryTables/queryTable430.xml"/><Relationship Id="rId142" Type="http://schemas.openxmlformats.org/officeDocument/2006/relationships/queryTable" Target="../queryTables/queryTable451.xml"/><Relationship Id="rId163" Type="http://schemas.openxmlformats.org/officeDocument/2006/relationships/queryTable" Target="../queryTables/queryTable472.xml"/><Relationship Id="rId184" Type="http://schemas.openxmlformats.org/officeDocument/2006/relationships/queryTable" Target="../queryTables/queryTable493.xml"/><Relationship Id="rId219" Type="http://schemas.openxmlformats.org/officeDocument/2006/relationships/queryTable" Target="../queryTables/queryTable528.xml"/><Relationship Id="rId370" Type="http://schemas.openxmlformats.org/officeDocument/2006/relationships/queryTable" Target="../queryTables/queryTable679.xml"/><Relationship Id="rId391" Type="http://schemas.openxmlformats.org/officeDocument/2006/relationships/queryTable" Target="../queryTables/queryTable700.xml"/><Relationship Id="rId405" Type="http://schemas.openxmlformats.org/officeDocument/2006/relationships/queryTable" Target="../queryTables/queryTable714.xml"/><Relationship Id="rId230" Type="http://schemas.openxmlformats.org/officeDocument/2006/relationships/queryTable" Target="../queryTables/queryTable539.xml"/><Relationship Id="rId251" Type="http://schemas.openxmlformats.org/officeDocument/2006/relationships/queryTable" Target="../queryTables/queryTable560.xml"/><Relationship Id="rId25" Type="http://schemas.openxmlformats.org/officeDocument/2006/relationships/queryTable" Target="../queryTables/queryTable334.xml"/><Relationship Id="rId46" Type="http://schemas.openxmlformats.org/officeDocument/2006/relationships/queryTable" Target="../queryTables/queryTable355.xml"/><Relationship Id="rId67" Type="http://schemas.openxmlformats.org/officeDocument/2006/relationships/queryTable" Target="../queryTables/queryTable376.xml"/><Relationship Id="rId272" Type="http://schemas.openxmlformats.org/officeDocument/2006/relationships/queryTable" Target="../queryTables/queryTable581.xml"/><Relationship Id="rId293" Type="http://schemas.openxmlformats.org/officeDocument/2006/relationships/queryTable" Target="../queryTables/queryTable602.xml"/><Relationship Id="rId307" Type="http://schemas.openxmlformats.org/officeDocument/2006/relationships/queryTable" Target="../queryTables/queryTable616.xml"/><Relationship Id="rId328" Type="http://schemas.openxmlformats.org/officeDocument/2006/relationships/queryTable" Target="../queryTables/queryTable637.xml"/><Relationship Id="rId349" Type="http://schemas.openxmlformats.org/officeDocument/2006/relationships/queryTable" Target="../queryTables/queryTable658.xml"/><Relationship Id="rId88" Type="http://schemas.openxmlformats.org/officeDocument/2006/relationships/queryTable" Target="../queryTables/queryTable397.xml"/><Relationship Id="rId111" Type="http://schemas.openxmlformats.org/officeDocument/2006/relationships/queryTable" Target="../queryTables/queryTable420.xml"/><Relationship Id="rId132" Type="http://schemas.openxmlformats.org/officeDocument/2006/relationships/queryTable" Target="../queryTables/queryTable441.xml"/><Relationship Id="rId153" Type="http://schemas.openxmlformats.org/officeDocument/2006/relationships/queryTable" Target="../queryTables/queryTable462.xml"/><Relationship Id="rId174" Type="http://schemas.openxmlformats.org/officeDocument/2006/relationships/queryTable" Target="../queryTables/queryTable483.xml"/><Relationship Id="rId195" Type="http://schemas.openxmlformats.org/officeDocument/2006/relationships/queryTable" Target="../queryTables/queryTable504.xml"/><Relationship Id="rId209" Type="http://schemas.openxmlformats.org/officeDocument/2006/relationships/queryTable" Target="../queryTables/queryTable518.xml"/><Relationship Id="rId360" Type="http://schemas.openxmlformats.org/officeDocument/2006/relationships/queryTable" Target="../queryTables/queryTable669.xml"/><Relationship Id="rId381" Type="http://schemas.openxmlformats.org/officeDocument/2006/relationships/queryTable" Target="../queryTables/queryTable690.xml"/><Relationship Id="rId416" Type="http://schemas.openxmlformats.org/officeDocument/2006/relationships/queryTable" Target="../queryTables/queryTable725.xml"/><Relationship Id="rId220" Type="http://schemas.openxmlformats.org/officeDocument/2006/relationships/queryTable" Target="../queryTables/queryTable529.xml"/><Relationship Id="rId241" Type="http://schemas.openxmlformats.org/officeDocument/2006/relationships/queryTable" Target="../queryTables/queryTable550.xml"/><Relationship Id="rId15" Type="http://schemas.openxmlformats.org/officeDocument/2006/relationships/queryTable" Target="../queryTables/queryTable324.xml"/><Relationship Id="rId36" Type="http://schemas.openxmlformats.org/officeDocument/2006/relationships/queryTable" Target="../queryTables/queryTable345.xml"/><Relationship Id="rId57" Type="http://schemas.openxmlformats.org/officeDocument/2006/relationships/queryTable" Target="../queryTables/queryTable366.xml"/><Relationship Id="rId262" Type="http://schemas.openxmlformats.org/officeDocument/2006/relationships/queryTable" Target="../queryTables/queryTable571.xml"/><Relationship Id="rId283" Type="http://schemas.openxmlformats.org/officeDocument/2006/relationships/queryTable" Target="../queryTables/queryTable592.xml"/><Relationship Id="rId318" Type="http://schemas.openxmlformats.org/officeDocument/2006/relationships/queryTable" Target="../queryTables/queryTable627.xml"/><Relationship Id="rId339" Type="http://schemas.openxmlformats.org/officeDocument/2006/relationships/queryTable" Target="../queryTables/queryTable648.xml"/><Relationship Id="rId78" Type="http://schemas.openxmlformats.org/officeDocument/2006/relationships/queryTable" Target="../queryTables/queryTable387.xml"/><Relationship Id="rId99" Type="http://schemas.openxmlformats.org/officeDocument/2006/relationships/queryTable" Target="../queryTables/queryTable408.xml"/><Relationship Id="rId101" Type="http://schemas.openxmlformats.org/officeDocument/2006/relationships/queryTable" Target="../queryTables/queryTable410.xml"/><Relationship Id="rId122" Type="http://schemas.openxmlformats.org/officeDocument/2006/relationships/queryTable" Target="../queryTables/queryTable431.xml"/><Relationship Id="rId143" Type="http://schemas.openxmlformats.org/officeDocument/2006/relationships/queryTable" Target="../queryTables/queryTable452.xml"/><Relationship Id="rId164" Type="http://schemas.openxmlformats.org/officeDocument/2006/relationships/queryTable" Target="../queryTables/queryTable473.xml"/><Relationship Id="rId185" Type="http://schemas.openxmlformats.org/officeDocument/2006/relationships/queryTable" Target="../queryTables/queryTable494.xml"/><Relationship Id="rId350" Type="http://schemas.openxmlformats.org/officeDocument/2006/relationships/queryTable" Target="../queryTables/queryTable659.xml"/><Relationship Id="rId371" Type="http://schemas.openxmlformats.org/officeDocument/2006/relationships/queryTable" Target="../queryTables/queryTable680.xml"/><Relationship Id="rId406" Type="http://schemas.openxmlformats.org/officeDocument/2006/relationships/queryTable" Target="../queryTables/queryTable715.xml"/><Relationship Id="rId9" Type="http://schemas.openxmlformats.org/officeDocument/2006/relationships/queryTable" Target="../queryTables/queryTable318.xml"/><Relationship Id="rId210" Type="http://schemas.openxmlformats.org/officeDocument/2006/relationships/queryTable" Target="../queryTables/queryTable519.xml"/><Relationship Id="rId392" Type="http://schemas.openxmlformats.org/officeDocument/2006/relationships/queryTable" Target="../queryTables/queryTable701.xml"/><Relationship Id="rId26" Type="http://schemas.openxmlformats.org/officeDocument/2006/relationships/queryTable" Target="../queryTables/queryTable335.xml"/><Relationship Id="rId231" Type="http://schemas.openxmlformats.org/officeDocument/2006/relationships/queryTable" Target="../queryTables/queryTable540.xml"/><Relationship Id="rId252" Type="http://schemas.openxmlformats.org/officeDocument/2006/relationships/queryTable" Target="../queryTables/queryTable561.xml"/><Relationship Id="rId273" Type="http://schemas.openxmlformats.org/officeDocument/2006/relationships/queryTable" Target="../queryTables/queryTable582.xml"/><Relationship Id="rId294" Type="http://schemas.openxmlformats.org/officeDocument/2006/relationships/queryTable" Target="../queryTables/queryTable603.xml"/><Relationship Id="rId308" Type="http://schemas.openxmlformats.org/officeDocument/2006/relationships/queryTable" Target="../queryTables/queryTable617.xml"/><Relationship Id="rId329" Type="http://schemas.openxmlformats.org/officeDocument/2006/relationships/queryTable" Target="../queryTables/queryTable638.xml"/><Relationship Id="rId47" Type="http://schemas.openxmlformats.org/officeDocument/2006/relationships/queryTable" Target="../queryTables/queryTable356.xml"/><Relationship Id="rId68" Type="http://schemas.openxmlformats.org/officeDocument/2006/relationships/queryTable" Target="../queryTables/queryTable377.xml"/><Relationship Id="rId89" Type="http://schemas.openxmlformats.org/officeDocument/2006/relationships/queryTable" Target="../queryTables/queryTable398.xml"/><Relationship Id="rId112" Type="http://schemas.openxmlformats.org/officeDocument/2006/relationships/queryTable" Target="../queryTables/queryTable421.xml"/><Relationship Id="rId133" Type="http://schemas.openxmlformats.org/officeDocument/2006/relationships/queryTable" Target="../queryTables/queryTable442.xml"/><Relationship Id="rId154" Type="http://schemas.openxmlformats.org/officeDocument/2006/relationships/queryTable" Target="../queryTables/queryTable463.xml"/><Relationship Id="rId175" Type="http://schemas.openxmlformats.org/officeDocument/2006/relationships/queryTable" Target="../queryTables/queryTable484.xml"/><Relationship Id="rId340" Type="http://schemas.openxmlformats.org/officeDocument/2006/relationships/queryTable" Target="../queryTables/queryTable649.xml"/><Relationship Id="rId361" Type="http://schemas.openxmlformats.org/officeDocument/2006/relationships/queryTable" Target="../queryTables/queryTable670.xml"/><Relationship Id="rId196" Type="http://schemas.openxmlformats.org/officeDocument/2006/relationships/queryTable" Target="../queryTables/queryTable505.xml"/><Relationship Id="rId200" Type="http://schemas.openxmlformats.org/officeDocument/2006/relationships/queryTable" Target="../queryTables/queryTable509.xml"/><Relationship Id="rId382" Type="http://schemas.openxmlformats.org/officeDocument/2006/relationships/queryTable" Target="../queryTables/queryTable691.xml"/><Relationship Id="rId417" Type="http://schemas.openxmlformats.org/officeDocument/2006/relationships/queryTable" Target="../queryTables/queryTable726.xml"/><Relationship Id="rId16" Type="http://schemas.openxmlformats.org/officeDocument/2006/relationships/queryTable" Target="../queryTables/queryTable325.xml"/><Relationship Id="rId221" Type="http://schemas.openxmlformats.org/officeDocument/2006/relationships/queryTable" Target="../queryTables/queryTable530.xml"/><Relationship Id="rId242" Type="http://schemas.openxmlformats.org/officeDocument/2006/relationships/queryTable" Target="../queryTables/queryTable551.xml"/><Relationship Id="rId263" Type="http://schemas.openxmlformats.org/officeDocument/2006/relationships/queryTable" Target="../queryTables/queryTable572.xml"/><Relationship Id="rId284" Type="http://schemas.openxmlformats.org/officeDocument/2006/relationships/queryTable" Target="../queryTables/queryTable593.xml"/><Relationship Id="rId319" Type="http://schemas.openxmlformats.org/officeDocument/2006/relationships/queryTable" Target="../queryTables/queryTable628.xml"/><Relationship Id="rId37" Type="http://schemas.openxmlformats.org/officeDocument/2006/relationships/queryTable" Target="../queryTables/queryTable346.xml"/><Relationship Id="rId58" Type="http://schemas.openxmlformats.org/officeDocument/2006/relationships/queryTable" Target="../queryTables/queryTable367.xml"/><Relationship Id="rId79" Type="http://schemas.openxmlformats.org/officeDocument/2006/relationships/queryTable" Target="../queryTables/queryTable388.xml"/><Relationship Id="rId102" Type="http://schemas.openxmlformats.org/officeDocument/2006/relationships/queryTable" Target="../queryTables/queryTable411.xml"/><Relationship Id="rId123" Type="http://schemas.openxmlformats.org/officeDocument/2006/relationships/queryTable" Target="../queryTables/queryTable432.xml"/><Relationship Id="rId144" Type="http://schemas.openxmlformats.org/officeDocument/2006/relationships/queryTable" Target="../queryTables/queryTable453.xml"/><Relationship Id="rId330" Type="http://schemas.openxmlformats.org/officeDocument/2006/relationships/queryTable" Target="../queryTables/queryTable639.xml"/><Relationship Id="rId90" Type="http://schemas.openxmlformats.org/officeDocument/2006/relationships/queryTable" Target="../queryTables/queryTable399.xml"/><Relationship Id="rId165" Type="http://schemas.openxmlformats.org/officeDocument/2006/relationships/queryTable" Target="../queryTables/queryTable474.xml"/><Relationship Id="rId186" Type="http://schemas.openxmlformats.org/officeDocument/2006/relationships/queryTable" Target="../queryTables/queryTable495.xml"/><Relationship Id="rId351" Type="http://schemas.openxmlformats.org/officeDocument/2006/relationships/queryTable" Target="../queryTables/queryTable660.xml"/><Relationship Id="rId372" Type="http://schemas.openxmlformats.org/officeDocument/2006/relationships/queryTable" Target="../queryTables/queryTable681.xml"/><Relationship Id="rId393" Type="http://schemas.openxmlformats.org/officeDocument/2006/relationships/queryTable" Target="../queryTables/queryTable702.xml"/><Relationship Id="rId407" Type="http://schemas.openxmlformats.org/officeDocument/2006/relationships/queryTable" Target="../queryTables/queryTable716.xml"/><Relationship Id="rId211" Type="http://schemas.openxmlformats.org/officeDocument/2006/relationships/queryTable" Target="../queryTables/queryTable520.xml"/><Relationship Id="rId232" Type="http://schemas.openxmlformats.org/officeDocument/2006/relationships/queryTable" Target="../queryTables/queryTable541.xml"/><Relationship Id="rId253" Type="http://schemas.openxmlformats.org/officeDocument/2006/relationships/queryTable" Target="../queryTables/queryTable562.xml"/><Relationship Id="rId274" Type="http://schemas.openxmlformats.org/officeDocument/2006/relationships/queryTable" Target="../queryTables/queryTable583.xml"/><Relationship Id="rId295" Type="http://schemas.openxmlformats.org/officeDocument/2006/relationships/queryTable" Target="../queryTables/queryTable604.xml"/><Relationship Id="rId309" Type="http://schemas.openxmlformats.org/officeDocument/2006/relationships/queryTable" Target="../queryTables/queryTable618.xml"/><Relationship Id="rId27" Type="http://schemas.openxmlformats.org/officeDocument/2006/relationships/queryTable" Target="../queryTables/queryTable336.xml"/><Relationship Id="rId48" Type="http://schemas.openxmlformats.org/officeDocument/2006/relationships/queryTable" Target="../queryTables/queryTable357.xml"/><Relationship Id="rId69" Type="http://schemas.openxmlformats.org/officeDocument/2006/relationships/queryTable" Target="../queryTables/queryTable378.xml"/><Relationship Id="rId113" Type="http://schemas.openxmlformats.org/officeDocument/2006/relationships/queryTable" Target="../queryTables/queryTable422.xml"/><Relationship Id="rId134" Type="http://schemas.openxmlformats.org/officeDocument/2006/relationships/queryTable" Target="../queryTables/queryTable443.xml"/><Relationship Id="rId320" Type="http://schemas.openxmlformats.org/officeDocument/2006/relationships/queryTable" Target="../queryTables/queryTable629.xml"/><Relationship Id="rId80" Type="http://schemas.openxmlformats.org/officeDocument/2006/relationships/queryTable" Target="../queryTables/queryTable389.xml"/><Relationship Id="rId155" Type="http://schemas.openxmlformats.org/officeDocument/2006/relationships/queryTable" Target="../queryTables/queryTable464.xml"/><Relationship Id="rId176" Type="http://schemas.openxmlformats.org/officeDocument/2006/relationships/queryTable" Target="../queryTables/queryTable485.xml"/><Relationship Id="rId197" Type="http://schemas.openxmlformats.org/officeDocument/2006/relationships/queryTable" Target="../queryTables/queryTable506.xml"/><Relationship Id="rId341" Type="http://schemas.openxmlformats.org/officeDocument/2006/relationships/queryTable" Target="../queryTables/queryTable650.xml"/><Relationship Id="rId362" Type="http://schemas.openxmlformats.org/officeDocument/2006/relationships/queryTable" Target="../queryTables/queryTable671.xml"/><Relationship Id="rId383" Type="http://schemas.openxmlformats.org/officeDocument/2006/relationships/queryTable" Target="../queryTables/queryTable692.xml"/><Relationship Id="rId201" Type="http://schemas.openxmlformats.org/officeDocument/2006/relationships/queryTable" Target="../queryTables/queryTable510.xml"/><Relationship Id="rId222" Type="http://schemas.openxmlformats.org/officeDocument/2006/relationships/queryTable" Target="../queryTables/queryTable531.xml"/><Relationship Id="rId243" Type="http://schemas.openxmlformats.org/officeDocument/2006/relationships/queryTable" Target="../queryTables/queryTable552.xml"/><Relationship Id="rId264" Type="http://schemas.openxmlformats.org/officeDocument/2006/relationships/queryTable" Target="../queryTables/queryTable573.xml"/><Relationship Id="rId285" Type="http://schemas.openxmlformats.org/officeDocument/2006/relationships/queryTable" Target="../queryTables/queryTable594.xml"/><Relationship Id="rId17" Type="http://schemas.openxmlformats.org/officeDocument/2006/relationships/queryTable" Target="../queryTables/queryTable326.xml"/><Relationship Id="rId38" Type="http://schemas.openxmlformats.org/officeDocument/2006/relationships/queryTable" Target="../queryTables/queryTable347.xml"/><Relationship Id="rId59" Type="http://schemas.openxmlformats.org/officeDocument/2006/relationships/queryTable" Target="../queryTables/queryTable368.xml"/><Relationship Id="rId103" Type="http://schemas.openxmlformats.org/officeDocument/2006/relationships/queryTable" Target="../queryTables/queryTable412.xml"/><Relationship Id="rId124" Type="http://schemas.openxmlformats.org/officeDocument/2006/relationships/queryTable" Target="../queryTables/queryTable433.xml"/><Relationship Id="rId310" Type="http://schemas.openxmlformats.org/officeDocument/2006/relationships/queryTable" Target="../queryTables/queryTable619.xml"/><Relationship Id="rId70" Type="http://schemas.openxmlformats.org/officeDocument/2006/relationships/queryTable" Target="../queryTables/queryTable379.xml"/><Relationship Id="rId91" Type="http://schemas.openxmlformats.org/officeDocument/2006/relationships/queryTable" Target="../queryTables/queryTable400.xml"/><Relationship Id="rId145" Type="http://schemas.openxmlformats.org/officeDocument/2006/relationships/queryTable" Target="../queryTables/queryTable454.xml"/><Relationship Id="rId166" Type="http://schemas.openxmlformats.org/officeDocument/2006/relationships/queryTable" Target="../queryTables/queryTable475.xml"/><Relationship Id="rId187" Type="http://schemas.openxmlformats.org/officeDocument/2006/relationships/queryTable" Target="../queryTables/queryTable496.xml"/><Relationship Id="rId331" Type="http://schemas.openxmlformats.org/officeDocument/2006/relationships/queryTable" Target="../queryTables/queryTable640.xml"/><Relationship Id="rId352" Type="http://schemas.openxmlformats.org/officeDocument/2006/relationships/queryTable" Target="../queryTables/queryTable661.xml"/><Relationship Id="rId373" Type="http://schemas.openxmlformats.org/officeDocument/2006/relationships/queryTable" Target="../queryTables/queryTable682.xml"/><Relationship Id="rId394" Type="http://schemas.openxmlformats.org/officeDocument/2006/relationships/queryTable" Target="../queryTables/queryTable703.xml"/><Relationship Id="rId408" Type="http://schemas.openxmlformats.org/officeDocument/2006/relationships/queryTable" Target="../queryTables/queryTable717.xml"/><Relationship Id="rId1" Type="http://schemas.openxmlformats.org/officeDocument/2006/relationships/printerSettings" Target="../printerSettings/printerSettings3.bin"/><Relationship Id="rId212" Type="http://schemas.openxmlformats.org/officeDocument/2006/relationships/queryTable" Target="../queryTables/queryTable521.xml"/><Relationship Id="rId233" Type="http://schemas.openxmlformats.org/officeDocument/2006/relationships/queryTable" Target="../queryTables/queryTable542.xml"/><Relationship Id="rId254" Type="http://schemas.openxmlformats.org/officeDocument/2006/relationships/queryTable" Target="../queryTables/queryTable563.xml"/><Relationship Id="rId28" Type="http://schemas.openxmlformats.org/officeDocument/2006/relationships/queryTable" Target="../queryTables/queryTable337.xml"/><Relationship Id="rId49" Type="http://schemas.openxmlformats.org/officeDocument/2006/relationships/queryTable" Target="../queryTables/queryTable358.xml"/><Relationship Id="rId114" Type="http://schemas.openxmlformats.org/officeDocument/2006/relationships/queryTable" Target="../queryTables/queryTable423.xml"/><Relationship Id="rId275" Type="http://schemas.openxmlformats.org/officeDocument/2006/relationships/queryTable" Target="../queryTables/queryTable584.xml"/><Relationship Id="rId296" Type="http://schemas.openxmlformats.org/officeDocument/2006/relationships/queryTable" Target="../queryTables/queryTable605.xml"/><Relationship Id="rId300" Type="http://schemas.openxmlformats.org/officeDocument/2006/relationships/queryTable" Target="../queryTables/queryTable609.xml"/><Relationship Id="rId60" Type="http://schemas.openxmlformats.org/officeDocument/2006/relationships/queryTable" Target="../queryTables/queryTable369.xml"/><Relationship Id="rId81" Type="http://schemas.openxmlformats.org/officeDocument/2006/relationships/queryTable" Target="../queryTables/queryTable390.xml"/><Relationship Id="rId135" Type="http://schemas.openxmlformats.org/officeDocument/2006/relationships/queryTable" Target="../queryTables/queryTable444.xml"/><Relationship Id="rId156" Type="http://schemas.openxmlformats.org/officeDocument/2006/relationships/queryTable" Target="../queryTables/queryTable465.xml"/><Relationship Id="rId177" Type="http://schemas.openxmlformats.org/officeDocument/2006/relationships/queryTable" Target="../queryTables/queryTable486.xml"/><Relationship Id="rId198" Type="http://schemas.openxmlformats.org/officeDocument/2006/relationships/queryTable" Target="../queryTables/queryTable507.xml"/><Relationship Id="rId321" Type="http://schemas.openxmlformats.org/officeDocument/2006/relationships/queryTable" Target="../queryTables/queryTable630.xml"/><Relationship Id="rId342" Type="http://schemas.openxmlformats.org/officeDocument/2006/relationships/queryTable" Target="../queryTables/queryTable651.xml"/><Relationship Id="rId363" Type="http://schemas.openxmlformats.org/officeDocument/2006/relationships/queryTable" Target="../queryTables/queryTable672.xml"/><Relationship Id="rId384" Type="http://schemas.openxmlformats.org/officeDocument/2006/relationships/queryTable" Target="../queryTables/queryTable693.xml"/><Relationship Id="rId202" Type="http://schemas.openxmlformats.org/officeDocument/2006/relationships/queryTable" Target="../queryTables/queryTable511.xml"/><Relationship Id="rId223" Type="http://schemas.openxmlformats.org/officeDocument/2006/relationships/queryTable" Target="../queryTables/queryTable532.xml"/><Relationship Id="rId244" Type="http://schemas.openxmlformats.org/officeDocument/2006/relationships/queryTable" Target="../queryTables/queryTable553.xml"/><Relationship Id="rId18" Type="http://schemas.openxmlformats.org/officeDocument/2006/relationships/queryTable" Target="../queryTables/queryTable327.xml"/><Relationship Id="rId39" Type="http://schemas.openxmlformats.org/officeDocument/2006/relationships/queryTable" Target="../queryTables/queryTable348.xml"/><Relationship Id="rId265" Type="http://schemas.openxmlformats.org/officeDocument/2006/relationships/queryTable" Target="../queryTables/queryTable574.xml"/><Relationship Id="rId286" Type="http://schemas.openxmlformats.org/officeDocument/2006/relationships/queryTable" Target="../queryTables/queryTable595.xml"/><Relationship Id="rId50" Type="http://schemas.openxmlformats.org/officeDocument/2006/relationships/queryTable" Target="../queryTables/queryTable359.xml"/><Relationship Id="rId104" Type="http://schemas.openxmlformats.org/officeDocument/2006/relationships/queryTable" Target="../queryTables/queryTable413.xml"/><Relationship Id="rId125" Type="http://schemas.openxmlformats.org/officeDocument/2006/relationships/queryTable" Target="../queryTables/queryTable434.xml"/><Relationship Id="rId146" Type="http://schemas.openxmlformats.org/officeDocument/2006/relationships/queryTable" Target="../queryTables/queryTable455.xml"/><Relationship Id="rId167" Type="http://schemas.openxmlformats.org/officeDocument/2006/relationships/queryTable" Target="../queryTables/queryTable476.xml"/><Relationship Id="rId188" Type="http://schemas.openxmlformats.org/officeDocument/2006/relationships/queryTable" Target="../queryTables/queryTable497.xml"/><Relationship Id="rId311" Type="http://schemas.openxmlformats.org/officeDocument/2006/relationships/queryTable" Target="../queryTables/queryTable620.xml"/><Relationship Id="rId332" Type="http://schemas.openxmlformats.org/officeDocument/2006/relationships/queryTable" Target="../queryTables/queryTable641.xml"/><Relationship Id="rId353" Type="http://schemas.openxmlformats.org/officeDocument/2006/relationships/queryTable" Target="../queryTables/queryTable662.xml"/><Relationship Id="rId374" Type="http://schemas.openxmlformats.org/officeDocument/2006/relationships/queryTable" Target="../queryTables/queryTable683.xml"/><Relationship Id="rId395" Type="http://schemas.openxmlformats.org/officeDocument/2006/relationships/queryTable" Target="../queryTables/queryTable704.xml"/><Relationship Id="rId409" Type="http://schemas.openxmlformats.org/officeDocument/2006/relationships/queryTable" Target="../queryTables/queryTable718.xml"/><Relationship Id="rId71" Type="http://schemas.openxmlformats.org/officeDocument/2006/relationships/queryTable" Target="../queryTables/queryTable380.xml"/><Relationship Id="rId92" Type="http://schemas.openxmlformats.org/officeDocument/2006/relationships/queryTable" Target="../queryTables/queryTable401.xml"/><Relationship Id="rId213" Type="http://schemas.openxmlformats.org/officeDocument/2006/relationships/queryTable" Target="../queryTables/queryTable522.xml"/><Relationship Id="rId234" Type="http://schemas.openxmlformats.org/officeDocument/2006/relationships/queryTable" Target="../queryTables/queryTable543.xml"/><Relationship Id="rId2" Type="http://schemas.openxmlformats.org/officeDocument/2006/relationships/vmlDrawing" Target="../drawings/vmlDrawing3.vml"/><Relationship Id="rId29" Type="http://schemas.openxmlformats.org/officeDocument/2006/relationships/queryTable" Target="../queryTables/queryTable338.xml"/><Relationship Id="rId255" Type="http://schemas.openxmlformats.org/officeDocument/2006/relationships/queryTable" Target="../queryTables/queryTable564.xml"/><Relationship Id="rId276" Type="http://schemas.openxmlformats.org/officeDocument/2006/relationships/queryTable" Target="../queryTables/queryTable585.xml"/><Relationship Id="rId297" Type="http://schemas.openxmlformats.org/officeDocument/2006/relationships/queryTable" Target="../queryTables/queryTable606.xml"/><Relationship Id="rId40" Type="http://schemas.openxmlformats.org/officeDocument/2006/relationships/queryTable" Target="../queryTables/queryTable349.xml"/><Relationship Id="rId115" Type="http://schemas.openxmlformats.org/officeDocument/2006/relationships/queryTable" Target="../queryTables/queryTable424.xml"/><Relationship Id="rId136" Type="http://schemas.openxmlformats.org/officeDocument/2006/relationships/queryTable" Target="../queryTables/queryTable445.xml"/><Relationship Id="rId157" Type="http://schemas.openxmlformats.org/officeDocument/2006/relationships/queryTable" Target="../queryTables/queryTable466.xml"/><Relationship Id="rId178" Type="http://schemas.openxmlformats.org/officeDocument/2006/relationships/queryTable" Target="../queryTables/queryTable487.xml"/><Relationship Id="rId301" Type="http://schemas.openxmlformats.org/officeDocument/2006/relationships/queryTable" Target="../queryTables/queryTable610.xml"/><Relationship Id="rId322" Type="http://schemas.openxmlformats.org/officeDocument/2006/relationships/queryTable" Target="../queryTables/queryTable631.xml"/><Relationship Id="rId343" Type="http://schemas.openxmlformats.org/officeDocument/2006/relationships/queryTable" Target="../queryTables/queryTable652.xml"/><Relationship Id="rId364" Type="http://schemas.openxmlformats.org/officeDocument/2006/relationships/queryTable" Target="../queryTables/queryTable673.xml"/><Relationship Id="rId61" Type="http://schemas.openxmlformats.org/officeDocument/2006/relationships/queryTable" Target="../queryTables/queryTable370.xml"/><Relationship Id="rId82" Type="http://schemas.openxmlformats.org/officeDocument/2006/relationships/queryTable" Target="../queryTables/queryTable391.xml"/><Relationship Id="rId199" Type="http://schemas.openxmlformats.org/officeDocument/2006/relationships/queryTable" Target="../queryTables/queryTable508.xml"/><Relationship Id="rId203" Type="http://schemas.openxmlformats.org/officeDocument/2006/relationships/queryTable" Target="../queryTables/queryTable512.xml"/><Relationship Id="rId385" Type="http://schemas.openxmlformats.org/officeDocument/2006/relationships/queryTable" Target="../queryTables/queryTable694.xml"/><Relationship Id="rId19" Type="http://schemas.openxmlformats.org/officeDocument/2006/relationships/queryTable" Target="../queryTables/queryTable328.xml"/><Relationship Id="rId224" Type="http://schemas.openxmlformats.org/officeDocument/2006/relationships/queryTable" Target="../queryTables/queryTable533.xml"/><Relationship Id="rId245" Type="http://schemas.openxmlformats.org/officeDocument/2006/relationships/queryTable" Target="../queryTables/queryTable554.xml"/><Relationship Id="rId266" Type="http://schemas.openxmlformats.org/officeDocument/2006/relationships/queryTable" Target="../queryTables/queryTable575.xml"/><Relationship Id="rId287" Type="http://schemas.openxmlformats.org/officeDocument/2006/relationships/queryTable" Target="../queryTables/queryTable596.xml"/><Relationship Id="rId410" Type="http://schemas.openxmlformats.org/officeDocument/2006/relationships/queryTable" Target="../queryTables/queryTable719.xml"/><Relationship Id="rId30" Type="http://schemas.openxmlformats.org/officeDocument/2006/relationships/queryTable" Target="../queryTables/queryTable339.xml"/><Relationship Id="rId105" Type="http://schemas.openxmlformats.org/officeDocument/2006/relationships/queryTable" Target="../queryTables/queryTable414.xml"/><Relationship Id="rId126" Type="http://schemas.openxmlformats.org/officeDocument/2006/relationships/queryTable" Target="../queryTables/queryTable435.xml"/><Relationship Id="rId147" Type="http://schemas.openxmlformats.org/officeDocument/2006/relationships/queryTable" Target="../queryTables/queryTable456.xml"/><Relationship Id="rId168" Type="http://schemas.openxmlformats.org/officeDocument/2006/relationships/queryTable" Target="../queryTables/queryTable477.xml"/><Relationship Id="rId312" Type="http://schemas.openxmlformats.org/officeDocument/2006/relationships/queryTable" Target="../queryTables/queryTable621.xml"/><Relationship Id="rId333" Type="http://schemas.openxmlformats.org/officeDocument/2006/relationships/queryTable" Target="../queryTables/queryTable642.xml"/><Relationship Id="rId354" Type="http://schemas.openxmlformats.org/officeDocument/2006/relationships/queryTable" Target="../queryTables/queryTable663.xml"/><Relationship Id="rId51" Type="http://schemas.openxmlformats.org/officeDocument/2006/relationships/queryTable" Target="../queryTables/queryTable360.xml"/><Relationship Id="rId72" Type="http://schemas.openxmlformats.org/officeDocument/2006/relationships/queryTable" Target="../queryTables/queryTable381.xml"/><Relationship Id="rId93" Type="http://schemas.openxmlformats.org/officeDocument/2006/relationships/queryTable" Target="../queryTables/queryTable402.xml"/><Relationship Id="rId189" Type="http://schemas.openxmlformats.org/officeDocument/2006/relationships/queryTable" Target="../queryTables/queryTable498.xml"/><Relationship Id="rId375" Type="http://schemas.openxmlformats.org/officeDocument/2006/relationships/queryTable" Target="../queryTables/queryTable684.xml"/><Relationship Id="rId396" Type="http://schemas.openxmlformats.org/officeDocument/2006/relationships/queryTable" Target="../queryTables/queryTable705.xml"/><Relationship Id="rId3" Type="http://schemas.openxmlformats.org/officeDocument/2006/relationships/table" Target="../tables/table4.xml"/><Relationship Id="rId214" Type="http://schemas.openxmlformats.org/officeDocument/2006/relationships/queryTable" Target="../queryTables/queryTable523.xml"/><Relationship Id="rId235" Type="http://schemas.openxmlformats.org/officeDocument/2006/relationships/queryTable" Target="../queryTables/queryTable544.xml"/><Relationship Id="rId256" Type="http://schemas.openxmlformats.org/officeDocument/2006/relationships/queryTable" Target="../queryTables/queryTable565.xml"/><Relationship Id="rId277" Type="http://schemas.openxmlformats.org/officeDocument/2006/relationships/queryTable" Target="../queryTables/queryTable586.xml"/><Relationship Id="rId298" Type="http://schemas.openxmlformats.org/officeDocument/2006/relationships/queryTable" Target="../queryTables/queryTable607.xml"/><Relationship Id="rId400" Type="http://schemas.openxmlformats.org/officeDocument/2006/relationships/queryTable" Target="../queryTables/queryTable709.xml"/><Relationship Id="rId116" Type="http://schemas.openxmlformats.org/officeDocument/2006/relationships/queryTable" Target="../queryTables/queryTable425.xml"/><Relationship Id="rId137" Type="http://schemas.openxmlformats.org/officeDocument/2006/relationships/queryTable" Target="../queryTables/queryTable446.xml"/><Relationship Id="rId158" Type="http://schemas.openxmlformats.org/officeDocument/2006/relationships/queryTable" Target="../queryTables/queryTable467.xml"/><Relationship Id="rId302" Type="http://schemas.openxmlformats.org/officeDocument/2006/relationships/queryTable" Target="../queryTables/queryTable611.xml"/><Relationship Id="rId323" Type="http://schemas.openxmlformats.org/officeDocument/2006/relationships/queryTable" Target="../queryTables/queryTable632.xml"/><Relationship Id="rId344" Type="http://schemas.openxmlformats.org/officeDocument/2006/relationships/queryTable" Target="../queryTables/queryTable653.xml"/><Relationship Id="rId20" Type="http://schemas.openxmlformats.org/officeDocument/2006/relationships/queryTable" Target="../queryTables/queryTable329.xml"/><Relationship Id="rId41" Type="http://schemas.openxmlformats.org/officeDocument/2006/relationships/queryTable" Target="../queryTables/queryTable350.xml"/><Relationship Id="rId62" Type="http://schemas.openxmlformats.org/officeDocument/2006/relationships/queryTable" Target="../queryTables/queryTable371.xml"/><Relationship Id="rId83" Type="http://schemas.openxmlformats.org/officeDocument/2006/relationships/queryTable" Target="../queryTables/queryTable392.xml"/><Relationship Id="rId179" Type="http://schemas.openxmlformats.org/officeDocument/2006/relationships/queryTable" Target="../queryTables/queryTable488.xml"/><Relationship Id="rId365" Type="http://schemas.openxmlformats.org/officeDocument/2006/relationships/queryTable" Target="../queryTables/queryTable674.xml"/><Relationship Id="rId386" Type="http://schemas.openxmlformats.org/officeDocument/2006/relationships/queryTable" Target="../queryTables/queryTable695.xml"/><Relationship Id="rId190" Type="http://schemas.openxmlformats.org/officeDocument/2006/relationships/queryTable" Target="../queryTables/queryTable499.xml"/><Relationship Id="rId204" Type="http://schemas.openxmlformats.org/officeDocument/2006/relationships/queryTable" Target="../queryTables/queryTable513.xml"/><Relationship Id="rId225" Type="http://schemas.openxmlformats.org/officeDocument/2006/relationships/queryTable" Target="../queryTables/queryTable534.xml"/><Relationship Id="rId246" Type="http://schemas.openxmlformats.org/officeDocument/2006/relationships/queryTable" Target="../queryTables/queryTable555.xml"/><Relationship Id="rId267" Type="http://schemas.openxmlformats.org/officeDocument/2006/relationships/queryTable" Target="../queryTables/queryTable576.xml"/><Relationship Id="rId288" Type="http://schemas.openxmlformats.org/officeDocument/2006/relationships/queryTable" Target="../queryTables/queryTable597.xml"/><Relationship Id="rId411" Type="http://schemas.openxmlformats.org/officeDocument/2006/relationships/queryTable" Target="../queryTables/queryTable720.xml"/><Relationship Id="rId106" Type="http://schemas.openxmlformats.org/officeDocument/2006/relationships/queryTable" Target="../queryTables/queryTable415.xml"/><Relationship Id="rId127" Type="http://schemas.openxmlformats.org/officeDocument/2006/relationships/queryTable" Target="../queryTables/queryTable436.xml"/><Relationship Id="rId313" Type="http://schemas.openxmlformats.org/officeDocument/2006/relationships/queryTable" Target="../queryTables/queryTable622.xml"/><Relationship Id="rId10" Type="http://schemas.openxmlformats.org/officeDocument/2006/relationships/queryTable" Target="../queryTables/queryTable319.xml"/><Relationship Id="rId31" Type="http://schemas.openxmlformats.org/officeDocument/2006/relationships/queryTable" Target="../queryTables/queryTable340.xml"/><Relationship Id="rId52" Type="http://schemas.openxmlformats.org/officeDocument/2006/relationships/queryTable" Target="../queryTables/queryTable361.xml"/><Relationship Id="rId73" Type="http://schemas.openxmlformats.org/officeDocument/2006/relationships/queryTable" Target="../queryTables/queryTable382.xml"/><Relationship Id="rId94" Type="http://schemas.openxmlformats.org/officeDocument/2006/relationships/queryTable" Target="../queryTables/queryTable403.xml"/><Relationship Id="rId148" Type="http://schemas.openxmlformats.org/officeDocument/2006/relationships/queryTable" Target="../queryTables/queryTable457.xml"/><Relationship Id="rId169" Type="http://schemas.openxmlformats.org/officeDocument/2006/relationships/queryTable" Target="../queryTables/queryTable478.xml"/><Relationship Id="rId334" Type="http://schemas.openxmlformats.org/officeDocument/2006/relationships/queryTable" Target="../queryTables/queryTable643.xml"/><Relationship Id="rId355" Type="http://schemas.openxmlformats.org/officeDocument/2006/relationships/queryTable" Target="../queryTables/queryTable664.xml"/><Relationship Id="rId376" Type="http://schemas.openxmlformats.org/officeDocument/2006/relationships/queryTable" Target="../queryTables/queryTable685.xml"/><Relationship Id="rId397" Type="http://schemas.openxmlformats.org/officeDocument/2006/relationships/queryTable" Target="../queryTables/queryTable706.xml"/><Relationship Id="rId4" Type="http://schemas.openxmlformats.org/officeDocument/2006/relationships/queryTable" Target="../queryTables/queryTable313.xml"/><Relationship Id="rId180" Type="http://schemas.openxmlformats.org/officeDocument/2006/relationships/queryTable" Target="../queryTables/queryTable489.xml"/><Relationship Id="rId215" Type="http://schemas.openxmlformats.org/officeDocument/2006/relationships/queryTable" Target="../queryTables/queryTable524.xml"/><Relationship Id="rId236" Type="http://schemas.openxmlformats.org/officeDocument/2006/relationships/queryTable" Target="../queryTables/queryTable545.xml"/><Relationship Id="rId257" Type="http://schemas.openxmlformats.org/officeDocument/2006/relationships/queryTable" Target="../queryTables/queryTable566.xml"/><Relationship Id="rId278" Type="http://schemas.openxmlformats.org/officeDocument/2006/relationships/queryTable" Target="../queryTables/queryTable587.xml"/><Relationship Id="rId401" Type="http://schemas.openxmlformats.org/officeDocument/2006/relationships/queryTable" Target="../queryTables/queryTable710.xml"/><Relationship Id="rId303" Type="http://schemas.openxmlformats.org/officeDocument/2006/relationships/queryTable" Target="../queryTables/queryTable612.xml"/><Relationship Id="rId42" Type="http://schemas.openxmlformats.org/officeDocument/2006/relationships/queryTable" Target="../queryTables/queryTable351.xml"/><Relationship Id="rId84" Type="http://schemas.openxmlformats.org/officeDocument/2006/relationships/queryTable" Target="../queryTables/queryTable393.xml"/><Relationship Id="rId138" Type="http://schemas.openxmlformats.org/officeDocument/2006/relationships/queryTable" Target="../queryTables/queryTable447.xml"/><Relationship Id="rId345" Type="http://schemas.openxmlformats.org/officeDocument/2006/relationships/queryTable" Target="../queryTables/queryTable654.xml"/><Relationship Id="rId387" Type="http://schemas.openxmlformats.org/officeDocument/2006/relationships/queryTable" Target="../queryTables/queryTable696.xml"/><Relationship Id="rId191" Type="http://schemas.openxmlformats.org/officeDocument/2006/relationships/queryTable" Target="../queryTables/queryTable500.xml"/><Relationship Id="rId205" Type="http://schemas.openxmlformats.org/officeDocument/2006/relationships/queryTable" Target="../queryTables/queryTable514.xml"/><Relationship Id="rId247" Type="http://schemas.openxmlformats.org/officeDocument/2006/relationships/queryTable" Target="../queryTables/queryTable556.xml"/><Relationship Id="rId412" Type="http://schemas.openxmlformats.org/officeDocument/2006/relationships/queryTable" Target="../queryTables/queryTable721.xml"/><Relationship Id="rId107" Type="http://schemas.openxmlformats.org/officeDocument/2006/relationships/queryTable" Target="../queryTables/queryTable416.xml"/><Relationship Id="rId289" Type="http://schemas.openxmlformats.org/officeDocument/2006/relationships/queryTable" Target="../queryTables/queryTable598.xml"/><Relationship Id="rId11" Type="http://schemas.openxmlformats.org/officeDocument/2006/relationships/queryTable" Target="../queryTables/queryTable320.xml"/><Relationship Id="rId53" Type="http://schemas.openxmlformats.org/officeDocument/2006/relationships/queryTable" Target="../queryTables/queryTable362.xml"/><Relationship Id="rId149" Type="http://schemas.openxmlformats.org/officeDocument/2006/relationships/queryTable" Target="../queryTables/queryTable458.xml"/><Relationship Id="rId314" Type="http://schemas.openxmlformats.org/officeDocument/2006/relationships/queryTable" Target="../queryTables/queryTable623.xml"/><Relationship Id="rId356" Type="http://schemas.openxmlformats.org/officeDocument/2006/relationships/queryTable" Target="../queryTables/queryTable665.xml"/><Relationship Id="rId398" Type="http://schemas.openxmlformats.org/officeDocument/2006/relationships/queryTable" Target="../queryTables/queryTable707.xml"/><Relationship Id="rId95" Type="http://schemas.openxmlformats.org/officeDocument/2006/relationships/queryTable" Target="../queryTables/queryTable404.xml"/><Relationship Id="rId160" Type="http://schemas.openxmlformats.org/officeDocument/2006/relationships/queryTable" Target="../queryTables/queryTable469.xml"/><Relationship Id="rId216" Type="http://schemas.openxmlformats.org/officeDocument/2006/relationships/queryTable" Target="../queryTables/queryTable525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840.xml"/><Relationship Id="rId299" Type="http://schemas.openxmlformats.org/officeDocument/2006/relationships/queryTable" Target="../queryTables/queryTable1022.xml"/><Relationship Id="rId21" Type="http://schemas.openxmlformats.org/officeDocument/2006/relationships/queryTable" Target="../queryTables/queryTable744.xml"/><Relationship Id="rId63" Type="http://schemas.openxmlformats.org/officeDocument/2006/relationships/queryTable" Target="../queryTables/queryTable786.xml"/><Relationship Id="rId159" Type="http://schemas.openxmlformats.org/officeDocument/2006/relationships/queryTable" Target="../queryTables/queryTable882.xml"/><Relationship Id="rId324" Type="http://schemas.openxmlformats.org/officeDocument/2006/relationships/queryTable" Target="../queryTables/queryTable1047.xml"/><Relationship Id="rId366" Type="http://schemas.openxmlformats.org/officeDocument/2006/relationships/queryTable" Target="../queryTables/queryTable1089.xml"/><Relationship Id="rId170" Type="http://schemas.openxmlformats.org/officeDocument/2006/relationships/queryTable" Target="../queryTables/queryTable893.xml"/><Relationship Id="rId226" Type="http://schemas.openxmlformats.org/officeDocument/2006/relationships/queryTable" Target="../queryTables/queryTable949.xml"/><Relationship Id="rId433" Type="http://schemas.openxmlformats.org/officeDocument/2006/relationships/queryTable" Target="../queryTables/queryTable1156.xml"/><Relationship Id="rId268" Type="http://schemas.openxmlformats.org/officeDocument/2006/relationships/queryTable" Target="../queryTables/queryTable991.xml"/><Relationship Id="rId475" Type="http://schemas.openxmlformats.org/officeDocument/2006/relationships/queryTable" Target="../queryTables/queryTable1198.xml"/><Relationship Id="rId32" Type="http://schemas.openxmlformats.org/officeDocument/2006/relationships/queryTable" Target="../queryTables/queryTable755.xml"/><Relationship Id="rId74" Type="http://schemas.openxmlformats.org/officeDocument/2006/relationships/queryTable" Target="../queryTables/queryTable797.xml"/><Relationship Id="rId128" Type="http://schemas.openxmlformats.org/officeDocument/2006/relationships/queryTable" Target="../queryTables/queryTable851.xml"/><Relationship Id="rId335" Type="http://schemas.openxmlformats.org/officeDocument/2006/relationships/queryTable" Target="../queryTables/queryTable1058.xml"/><Relationship Id="rId377" Type="http://schemas.openxmlformats.org/officeDocument/2006/relationships/queryTable" Target="../queryTables/queryTable1100.xml"/><Relationship Id="rId500" Type="http://schemas.openxmlformats.org/officeDocument/2006/relationships/queryTable" Target="../queryTables/queryTable1223.xml"/><Relationship Id="rId5" Type="http://schemas.openxmlformats.org/officeDocument/2006/relationships/queryTable" Target="../queryTables/queryTable728.xml"/><Relationship Id="rId181" Type="http://schemas.openxmlformats.org/officeDocument/2006/relationships/queryTable" Target="../queryTables/queryTable904.xml"/><Relationship Id="rId237" Type="http://schemas.openxmlformats.org/officeDocument/2006/relationships/queryTable" Target="../queryTables/queryTable960.xml"/><Relationship Id="rId402" Type="http://schemas.openxmlformats.org/officeDocument/2006/relationships/queryTable" Target="../queryTables/queryTable1125.xml"/><Relationship Id="rId279" Type="http://schemas.openxmlformats.org/officeDocument/2006/relationships/queryTable" Target="../queryTables/queryTable1002.xml"/><Relationship Id="rId444" Type="http://schemas.openxmlformats.org/officeDocument/2006/relationships/queryTable" Target="../queryTables/queryTable1167.xml"/><Relationship Id="rId486" Type="http://schemas.openxmlformats.org/officeDocument/2006/relationships/queryTable" Target="../queryTables/queryTable1209.xml"/><Relationship Id="rId43" Type="http://schemas.openxmlformats.org/officeDocument/2006/relationships/queryTable" Target="../queryTables/queryTable766.xml"/><Relationship Id="rId139" Type="http://schemas.openxmlformats.org/officeDocument/2006/relationships/queryTable" Target="../queryTables/queryTable862.xml"/><Relationship Id="rId290" Type="http://schemas.openxmlformats.org/officeDocument/2006/relationships/queryTable" Target="../queryTables/queryTable1013.xml"/><Relationship Id="rId304" Type="http://schemas.openxmlformats.org/officeDocument/2006/relationships/queryTable" Target="../queryTables/queryTable1027.xml"/><Relationship Id="rId346" Type="http://schemas.openxmlformats.org/officeDocument/2006/relationships/queryTable" Target="../queryTables/queryTable1069.xml"/><Relationship Id="rId388" Type="http://schemas.openxmlformats.org/officeDocument/2006/relationships/queryTable" Target="../queryTables/queryTable1111.xml"/><Relationship Id="rId85" Type="http://schemas.openxmlformats.org/officeDocument/2006/relationships/queryTable" Target="../queryTables/queryTable808.xml"/><Relationship Id="rId150" Type="http://schemas.openxmlformats.org/officeDocument/2006/relationships/queryTable" Target="../queryTables/queryTable873.xml"/><Relationship Id="rId192" Type="http://schemas.openxmlformats.org/officeDocument/2006/relationships/queryTable" Target="../queryTables/queryTable915.xml"/><Relationship Id="rId206" Type="http://schemas.openxmlformats.org/officeDocument/2006/relationships/queryTable" Target="../queryTables/queryTable929.xml"/><Relationship Id="rId413" Type="http://schemas.openxmlformats.org/officeDocument/2006/relationships/queryTable" Target="../queryTables/queryTable1136.xml"/><Relationship Id="rId248" Type="http://schemas.openxmlformats.org/officeDocument/2006/relationships/queryTable" Target="../queryTables/queryTable971.xml"/><Relationship Id="rId455" Type="http://schemas.openxmlformats.org/officeDocument/2006/relationships/queryTable" Target="../queryTables/queryTable1178.xml"/><Relationship Id="rId497" Type="http://schemas.openxmlformats.org/officeDocument/2006/relationships/queryTable" Target="../queryTables/queryTable1220.xml"/><Relationship Id="rId12" Type="http://schemas.openxmlformats.org/officeDocument/2006/relationships/queryTable" Target="../queryTables/queryTable735.xml"/><Relationship Id="rId108" Type="http://schemas.openxmlformats.org/officeDocument/2006/relationships/queryTable" Target="../queryTables/queryTable831.xml"/><Relationship Id="rId315" Type="http://schemas.openxmlformats.org/officeDocument/2006/relationships/queryTable" Target="../queryTables/queryTable1038.xml"/><Relationship Id="rId357" Type="http://schemas.openxmlformats.org/officeDocument/2006/relationships/queryTable" Target="../queryTables/queryTable1080.xml"/><Relationship Id="rId54" Type="http://schemas.openxmlformats.org/officeDocument/2006/relationships/queryTable" Target="../queryTables/queryTable777.xml"/><Relationship Id="rId96" Type="http://schemas.openxmlformats.org/officeDocument/2006/relationships/queryTable" Target="../queryTables/queryTable819.xml"/><Relationship Id="rId161" Type="http://schemas.openxmlformats.org/officeDocument/2006/relationships/queryTable" Target="../queryTables/queryTable884.xml"/><Relationship Id="rId217" Type="http://schemas.openxmlformats.org/officeDocument/2006/relationships/queryTable" Target="../queryTables/queryTable940.xml"/><Relationship Id="rId399" Type="http://schemas.openxmlformats.org/officeDocument/2006/relationships/queryTable" Target="../queryTables/queryTable1122.xml"/><Relationship Id="rId259" Type="http://schemas.openxmlformats.org/officeDocument/2006/relationships/queryTable" Target="../queryTables/queryTable982.xml"/><Relationship Id="rId424" Type="http://schemas.openxmlformats.org/officeDocument/2006/relationships/queryTable" Target="../queryTables/queryTable1147.xml"/><Relationship Id="rId466" Type="http://schemas.openxmlformats.org/officeDocument/2006/relationships/queryTable" Target="../queryTables/queryTable1189.xml"/><Relationship Id="rId23" Type="http://schemas.openxmlformats.org/officeDocument/2006/relationships/queryTable" Target="../queryTables/queryTable746.xml"/><Relationship Id="rId119" Type="http://schemas.openxmlformats.org/officeDocument/2006/relationships/queryTable" Target="../queryTables/queryTable842.xml"/><Relationship Id="rId270" Type="http://schemas.openxmlformats.org/officeDocument/2006/relationships/queryTable" Target="../queryTables/queryTable993.xml"/><Relationship Id="rId326" Type="http://schemas.openxmlformats.org/officeDocument/2006/relationships/queryTable" Target="../queryTables/queryTable1049.xml"/><Relationship Id="rId65" Type="http://schemas.openxmlformats.org/officeDocument/2006/relationships/queryTable" Target="../queryTables/queryTable788.xml"/><Relationship Id="rId130" Type="http://schemas.openxmlformats.org/officeDocument/2006/relationships/queryTable" Target="../queryTables/queryTable853.xml"/><Relationship Id="rId368" Type="http://schemas.openxmlformats.org/officeDocument/2006/relationships/queryTable" Target="../queryTables/queryTable1091.xml"/><Relationship Id="rId172" Type="http://schemas.openxmlformats.org/officeDocument/2006/relationships/queryTable" Target="../queryTables/queryTable895.xml"/><Relationship Id="rId228" Type="http://schemas.openxmlformats.org/officeDocument/2006/relationships/queryTable" Target="../queryTables/queryTable951.xml"/><Relationship Id="rId435" Type="http://schemas.openxmlformats.org/officeDocument/2006/relationships/queryTable" Target="../queryTables/queryTable1158.xml"/><Relationship Id="rId477" Type="http://schemas.openxmlformats.org/officeDocument/2006/relationships/queryTable" Target="../queryTables/queryTable1200.xml"/><Relationship Id="rId281" Type="http://schemas.openxmlformats.org/officeDocument/2006/relationships/queryTable" Target="../queryTables/queryTable1004.xml"/><Relationship Id="rId337" Type="http://schemas.openxmlformats.org/officeDocument/2006/relationships/queryTable" Target="../queryTables/queryTable1060.xml"/><Relationship Id="rId502" Type="http://schemas.openxmlformats.org/officeDocument/2006/relationships/queryTable" Target="../queryTables/queryTable1225.xml"/><Relationship Id="rId34" Type="http://schemas.openxmlformats.org/officeDocument/2006/relationships/queryTable" Target="../queryTables/queryTable757.xml"/><Relationship Id="rId76" Type="http://schemas.openxmlformats.org/officeDocument/2006/relationships/queryTable" Target="../queryTables/queryTable799.xml"/><Relationship Id="rId141" Type="http://schemas.openxmlformats.org/officeDocument/2006/relationships/queryTable" Target="../queryTables/queryTable864.xml"/><Relationship Id="rId379" Type="http://schemas.openxmlformats.org/officeDocument/2006/relationships/queryTable" Target="../queryTables/queryTable1102.xml"/><Relationship Id="rId7" Type="http://schemas.openxmlformats.org/officeDocument/2006/relationships/queryTable" Target="../queryTables/queryTable730.xml"/><Relationship Id="rId183" Type="http://schemas.openxmlformats.org/officeDocument/2006/relationships/queryTable" Target="../queryTables/queryTable906.xml"/><Relationship Id="rId239" Type="http://schemas.openxmlformats.org/officeDocument/2006/relationships/queryTable" Target="../queryTables/queryTable962.xml"/><Relationship Id="rId390" Type="http://schemas.openxmlformats.org/officeDocument/2006/relationships/queryTable" Target="../queryTables/queryTable1113.xml"/><Relationship Id="rId404" Type="http://schemas.openxmlformats.org/officeDocument/2006/relationships/queryTable" Target="../queryTables/queryTable1127.xml"/><Relationship Id="rId446" Type="http://schemas.openxmlformats.org/officeDocument/2006/relationships/queryTable" Target="../queryTables/queryTable1169.xml"/><Relationship Id="rId250" Type="http://schemas.openxmlformats.org/officeDocument/2006/relationships/queryTable" Target="../queryTables/queryTable973.xml"/><Relationship Id="rId292" Type="http://schemas.openxmlformats.org/officeDocument/2006/relationships/queryTable" Target="../queryTables/queryTable1015.xml"/><Relationship Id="rId306" Type="http://schemas.openxmlformats.org/officeDocument/2006/relationships/queryTable" Target="../queryTables/queryTable1029.xml"/><Relationship Id="rId488" Type="http://schemas.openxmlformats.org/officeDocument/2006/relationships/queryTable" Target="../queryTables/queryTable1211.xml"/><Relationship Id="rId24" Type="http://schemas.openxmlformats.org/officeDocument/2006/relationships/queryTable" Target="../queryTables/queryTable747.xml"/><Relationship Id="rId45" Type="http://schemas.openxmlformats.org/officeDocument/2006/relationships/queryTable" Target="../queryTables/queryTable768.xml"/><Relationship Id="rId66" Type="http://schemas.openxmlformats.org/officeDocument/2006/relationships/queryTable" Target="../queryTables/queryTable789.xml"/><Relationship Id="rId87" Type="http://schemas.openxmlformats.org/officeDocument/2006/relationships/queryTable" Target="../queryTables/queryTable810.xml"/><Relationship Id="rId110" Type="http://schemas.openxmlformats.org/officeDocument/2006/relationships/queryTable" Target="../queryTables/queryTable833.xml"/><Relationship Id="rId131" Type="http://schemas.openxmlformats.org/officeDocument/2006/relationships/queryTable" Target="../queryTables/queryTable854.xml"/><Relationship Id="rId327" Type="http://schemas.openxmlformats.org/officeDocument/2006/relationships/queryTable" Target="../queryTables/queryTable1050.xml"/><Relationship Id="rId348" Type="http://schemas.openxmlformats.org/officeDocument/2006/relationships/queryTable" Target="../queryTables/queryTable1071.xml"/><Relationship Id="rId369" Type="http://schemas.openxmlformats.org/officeDocument/2006/relationships/queryTable" Target="../queryTables/queryTable1092.xml"/><Relationship Id="rId152" Type="http://schemas.openxmlformats.org/officeDocument/2006/relationships/queryTable" Target="../queryTables/queryTable875.xml"/><Relationship Id="rId173" Type="http://schemas.openxmlformats.org/officeDocument/2006/relationships/queryTable" Target="../queryTables/queryTable896.xml"/><Relationship Id="rId194" Type="http://schemas.openxmlformats.org/officeDocument/2006/relationships/queryTable" Target="../queryTables/queryTable917.xml"/><Relationship Id="rId208" Type="http://schemas.openxmlformats.org/officeDocument/2006/relationships/queryTable" Target="../queryTables/queryTable931.xml"/><Relationship Id="rId229" Type="http://schemas.openxmlformats.org/officeDocument/2006/relationships/queryTable" Target="../queryTables/queryTable952.xml"/><Relationship Id="rId380" Type="http://schemas.openxmlformats.org/officeDocument/2006/relationships/queryTable" Target="../queryTables/queryTable1103.xml"/><Relationship Id="rId415" Type="http://schemas.openxmlformats.org/officeDocument/2006/relationships/queryTable" Target="../queryTables/queryTable1138.xml"/><Relationship Id="rId436" Type="http://schemas.openxmlformats.org/officeDocument/2006/relationships/queryTable" Target="../queryTables/queryTable1159.xml"/><Relationship Id="rId457" Type="http://schemas.openxmlformats.org/officeDocument/2006/relationships/queryTable" Target="../queryTables/queryTable1180.xml"/><Relationship Id="rId240" Type="http://schemas.openxmlformats.org/officeDocument/2006/relationships/queryTable" Target="../queryTables/queryTable963.xml"/><Relationship Id="rId261" Type="http://schemas.openxmlformats.org/officeDocument/2006/relationships/queryTable" Target="../queryTables/queryTable984.xml"/><Relationship Id="rId478" Type="http://schemas.openxmlformats.org/officeDocument/2006/relationships/queryTable" Target="../queryTables/queryTable1201.xml"/><Relationship Id="rId499" Type="http://schemas.openxmlformats.org/officeDocument/2006/relationships/queryTable" Target="../queryTables/queryTable1222.xml"/><Relationship Id="rId14" Type="http://schemas.openxmlformats.org/officeDocument/2006/relationships/queryTable" Target="../queryTables/queryTable737.xml"/><Relationship Id="rId35" Type="http://schemas.openxmlformats.org/officeDocument/2006/relationships/queryTable" Target="../queryTables/queryTable758.xml"/><Relationship Id="rId56" Type="http://schemas.openxmlformats.org/officeDocument/2006/relationships/queryTable" Target="../queryTables/queryTable779.xml"/><Relationship Id="rId77" Type="http://schemas.openxmlformats.org/officeDocument/2006/relationships/queryTable" Target="../queryTables/queryTable800.xml"/><Relationship Id="rId100" Type="http://schemas.openxmlformats.org/officeDocument/2006/relationships/queryTable" Target="../queryTables/queryTable823.xml"/><Relationship Id="rId282" Type="http://schemas.openxmlformats.org/officeDocument/2006/relationships/queryTable" Target="../queryTables/queryTable1005.xml"/><Relationship Id="rId317" Type="http://schemas.openxmlformats.org/officeDocument/2006/relationships/queryTable" Target="../queryTables/queryTable1040.xml"/><Relationship Id="rId338" Type="http://schemas.openxmlformats.org/officeDocument/2006/relationships/queryTable" Target="../queryTables/queryTable1061.xml"/><Relationship Id="rId359" Type="http://schemas.openxmlformats.org/officeDocument/2006/relationships/queryTable" Target="../queryTables/queryTable1082.xml"/><Relationship Id="rId8" Type="http://schemas.openxmlformats.org/officeDocument/2006/relationships/queryTable" Target="../queryTables/queryTable731.xml"/><Relationship Id="rId98" Type="http://schemas.openxmlformats.org/officeDocument/2006/relationships/queryTable" Target="../queryTables/queryTable821.xml"/><Relationship Id="rId121" Type="http://schemas.openxmlformats.org/officeDocument/2006/relationships/queryTable" Target="../queryTables/queryTable844.xml"/><Relationship Id="rId142" Type="http://schemas.openxmlformats.org/officeDocument/2006/relationships/queryTable" Target="../queryTables/queryTable865.xml"/><Relationship Id="rId163" Type="http://schemas.openxmlformats.org/officeDocument/2006/relationships/queryTable" Target="../queryTables/queryTable886.xml"/><Relationship Id="rId184" Type="http://schemas.openxmlformats.org/officeDocument/2006/relationships/queryTable" Target="../queryTables/queryTable907.xml"/><Relationship Id="rId219" Type="http://schemas.openxmlformats.org/officeDocument/2006/relationships/queryTable" Target="../queryTables/queryTable942.xml"/><Relationship Id="rId370" Type="http://schemas.openxmlformats.org/officeDocument/2006/relationships/queryTable" Target="../queryTables/queryTable1093.xml"/><Relationship Id="rId391" Type="http://schemas.openxmlformats.org/officeDocument/2006/relationships/queryTable" Target="../queryTables/queryTable1114.xml"/><Relationship Id="rId405" Type="http://schemas.openxmlformats.org/officeDocument/2006/relationships/queryTable" Target="../queryTables/queryTable1128.xml"/><Relationship Id="rId426" Type="http://schemas.openxmlformats.org/officeDocument/2006/relationships/queryTable" Target="../queryTables/queryTable1149.xml"/><Relationship Id="rId447" Type="http://schemas.openxmlformats.org/officeDocument/2006/relationships/queryTable" Target="../queryTables/queryTable1170.xml"/><Relationship Id="rId230" Type="http://schemas.openxmlformats.org/officeDocument/2006/relationships/queryTable" Target="../queryTables/queryTable953.xml"/><Relationship Id="rId251" Type="http://schemas.openxmlformats.org/officeDocument/2006/relationships/queryTable" Target="../queryTables/queryTable974.xml"/><Relationship Id="rId468" Type="http://schemas.openxmlformats.org/officeDocument/2006/relationships/queryTable" Target="../queryTables/queryTable1191.xml"/><Relationship Id="rId489" Type="http://schemas.openxmlformats.org/officeDocument/2006/relationships/queryTable" Target="../queryTables/queryTable1212.xml"/><Relationship Id="rId25" Type="http://schemas.openxmlformats.org/officeDocument/2006/relationships/queryTable" Target="../queryTables/queryTable748.xml"/><Relationship Id="rId46" Type="http://schemas.openxmlformats.org/officeDocument/2006/relationships/queryTable" Target="../queryTables/queryTable769.xml"/><Relationship Id="rId67" Type="http://schemas.openxmlformats.org/officeDocument/2006/relationships/queryTable" Target="../queryTables/queryTable790.xml"/><Relationship Id="rId272" Type="http://schemas.openxmlformats.org/officeDocument/2006/relationships/queryTable" Target="../queryTables/queryTable995.xml"/><Relationship Id="rId293" Type="http://schemas.openxmlformats.org/officeDocument/2006/relationships/queryTable" Target="../queryTables/queryTable1016.xml"/><Relationship Id="rId307" Type="http://schemas.openxmlformats.org/officeDocument/2006/relationships/queryTable" Target="../queryTables/queryTable1030.xml"/><Relationship Id="rId328" Type="http://schemas.openxmlformats.org/officeDocument/2006/relationships/queryTable" Target="../queryTables/queryTable1051.xml"/><Relationship Id="rId349" Type="http://schemas.openxmlformats.org/officeDocument/2006/relationships/queryTable" Target="../queryTables/queryTable1072.xml"/><Relationship Id="rId88" Type="http://schemas.openxmlformats.org/officeDocument/2006/relationships/queryTable" Target="../queryTables/queryTable811.xml"/><Relationship Id="rId111" Type="http://schemas.openxmlformats.org/officeDocument/2006/relationships/queryTable" Target="../queryTables/queryTable834.xml"/><Relationship Id="rId132" Type="http://schemas.openxmlformats.org/officeDocument/2006/relationships/queryTable" Target="../queryTables/queryTable855.xml"/><Relationship Id="rId153" Type="http://schemas.openxmlformats.org/officeDocument/2006/relationships/queryTable" Target="../queryTables/queryTable876.xml"/><Relationship Id="rId174" Type="http://schemas.openxmlformats.org/officeDocument/2006/relationships/queryTable" Target="../queryTables/queryTable897.xml"/><Relationship Id="rId195" Type="http://schemas.openxmlformats.org/officeDocument/2006/relationships/queryTable" Target="../queryTables/queryTable918.xml"/><Relationship Id="rId209" Type="http://schemas.openxmlformats.org/officeDocument/2006/relationships/queryTable" Target="../queryTables/queryTable932.xml"/><Relationship Id="rId360" Type="http://schemas.openxmlformats.org/officeDocument/2006/relationships/queryTable" Target="../queryTables/queryTable1083.xml"/><Relationship Id="rId381" Type="http://schemas.openxmlformats.org/officeDocument/2006/relationships/queryTable" Target="../queryTables/queryTable1104.xml"/><Relationship Id="rId416" Type="http://schemas.openxmlformats.org/officeDocument/2006/relationships/queryTable" Target="../queryTables/queryTable1139.xml"/><Relationship Id="rId220" Type="http://schemas.openxmlformats.org/officeDocument/2006/relationships/queryTable" Target="../queryTables/queryTable943.xml"/><Relationship Id="rId241" Type="http://schemas.openxmlformats.org/officeDocument/2006/relationships/queryTable" Target="../queryTables/queryTable964.xml"/><Relationship Id="rId437" Type="http://schemas.openxmlformats.org/officeDocument/2006/relationships/queryTable" Target="../queryTables/queryTable1160.xml"/><Relationship Id="rId458" Type="http://schemas.openxmlformats.org/officeDocument/2006/relationships/queryTable" Target="../queryTables/queryTable1181.xml"/><Relationship Id="rId479" Type="http://schemas.openxmlformats.org/officeDocument/2006/relationships/queryTable" Target="../queryTables/queryTable1202.xml"/><Relationship Id="rId15" Type="http://schemas.openxmlformats.org/officeDocument/2006/relationships/queryTable" Target="../queryTables/queryTable738.xml"/><Relationship Id="rId36" Type="http://schemas.openxmlformats.org/officeDocument/2006/relationships/queryTable" Target="../queryTables/queryTable759.xml"/><Relationship Id="rId57" Type="http://schemas.openxmlformats.org/officeDocument/2006/relationships/queryTable" Target="../queryTables/queryTable780.xml"/><Relationship Id="rId262" Type="http://schemas.openxmlformats.org/officeDocument/2006/relationships/queryTable" Target="../queryTables/queryTable985.xml"/><Relationship Id="rId283" Type="http://schemas.openxmlformats.org/officeDocument/2006/relationships/queryTable" Target="../queryTables/queryTable1006.xml"/><Relationship Id="rId318" Type="http://schemas.openxmlformats.org/officeDocument/2006/relationships/queryTable" Target="../queryTables/queryTable1041.xml"/><Relationship Id="rId339" Type="http://schemas.openxmlformats.org/officeDocument/2006/relationships/queryTable" Target="../queryTables/queryTable1062.xml"/><Relationship Id="rId490" Type="http://schemas.openxmlformats.org/officeDocument/2006/relationships/queryTable" Target="../queryTables/queryTable1213.xml"/><Relationship Id="rId78" Type="http://schemas.openxmlformats.org/officeDocument/2006/relationships/queryTable" Target="../queryTables/queryTable801.xml"/><Relationship Id="rId99" Type="http://schemas.openxmlformats.org/officeDocument/2006/relationships/queryTable" Target="../queryTables/queryTable822.xml"/><Relationship Id="rId101" Type="http://schemas.openxmlformats.org/officeDocument/2006/relationships/queryTable" Target="../queryTables/queryTable824.xml"/><Relationship Id="rId122" Type="http://schemas.openxmlformats.org/officeDocument/2006/relationships/queryTable" Target="../queryTables/queryTable845.xml"/><Relationship Id="rId143" Type="http://schemas.openxmlformats.org/officeDocument/2006/relationships/queryTable" Target="../queryTables/queryTable866.xml"/><Relationship Id="rId164" Type="http://schemas.openxmlformats.org/officeDocument/2006/relationships/queryTable" Target="../queryTables/queryTable887.xml"/><Relationship Id="rId185" Type="http://schemas.openxmlformats.org/officeDocument/2006/relationships/queryTable" Target="../queryTables/queryTable908.xml"/><Relationship Id="rId350" Type="http://schemas.openxmlformats.org/officeDocument/2006/relationships/queryTable" Target="../queryTables/queryTable1073.xml"/><Relationship Id="rId371" Type="http://schemas.openxmlformats.org/officeDocument/2006/relationships/queryTable" Target="../queryTables/queryTable1094.xml"/><Relationship Id="rId406" Type="http://schemas.openxmlformats.org/officeDocument/2006/relationships/queryTable" Target="../queryTables/queryTable1129.xml"/><Relationship Id="rId9" Type="http://schemas.openxmlformats.org/officeDocument/2006/relationships/queryTable" Target="../queryTables/queryTable732.xml"/><Relationship Id="rId210" Type="http://schemas.openxmlformats.org/officeDocument/2006/relationships/queryTable" Target="../queryTables/queryTable933.xml"/><Relationship Id="rId392" Type="http://schemas.openxmlformats.org/officeDocument/2006/relationships/queryTable" Target="../queryTables/queryTable1115.xml"/><Relationship Id="rId427" Type="http://schemas.openxmlformats.org/officeDocument/2006/relationships/queryTable" Target="../queryTables/queryTable1150.xml"/><Relationship Id="rId448" Type="http://schemas.openxmlformats.org/officeDocument/2006/relationships/queryTable" Target="../queryTables/queryTable1171.xml"/><Relationship Id="rId469" Type="http://schemas.openxmlformats.org/officeDocument/2006/relationships/queryTable" Target="../queryTables/queryTable1192.xml"/><Relationship Id="rId26" Type="http://schemas.openxmlformats.org/officeDocument/2006/relationships/queryTable" Target="../queryTables/queryTable749.xml"/><Relationship Id="rId231" Type="http://schemas.openxmlformats.org/officeDocument/2006/relationships/queryTable" Target="../queryTables/queryTable954.xml"/><Relationship Id="rId252" Type="http://schemas.openxmlformats.org/officeDocument/2006/relationships/queryTable" Target="../queryTables/queryTable975.xml"/><Relationship Id="rId273" Type="http://schemas.openxmlformats.org/officeDocument/2006/relationships/queryTable" Target="../queryTables/queryTable996.xml"/><Relationship Id="rId294" Type="http://schemas.openxmlformats.org/officeDocument/2006/relationships/queryTable" Target="../queryTables/queryTable1017.xml"/><Relationship Id="rId308" Type="http://schemas.openxmlformats.org/officeDocument/2006/relationships/queryTable" Target="../queryTables/queryTable1031.xml"/><Relationship Id="rId329" Type="http://schemas.openxmlformats.org/officeDocument/2006/relationships/queryTable" Target="../queryTables/queryTable1052.xml"/><Relationship Id="rId480" Type="http://schemas.openxmlformats.org/officeDocument/2006/relationships/queryTable" Target="../queryTables/queryTable1203.xml"/><Relationship Id="rId47" Type="http://schemas.openxmlformats.org/officeDocument/2006/relationships/queryTable" Target="../queryTables/queryTable770.xml"/><Relationship Id="rId68" Type="http://schemas.openxmlformats.org/officeDocument/2006/relationships/queryTable" Target="../queryTables/queryTable791.xml"/><Relationship Id="rId89" Type="http://schemas.openxmlformats.org/officeDocument/2006/relationships/queryTable" Target="../queryTables/queryTable812.xml"/><Relationship Id="rId112" Type="http://schemas.openxmlformats.org/officeDocument/2006/relationships/queryTable" Target="../queryTables/queryTable835.xml"/><Relationship Id="rId133" Type="http://schemas.openxmlformats.org/officeDocument/2006/relationships/queryTable" Target="../queryTables/queryTable856.xml"/><Relationship Id="rId154" Type="http://schemas.openxmlformats.org/officeDocument/2006/relationships/queryTable" Target="../queryTables/queryTable877.xml"/><Relationship Id="rId175" Type="http://schemas.openxmlformats.org/officeDocument/2006/relationships/queryTable" Target="../queryTables/queryTable898.xml"/><Relationship Id="rId340" Type="http://schemas.openxmlformats.org/officeDocument/2006/relationships/queryTable" Target="../queryTables/queryTable1063.xml"/><Relationship Id="rId361" Type="http://schemas.openxmlformats.org/officeDocument/2006/relationships/queryTable" Target="../queryTables/queryTable1084.xml"/><Relationship Id="rId196" Type="http://schemas.openxmlformats.org/officeDocument/2006/relationships/queryTable" Target="../queryTables/queryTable919.xml"/><Relationship Id="rId200" Type="http://schemas.openxmlformats.org/officeDocument/2006/relationships/queryTable" Target="../queryTables/queryTable923.xml"/><Relationship Id="rId382" Type="http://schemas.openxmlformats.org/officeDocument/2006/relationships/queryTable" Target="../queryTables/queryTable1105.xml"/><Relationship Id="rId417" Type="http://schemas.openxmlformats.org/officeDocument/2006/relationships/queryTable" Target="../queryTables/queryTable1140.xml"/><Relationship Id="rId438" Type="http://schemas.openxmlformats.org/officeDocument/2006/relationships/queryTable" Target="../queryTables/queryTable1161.xml"/><Relationship Id="rId459" Type="http://schemas.openxmlformats.org/officeDocument/2006/relationships/queryTable" Target="../queryTables/queryTable1182.xml"/><Relationship Id="rId16" Type="http://schemas.openxmlformats.org/officeDocument/2006/relationships/queryTable" Target="../queryTables/queryTable739.xml"/><Relationship Id="rId221" Type="http://schemas.openxmlformats.org/officeDocument/2006/relationships/queryTable" Target="../queryTables/queryTable944.xml"/><Relationship Id="rId242" Type="http://schemas.openxmlformats.org/officeDocument/2006/relationships/queryTable" Target="../queryTables/queryTable965.xml"/><Relationship Id="rId263" Type="http://schemas.openxmlformats.org/officeDocument/2006/relationships/queryTable" Target="../queryTables/queryTable986.xml"/><Relationship Id="rId284" Type="http://schemas.openxmlformats.org/officeDocument/2006/relationships/queryTable" Target="../queryTables/queryTable1007.xml"/><Relationship Id="rId319" Type="http://schemas.openxmlformats.org/officeDocument/2006/relationships/queryTable" Target="../queryTables/queryTable1042.xml"/><Relationship Id="rId470" Type="http://schemas.openxmlformats.org/officeDocument/2006/relationships/queryTable" Target="../queryTables/queryTable1193.xml"/><Relationship Id="rId491" Type="http://schemas.openxmlformats.org/officeDocument/2006/relationships/queryTable" Target="../queryTables/queryTable1214.xml"/><Relationship Id="rId37" Type="http://schemas.openxmlformats.org/officeDocument/2006/relationships/queryTable" Target="../queryTables/queryTable760.xml"/><Relationship Id="rId58" Type="http://schemas.openxmlformats.org/officeDocument/2006/relationships/queryTable" Target="../queryTables/queryTable781.xml"/><Relationship Id="rId79" Type="http://schemas.openxmlformats.org/officeDocument/2006/relationships/queryTable" Target="../queryTables/queryTable802.xml"/><Relationship Id="rId102" Type="http://schemas.openxmlformats.org/officeDocument/2006/relationships/queryTable" Target="../queryTables/queryTable825.xml"/><Relationship Id="rId123" Type="http://schemas.openxmlformats.org/officeDocument/2006/relationships/queryTable" Target="../queryTables/queryTable846.xml"/><Relationship Id="rId144" Type="http://schemas.openxmlformats.org/officeDocument/2006/relationships/queryTable" Target="../queryTables/queryTable867.xml"/><Relationship Id="rId330" Type="http://schemas.openxmlformats.org/officeDocument/2006/relationships/queryTable" Target="../queryTables/queryTable1053.xml"/><Relationship Id="rId90" Type="http://schemas.openxmlformats.org/officeDocument/2006/relationships/queryTable" Target="../queryTables/queryTable813.xml"/><Relationship Id="rId165" Type="http://schemas.openxmlformats.org/officeDocument/2006/relationships/queryTable" Target="../queryTables/queryTable888.xml"/><Relationship Id="rId186" Type="http://schemas.openxmlformats.org/officeDocument/2006/relationships/queryTable" Target="../queryTables/queryTable909.xml"/><Relationship Id="rId351" Type="http://schemas.openxmlformats.org/officeDocument/2006/relationships/queryTable" Target="../queryTables/queryTable1074.xml"/><Relationship Id="rId372" Type="http://schemas.openxmlformats.org/officeDocument/2006/relationships/queryTable" Target="../queryTables/queryTable1095.xml"/><Relationship Id="rId393" Type="http://schemas.openxmlformats.org/officeDocument/2006/relationships/queryTable" Target="../queryTables/queryTable1116.xml"/><Relationship Id="rId407" Type="http://schemas.openxmlformats.org/officeDocument/2006/relationships/queryTable" Target="../queryTables/queryTable1130.xml"/><Relationship Id="rId428" Type="http://schemas.openxmlformats.org/officeDocument/2006/relationships/queryTable" Target="../queryTables/queryTable1151.xml"/><Relationship Id="rId449" Type="http://schemas.openxmlformats.org/officeDocument/2006/relationships/queryTable" Target="../queryTables/queryTable1172.xml"/><Relationship Id="rId211" Type="http://schemas.openxmlformats.org/officeDocument/2006/relationships/queryTable" Target="../queryTables/queryTable934.xml"/><Relationship Id="rId232" Type="http://schemas.openxmlformats.org/officeDocument/2006/relationships/queryTable" Target="../queryTables/queryTable955.xml"/><Relationship Id="rId253" Type="http://schemas.openxmlformats.org/officeDocument/2006/relationships/queryTable" Target="../queryTables/queryTable976.xml"/><Relationship Id="rId274" Type="http://schemas.openxmlformats.org/officeDocument/2006/relationships/queryTable" Target="../queryTables/queryTable997.xml"/><Relationship Id="rId295" Type="http://schemas.openxmlformats.org/officeDocument/2006/relationships/queryTable" Target="../queryTables/queryTable1018.xml"/><Relationship Id="rId309" Type="http://schemas.openxmlformats.org/officeDocument/2006/relationships/queryTable" Target="../queryTables/queryTable1032.xml"/><Relationship Id="rId460" Type="http://schemas.openxmlformats.org/officeDocument/2006/relationships/queryTable" Target="../queryTables/queryTable1183.xml"/><Relationship Id="rId481" Type="http://schemas.openxmlformats.org/officeDocument/2006/relationships/queryTable" Target="../queryTables/queryTable1204.xml"/><Relationship Id="rId27" Type="http://schemas.openxmlformats.org/officeDocument/2006/relationships/queryTable" Target="../queryTables/queryTable750.xml"/><Relationship Id="rId48" Type="http://schemas.openxmlformats.org/officeDocument/2006/relationships/queryTable" Target="../queryTables/queryTable771.xml"/><Relationship Id="rId69" Type="http://schemas.openxmlformats.org/officeDocument/2006/relationships/queryTable" Target="../queryTables/queryTable792.xml"/><Relationship Id="rId113" Type="http://schemas.openxmlformats.org/officeDocument/2006/relationships/queryTable" Target="../queryTables/queryTable836.xml"/><Relationship Id="rId134" Type="http://schemas.openxmlformats.org/officeDocument/2006/relationships/queryTable" Target="../queryTables/queryTable857.xml"/><Relationship Id="rId320" Type="http://schemas.openxmlformats.org/officeDocument/2006/relationships/queryTable" Target="../queryTables/queryTable1043.xml"/><Relationship Id="rId80" Type="http://schemas.openxmlformats.org/officeDocument/2006/relationships/queryTable" Target="../queryTables/queryTable803.xml"/><Relationship Id="rId155" Type="http://schemas.openxmlformats.org/officeDocument/2006/relationships/queryTable" Target="../queryTables/queryTable878.xml"/><Relationship Id="rId176" Type="http://schemas.openxmlformats.org/officeDocument/2006/relationships/queryTable" Target="../queryTables/queryTable899.xml"/><Relationship Id="rId197" Type="http://schemas.openxmlformats.org/officeDocument/2006/relationships/queryTable" Target="../queryTables/queryTable920.xml"/><Relationship Id="rId341" Type="http://schemas.openxmlformats.org/officeDocument/2006/relationships/queryTable" Target="../queryTables/queryTable1064.xml"/><Relationship Id="rId362" Type="http://schemas.openxmlformats.org/officeDocument/2006/relationships/queryTable" Target="../queryTables/queryTable1085.xml"/><Relationship Id="rId383" Type="http://schemas.openxmlformats.org/officeDocument/2006/relationships/queryTable" Target="../queryTables/queryTable1106.xml"/><Relationship Id="rId418" Type="http://schemas.openxmlformats.org/officeDocument/2006/relationships/queryTable" Target="../queryTables/queryTable1141.xml"/><Relationship Id="rId439" Type="http://schemas.openxmlformats.org/officeDocument/2006/relationships/queryTable" Target="../queryTables/queryTable1162.xml"/><Relationship Id="rId201" Type="http://schemas.openxmlformats.org/officeDocument/2006/relationships/queryTable" Target="../queryTables/queryTable924.xml"/><Relationship Id="rId222" Type="http://schemas.openxmlformats.org/officeDocument/2006/relationships/queryTable" Target="../queryTables/queryTable945.xml"/><Relationship Id="rId243" Type="http://schemas.openxmlformats.org/officeDocument/2006/relationships/queryTable" Target="../queryTables/queryTable966.xml"/><Relationship Id="rId264" Type="http://schemas.openxmlformats.org/officeDocument/2006/relationships/queryTable" Target="../queryTables/queryTable987.xml"/><Relationship Id="rId285" Type="http://schemas.openxmlformats.org/officeDocument/2006/relationships/queryTable" Target="../queryTables/queryTable1008.xml"/><Relationship Id="rId450" Type="http://schemas.openxmlformats.org/officeDocument/2006/relationships/queryTable" Target="../queryTables/queryTable1173.xml"/><Relationship Id="rId471" Type="http://schemas.openxmlformats.org/officeDocument/2006/relationships/queryTable" Target="../queryTables/queryTable1194.xml"/><Relationship Id="rId17" Type="http://schemas.openxmlformats.org/officeDocument/2006/relationships/queryTable" Target="../queryTables/queryTable740.xml"/><Relationship Id="rId38" Type="http://schemas.openxmlformats.org/officeDocument/2006/relationships/queryTable" Target="../queryTables/queryTable761.xml"/><Relationship Id="rId59" Type="http://schemas.openxmlformats.org/officeDocument/2006/relationships/queryTable" Target="../queryTables/queryTable782.xml"/><Relationship Id="rId103" Type="http://schemas.openxmlformats.org/officeDocument/2006/relationships/queryTable" Target="../queryTables/queryTable826.xml"/><Relationship Id="rId124" Type="http://schemas.openxmlformats.org/officeDocument/2006/relationships/queryTable" Target="../queryTables/queryTable847.xml"/><Relationship Id="rId310" Type="http://schemas.openxmlformats.org/officeDocument/2006/relationships/queryTable" Target="../queryTables/queryTable1033.xml"/><Relationship Id="rId492" Type="http://schemas.openxmlformats.org/officeDocument/2006/relationships/queryTable" Target="../queryTables/queryTable1215.xml"/><Relationship Id="rId70" Type="http://schemas.openxmlformats.org/officeDocument/2006/relationships/queryTable" Target="../queryTables/queryTable793.xml"/><Relationship Id="rId91" Type="http://schemas.openxmlformats.org/officeDocument/2006/relationships/queryTable" Target="../queryTables/queryTable814.xml"/><Relationship Id="rId145" Type="http://schemas.openxmlformats.org/officeDocument/2006/relationships/queryTable" Target="../queryTables/queryTable868.xml"/><Relationship Id="rId166" Type="http://schemas.openxmlformats.org/officeDocument/2006/relationships/queryTable" Target="../queryTables/queryTable889.xml"/><Relationship Id="rId187" Type="http://schemas.openxmlformats.org/officeDocument/2006/relationships/queryTable" Target="../queryTables/queryTable910.xml"/><Relationship Id="rId331" Type="http://schemas.openxmlformats.org/officeDocument/2006/relationships/queryTable" Target="../queryTables/queryTable1054.xml"/><Relationship Id="rId352" Type="http://schemas.openxmlformats.org/officeDocument/2006/relationships/queryTable" Target="../queryTables/queryTable1075.xml"/><Relationship Id="rId373" Type="http://schemas.openxmlformats.org/officeDocument/2006/relationships/queryTable" Target="../queryTables/queryTable1096.xml"/><Relationship Id="rId394" Type="http://schemas.openxmlformats.org/officeDocument/2006/relationships/queryTable" Target="../queryTables/queryTable1117.xml"/><Relationship Id="rId408" Type="http://schemas.openxmlformats.org/officeDocument/2006/relationships/queryTable" Target="../queryTables/queryTable1131.xml"/><Relationship Id="rId429" Type="http://schemas.openxmlformats.org/officeDocument/2006/relationships/queryTable" Target="../queryTables/queryTable1152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935.xml"/><Relationship Id="rId233" Type="http://schemas.openxmlformats.org/officeDocument/2006/relationships/queryTable" Target="../queryTables/queryTable956.xml"/><Relationship Id="rId254" Type="http://schemas.openxmlformats.org/officeDocument/2006/relationships/queryTable" Target="../queryTables/queryTable977.xml"/><Relationship Id="rId440" Type="http://schemas.openxmlformats.org/officeDocument/2006/relationships/queryTable" Target="../queryTables/queryTable1163.xml"/><Relationship Id="rId28" Type="http://schemas.openxmlformats.org/officeDocument/2006/relationships/queryTable" Target="../queryTables/queryTable751.xml"/><Relationship Id="rId49" Type="http://schemas.openxmlformats.org/officeDocument/2006/relationships/queryTable" Target="../queryTables/queryTable772.xml"/><Relationship Id="rId114" Type="http://schemas.openxmlformats.org/officeDocument/2006/relationships/queryTable" Target="../queryTables/queryTable837.xml"/><Relationship Id="rId275" Type="http://schemas.openxmlformats.org/officeDocument/2006/relationships/queryTable" Target="../queryTables/queryTable998.xml"/><Relationship Id="rId296" Type="http://schemas.openxmlformats.org/officeDocument/2006/relationships/queryTable" Target="../queryTables/queryTable1019.xml"/><Relationship Id="rId300" Type="http://schemas.openxmlformats.org/officeDocument/2006/relationships/queryTable" Target="../queryTables/queryTable1023.xml"/><Relationship Id="rId461" Type="http://schemas.openxmlformats.org/officeDocument/2006/relationships/queryTable" Target="../queryTables/queryTable1184.xml"/><Relationship Id="rId482" Type="http://schemas.openxmlformats.org/officeDocument/2006/relationships/queryTable" Target="../queryTables/queryTable1205.xml"/><Relationship Id="rId60" Type="http://schemas.openxmlformats.org/officeDocument/2006/relationships/queryTable" Target="../queryTables/queryTable783.xml"/><Relationship Id="rId81" Type="http://schemas.openxmlformats.org/officeDocument/2006/relationships/queryTable" Target="../queryTables/queryTable804.xml"/><Relationship Id="rId135" Type="http://schemas.openxmlformats.org/officeDocument/2006/relationships/queryTable" Target="../queryTables/queryTable858.xml"/><Relationship Id="rId156" Type="http://schemas.openxmlformats.org/officeDocument/2006/relationships/queryTable" Target="../queryTables/queryTable879.xml"/><Relationship Id="rId177" Type="http://schemas.openxmlformats.org/officeDocument/2006/relationships/queryTable" Target="../queryTables/queryTable900.xml"/><Relationship Id="rId198" Type="http://schemas.openxmlformats.org/officeDocument/2006/relationships/queryTable" Target="../queryTables/queryTable921.xml"/><Relationship Id="rId321" Type="http://schemas.openxmlformats.org/officeDocument/2006/relationships/queryTable" Target="../queryTables/queryTable1044.xml"/><Relationship Id="rId342" Type="http://schemas.openxmlformats.org/officeDocument/2006/relationships/queryTable" Target="../queryTables/queryTable1065.xml"/><Relationship Id="rId363" Type="http://schemas.openxmlformats.org/officeDocument/2006/relationships/queryTable" Target="../queryTables/queryTable1086.xml"/><Relationship Id="rId384" Type="http://schemas.openxmlformats.org/officeDocument/2006/relationships/queryTable" Target="../queryTables/queryTable1107.xml"/><Relationship Id="rId419" Type="http://schemas.openxmlformats.org/officeDocument/2006/relationships/queryTable" Target="../queryTables/queryTable1142.xml"/><Relationship Id="rId202" Type="http://schemas.openxmlformats.org/officeDocument/2006/relationships/queryTable" Target="../queryTables/queryTable925.xml"/><Relationship Id="rId223" Type="http://schemas.openxmlformats.org/officeDocument/2006/relationships/queryTable" Target="../queryTables/queryTable946.xml"/><Relationship Id="rId244" Type="http://schemas.openxmlformats.org/officeDocument/2006/relationships/queryTable" Target="../queryTables/queryTable967.xml"/><Relationship Id="rId430" Type="http://schemas.openxmlformats.org/officeDocument/2006/relationships/queryTable" Target="../queryTables/queryTable1153.xml"/><Relationship Id="rId18" Type="http://schemas.openxmlformats.org/officeDocument/2006/relationships/queryTable" Target="../queryTables/queryTable741.xml"/><Relationship Id="rId39" Type="http://schemas.openxmlformats.org/officeDocument/2006/relationships/queryTable" Target="../queryTables/queryTable762.xml"/><Relationship Id="rId265" Type="http://schemas.openxmlformats.org/officeDocument/2006/relationships/queryTable" Target="../queryTables/queryTable988.xml"/><Relationship Id="rId286" Type="http://schemas.openxmlformats.org/officeDocument/2006/relationships/queryTable" Target="../queryTables/queryTable1009.xml"/><Relationship Id="rId451" Type="http://schemas.openxmlformats.org/officeDocument/2006/relationships/queryTable" Target="../queryTables/queryTable1174.xml"/><Relationship Id="rId472" Type="http://schemas.openxmlformats.org/officeDocument/2006/relationships/queryTable" Target="../queryTables/queryTable1195.xml"/><Relationship Id="rId493" Type="http://schemas.openxmlformats.org/officeDocument/2006/relationships/queryTable" Target="../queryTables/queryTable1216.xml"/><Relationship Id="rId50" Type="http://schemas.openxmlformats.org/officeDocument/2006/relationships/queryTable" Target="../queryTables/queryTable773.xml"/><Relationship Id="rId104" Type="http://schemas.openxmlformats.org/officeDocument/2006/relationships/queryTable" Target="../queryTables/queryTable827.xml"/><Relationship Id="rId125" Type="http://schemas.openxmlformats.org/officeDocument/2006/relationships/queryTable" Target="../queryTables/queryTable848.xml"/><Relationship Id="rId146" Type="http://schemas.openxmlformats.org/officeDocument/2006/relationships/queryTable" Target="../queryTables/queryTable869.xml"/><Relationship Id="rId167" Type="http://schemas.openxmlformats.org/officeDocument/2006/relationships/queryTable" Target="../queryTables/queryTable890.xml"/><Relationship Id="rId188" Type="http://schemas.openxmlformats.org/officeDocument/2006/relationships/queryTable" Target="../queryTables/queryTable911.xml"/><Relationship Id="rId311" Type="http://schemas.openxmlformats.org/officeDocument/2006/relationships/queryTable" Target="../queryTables/queryTable1034.xml"/><Relationship Id="rId332" Type="http://schemas.openxmlformats.org/officeDocument/2006/relationships/queryTable" Target="../queryTables/queryTable1055.xml"/><Relationship Id="rId353" Type="http://schemas.openxmlformats.org/officeDocument/2006/relationships/queryTable" Target="../queryTables/queryTable1076.xml"/><Relationship Id="rId374" Type="http://schemas.openxmlformats.org/officeDocument/2006/relationships/queryTable" Target="../queryTables/queryTable1097.xml"/><Relationship Id="rId395" Type="http://schemas.openxmlformats.org/officeDocument/2006/relationships/queryTable" Target="../queryTables/queryTable1118.xml"/><Relationship Id="rId409" Type="http://schemas.openxmlformats.org/officeDocument/2006/relationships/queryTable" Target="../queryTables/queryTable1132.xml"/><Relationship Id="rId71" Type="http://schemas.openxmlformats.org/officeDocument/2006/relationships/queryTable" Target="../queryTables/queryTable794.xml"/><Relationship Id="rId92" Type="http://schemas.openxmlformats.org/officeDocument/2006/relationships/queryTable" Target="../queryTables/queryTable815.xml"/><Relationship Id="rId213" Type="http://schemas.openxmlformats.org/officeDocument/2006/relationships/queryTable" Target="../queryTables/queryTable936.xml"/><Relationship Id="rId234" Type="http://schemas.openxmlformats.org/officeDocument/2006/relationships/queryTable" Target="../queryTables/queryTable957.xml"/><Relationship Id="rId420" Type="http://schemas.openxmlformats.org/officeDocument/2006/relationships/queryTable" Target="../queryTables/queryTable1143.xml"/><Relationship Id="rId2" Type="http://schemas.openxmlformats.org/officeDocument/2006/relationships/vmlDrawing" Target="../drawings/vmlDrawing4.vml"/><Relationship Id="rId29" Type="http://schemas.openxmlformats.org/officeDocument/2006/relationships/queryTable" Target="../queryTables/queryTable752.xml"/><Relationship Id="rId255" Type="http://schemas.openxmlformats.org/officeDocument/2006/relationships/queryTable" Target="../queryTables/queryTable978.xml"/><Relationship Id="rId276" Type="http://schemas.openxmlformats.org/officeDocument/2006/relationships/queryTable" Target="../queryTables/queryTable999.xml"/><Relationship Id="rId297" Type="http://schemas.openxmlformats.org/officeDocument/2006/relationships/queryTable" Target="../queryTables/queryTable1020.xml"/><Relationship Id="rId441" Type="http://schemas.openxmlformats.org/officeDocument/2006/relationships/queryTable" Target="../queryTables/queryTable1164.xml"/><Relationship Id="rId462" Type="http://schemas.openxmlformats.org/officeDocument/2006/relationships/queryTable" Target="../queryTables/queryTable1185.xml"/><Relationship Id="rId483" Type="http://schemas.openxmlformats.org/officeDocument/2006/relationships/queryTable" Target="../queryTables/queryTable1206.xml"/><Relationship Id="rId40" Type="http://schemas.openxmlformats.org/officeDocument/2006/relationships/queryTable" Target="../queryTables/queryTable763.xml"/><Relationship Id="rId115" Type="http://schemas.openxmlformats.org/officeDocument/2006/relationships/queryTable" Target="../queryTables/queryTable838.xml"/><Relationship Id="rId136" Type="http://schemas.openxmlformats.org/officeDocument/2006/relationships/queryTable" Target="../queryTables/queryTable859.xml"/><Relationship Id="rId157" Type="http://schemas.openxmlformats.org/officeDocument/2006/relationships/queryTable" Target="../queryTables/queryTable880.xml"/><Relationship Id="rId178" Type="http://schemas.openxmlformats.org/officeDocument/2006/relationships/queryTable" Target="../queryTables/queryTable901.xml"/><Relationship Id="rId301" Type="http://schemas.openxmlformats.org/officeDocument/2006/relationships/queryTable" Target="../queryTables/queryTable1024.xml"/><Relationship Id="rId322" Type="http://schemas.openxmlformats.org/officeDocument/2006/relationships/queryTable" Target="../queryTables/queryTable1045.xml"/><Relationship Id="rId343" Type="http://schemas.openxmlformats.org/officeDocument/2006/relationships/queryTable" Target="../queryTables/queryTable1066.xml"/><Relationship Id="rId364" Type="http://schemas.openxmlformats.org/officeDocument/2006/relationships/queryTable" Target="../queryTables/queryTable1087.xml"/><Relationship Id="rId61" Type="http://schemas.openxmlformats.org/officeDocument/2006/relationships/queryTable" Target="../queryTables/queryTable784.xml"/><Relationship Id="rId82" Type="http://schemas.openxmlformats.org/officeDocument/2006/relationships/queryTable" Target="../queryTables/queryTable805.xml"/><Relationship Id="rId199" Type="http://schemas.openxmlformats.org/officeDocument/2006/relationships/queryTable" Target="../queryTables/queryTable922.xml"/><Relationship Id="rId203" Type="http://schemas.openxmlformats.org/officeDocument/2006/relationships/queryTable" Target="../queryTables/queryTable926.xml"/><Relationship Id="rId385" Type="http://schemas.openxmlformats.org/officeDocument/2006/relationships/queryTable" Target="../queryTables/queryTable1108.xml"/><Relationship Id="rId19" Type="http://schemas.openxmlformats.org/officeDocument/2006/relationships/queryTable" Target="../queryTables/queryTable742.xml"/><Relationship Id="rId224" Type="http://schemas.openxmlformats.org/officeDocument/2006/relationships/queryTable" Target="../queryTables/queryTable947.xml"/><Relationship Id="rId245" Type="http://schemas.openxmlformats.org/officeDocument/2006/relationships/queryTable" Target="../queryTables/queryTable968.xml"/><Relationship Id="rId266" Type="http://schemas.openxmlformats.org/officeDocument/2006/relationships/queryTable" Target="../queryTables/queryTable989.xml"/><Relationship Id="rId287" Type="http://schemas.openxmlformats.org/officeDocument/2006/relationships/queryTable" Target="../queryTables/queryTable1010.xml"/><Relationship Id="rId410" Type="http://schemas.openxmlformats.org/officeDocument/2006/relationships/queryTable" Target="../queryTables/queryTable1133.xml"/><Relationship Id="rId431" Type="http://schemas.openxmlformats.org/officeDocument/2006/relationships/queryTable" Target="../queryTables/queryTable1154.xml"/><Relationship Id="rId452" Type="http://schemas.openxmlformats.org/officeDocument/2006/relationships/queryTable" Target="../queryTables/queryTable1175.xml"/><Relationship Id="rId473" Type="http://schemas.openxmlformats.org/officeDocument/2006/relationships/queryTable" Target="../queryTables/queryTable1196.xml"/><Relationship Id="rId494" Type="http://schemas.openxmlformats.org/officeDocument/2006/relationships/queryTable" Target="../queryTables/queryTable1217.xml"/><Relationship Id="rId30" Type="http://schemas.openxmlformats.org/officeDocument/2006/relationships/queryTable" Target="../queryTables/queryTable753.xml"/><Relationship Id="rId105" Type="http://schemas.openxmlformats.org/officeDocument/2006/relationships/queryTable" Target="../queryTables/queryTable828.xml"/><Relationship Id="rId126" Type="http://schemas.openxmlformats.org/officeDocument/2006/relationships/queryTable" Target="../queryTables/queryTable849.xml"/><Relationship Id="rId147" Type="http://schemas.openxmlformats.org/officeDocument/2006/relationships/queryTable" Target="../queryTables/queryTable870.xml"/><Relationship Id="rId168" Type="http://schemas.openxmlformats.org/officeDocument/2006/relationships/queryTable" Target="../queryTables/queryTable891.xml"/><Relationship Id="rId312" Type="http://schemas.openxmlformats.org/officeDocument/2006/relationships/queryTable" Target="../queryTables/queryTable1035.xml"/><Relationship Id="rId333" Type="http://schemas.openxmlformats.org/officeDocument/2006/relationships/queryTable" Target="../queryTables/queryTable1056.xml"/><Relationship Id="rId354" Type="http://schemas.openxmlformats.org/officeDocument/2006/relationships/queryTable" Target="../queryTables/queryTable1077.xml"/><Relationship Id="rId51" Type="http://schemas.openxmlformats.org/officeDocument/2006/relationships/queryTable" Target="../queryTables/queryTable774.xml"/><Relationship Id="rId72" Type="http://schemas.openxmlformats.org/officeDocument/2006/relationships/queryTable" Target="../queryTables/queryTable795.xml"/><Relationship Id="rId93" Type="http://schemas.openxmlformats.org/officeDocument/2006/relationships/queryTable" Target="../queryTables/queryTable816.xml"/><Relationship Id="rId189" Type="http://schemas.openxmlformats.org/officeDocument/2006/relationships/queryTable" Target="../queryTables/queryTable912.xml"/><Relationship Id="rId375" Type="http://schemas.openxmlformats.org/officeDocument/2006/relationships/queryTable" Target="../queryTables/queryTable1098.xml"/><Relationship Id="rId396" Type="http://schemas.openxmlformats.org/officeDocument/2006/relationships/queryTable" Target="../queryTables/queryTable1119.xml"/><Relationship Id="rId3" Type="http://schemas.openxmlformats.org/officeDocument/2006/relationships/table" Target="../tables/table5.xml"/><Relationship Id="rId214" Type="http://schemas.openxmlformats.org/officeDocument/2006/relationships/queryTable" Target="../queryTables/queryTable937.xml"/><Relationship Id="rId235" Type="http://schemas.openxmlformats.org/officeDocument/2006/relationships/queryTable" Target="../queryTables/queryTable958.xml"/><Relationship Id="rId256" Type="http://schemas.openxmlformats.org/officeDocument/2006/relationships/queryTable" Target="../queryTables/queryTable979.xml"/><Relationship Id="rId277" Type="http://schemas.openxmlformats.org/officeDocument/2006/relationships/queryTable" Target="../queryTables/queryTable1000.xml"/><Relationship Id="rId298" Type="http://schemas.openxmlformats.org/officeDocument/2006/relationships/queryTable" Target="../queryTables/queryTable1021.xml"/><Relationship Id="rId400" Type="http://schemas.openxmlformats.org/officeDocument/2006/relationships/queryTable" Target="../queryTables/queryTable1123.xml"/><Relationship Id="rId421" Type="http://schemas.openxmlformats.org/officeDocument/2006/relationships/queryTable" Target="../queryTables/queryTable1144.xml"/><Relationship Id="rId442" Type="http://schemas.openxmlformats.org/officeDocument/2006/relationships/queryTable" Target="../queryTables/queryTable1165.xml"/><Relationship Id="rId463" Type="http://schemas.openxmlformats.org/officeDocument/2006/relationships/queryTable" Target="../queryTables/queryTable1186.xml"/><Relationship Id="rId484" Type="http://schemas.openxmlformats.org/officeDocument/2006/relationships/queryTable" Target="../queryTables/queryTable1207.xml"/><Relationship Id="rId116" Type="http://schemas.openxmlformats.org/officeDocument/2006/relationships/queryTable" Target="../queryTables/queryTable839.xml"/><Relationship Id="rId137" Type="http://schemas.openxmlformats.org/officeDocument/2006/relationships/queryTable" Target="../queryTables/queryTable860.xml"/><Relationship Id="rId158" Type="http://schemas.openxmlformats.org/officeDocument/2006/relationships/queryTable" Target="../queryTables/queryTable881.xml"/><Relationship Id="rId302" Type="http://schemas.openxmlformats.org/officeDocument/2006/relationships/queryTable" Target="../queryTables/queryTable1025.xml"/><Relationship Id="rId323" Type="http://schemas.openxmlformats.org/officeDocument/2006/relationships/queryTable" Target="../queryTables/queryTable1046.xml"/><Relationship Id="rId344" Type="http://schemas.openxmlformats.org/officeDocument/2006/relationships/queryTable" Target="../queryTables/queryTable1067.xml"/><Relationship Id="rId20" Type="http://schemas.openxmlformats.org/officeDocument/2006/relationships/queryTable" Target="../queryTables/queryTable743.xml"/><Relationship Id="rId41" Type="http://schemas.openxmlformats.org/officeDocument/2006/relationships/queryTable" Target="../queryTables/queryTable764.xml"/><Relationship Id="rId62" Type="http://schemas.openxmlformats.org/officeDocument/2006/relationships/queryTable" Target="../queryTables/queryTable785.xml"/><Relationship Id="rId83" Type="http://schemas.openxmlformats.org/officeDocument/2006/relationships/queryTable" Target="../queryTables/queryTable806.xml"/><Relationship Id="rId179" Type="http://schemas.openxmlformats.org/officeDocument/2006/relationships/queryTable" Target="../queryTables/queryTable902.xml"/><Relationship Id="rId365" Type="http://schemas.openxmlformats.org/officeDocument/2006/relationships/queryTable" Target="../queryTables/queryTable1088.xml"/><Relationship Id="rId386" Type="http://schemas.openxmlformats.org/officeDocument/2006/relationships/queryTable" Target="../queryTables/queryTable1109.xml"/><Relationship Id="rId190" Type="http://schemas.openxmlformats.org/officeDocument/2006/relationships/queryTable" Target="../queryTables/queryTable913.xml"/><Relationship Id="rId204" Type="http://schemas.openxmlformats.org/officeDocument/2006/relationships/queryTable" Target="../queryTables/queryTable927.xml"/><Relationship Id="rId225" Type="http://schemas.openxmlformats.org/officeDocument/2006/relationships/queryTable" Target="../queryTables/queryTable948.xml"/><Relationship Id="rId246" Type="http://schemas.openxmlformats.org/officeDocument/2006/relationships/queryTable" Target="../queryTables/queryTable969.xml"/><Relationship Id="rId267" Type="http://schemas.openxmlformats.org/officeDocument/2006/relationships/queryTable" Target="../queryTables/queryTable990.xml"/><Relationship Id="rId288" Type="http://schemas.openxmlformats.org/officeDocument/2006/relationships/queryTable" Target="../queryTables/queryTable1011.xml"/><Relationship Id="rId411" Type="http://schemas.openxmlformats.org/officeDocument/2006/relationships/queryTable" Target="../queryTables/queryTable1134.xml"/><Relationship Id="rId432" Type="http://schemas.openxmlformats.org/officeDocument/2006/relationships/queryTable" Target="../queryTables/queryTable1155.xml"/><Relationship Id="rId453" Type="http://schemas.openxmlformats.org/officeDocument/2006/relationships/queryTable" Target="../queryTables/queryTable1176.xml"/><Relationship Id="rId474" Type="http://schemas.openxmlformats.org/officeDocument/2006/relationships/queryTable" Target="../queryTables/queryTable1197.xml"/><Relationship Id="rId106" Type="http://schemas.openxmlformats.org/officeDocument/2006/relationships/queryTable" Target="../queryTables/queryTable829.xml"/><Relationship Id="rId127" Type="http://schemas.openxmlformats.org/officeDocument/2006/relationships/queryTable" Target="../queryTables/queryTable850.xml"/><Relationship Id="rId313" Type="http://schemas.openxmlformats.org/officeDocument/2006/relationships/queryTable" Target="../queryTables/queryTable1036.xml"/><Relationship Id="rId495" Type="http://schemas.openxmlformats.org/officeDocument/2006/relationships/queryTable" Target="../queryTables/queryTable1218.xml"/><Relationship Id="rId10" Type="http://schemas.openxmlformats.org/officeDocument/2006/relationships/queryTable" Target="../queryTables/queryTable733.xml"/><Relationship Id="rId31" Type="http://schemas.openxmlformats.org/officeDocument/2006/relationships/queryTable" Target="../queryTables/queryTable754.xml"/><Relationship Id="rId52" Type="http://schemas.openxmlformats.org/officeDocument/2006/relationships/queryTable" Target="../queryTables/queryTable775.xml"/><Relationship Id="rId73" Type="http://schemas.openxmlformats.org/officeDocument/2006/relationships/queryTable" Target="../queryTables/queryTable796.xml"/><Relationship Id="rId94" Type="http://schemas.openxmlformats.org/officeDocument/2006/relationships/queryTable" Target="../queryTables/queryTable817.xml"/><Relationship Id="rId148" Type="http://schemas.openxmlformats.org/officeDocument/2006/relationships/queryTable" Target="../queryTables/queryTable871.xml"/><Relationship Id="rId169" Type="http://schemas.openxmlformats.org/officeDocument/2006/relationships/queryTable" Target="../queryTables/queryTable892.xml"/><Relationship Id="rId334" Type="http://schemas.openxmlformats.org/officeDocument/2006/relationships/queryTable" Target="../queryTables/queryTable1057.xml"/><Relationship Id="rId355" Type="http://schemas.openxmlformats.org/officeDocument/2006/relationships/queryTable" Target="../queryTables/queryTable1078.xml"/><Relationship Id="rId376" Type="http://schemas.openxmlformats.org/officeDocument/2006/relationships/queryTable" Target="../queryTables/queryTable1099.xml"/><Relationship Id="rId397" Type="http://schemas.openxmlformats.org/officeDocument/2006/relationships/queryTable" Target="../queryTables/queryTable1120.xml"/><Relationship Id="rId4" Type="http://schemas.openxmlformats.org/officeDocument/2006/relationships/queryTable" Target="../queryTables/queryTable727.xml"/><Relationship Id="rId180" Type="http://schemas.openxmlformats.org/officeDocument/2006/relationships/queryTable" Target="../queryTables/queryTable903.xml"/><Relationship Id="rId215" Type="http://schemas.openxmlformats.org/officeDocument/2006/relationships/queryTable" Target="../queryTables/queryTable938.xml"/><Relationship Id="rId236" Type="http://schemas.openxmlformats.org/officeDocument/2006/relationships/queryTable" Target="../queryTables/queryTable959.xml"/><Relationship Id="rId257" Type="http://schemas.openxmlformats.org/officeDocument/2006/relationships/queryTable" Target="../queryTables/queryTable980.xml"/><Relationship Id="rId278" Type="http://schemas.openxmlformats.org/officeDocument/2006/relationships/queryTable" Target="../queryTables/queryTable1001.xml"/><Relationship Id="rId401" Type="http://schemas.openxmlformats.org/officeDocument/2006/relationships/queryTable" Target="../queryTables/queryTable1124.xml"/><Relationship Id="rId422" Type="http://schemas.openxmlformats.org/officeDocument/2006/relationships/queryTable" Target="../queryTables/queryTable1145.xml"/><Relationship Id="rId443" Type="http://schemas.openxmlformats.org/officeDocument/2006/relationships/queryTable" Target="../queryTables/queryTable1166.xml"/><Relationship Id="rId464" Type="http://schemas.openxmlformats.org/officeDocument/2006/relationships/queryTable" Target="../queryTables/queryTable1187.xml"/><Relationship Id="rId303" Type="http://schemas.openxmlformats.org/officeDocument/2006/relationships/queryTable" Target="../queryTables/queryTable1026.xml"/><Relationship Id="rId485" Type="http://schemas.openxmlformats.org/officeDocument/2006/relationships/queryTable" Target="../queryTables/queryTable1208.xml"/><Relationship Id="rId42" Type="http://schemas.openxmlformats.org/officeDocument/2006/relationships/queryTable" Target="../queryTables/queryTable765.xml"/><Relationship Id="rId84" Type="http://schemas.openxmlformats.org/officeDocument/2006/relationships/queryTable" Target="../queryTables/queryTable807.xml"/><Relationship Id="rId138" Type="http://schemas.openxmlformats.org/officeDocument/2006/relationships/queryTable" Target="../queryTables/queryTable861.xml"/><Relationship Id="rId345" Type="http://schemas.openxmlformats.org/officeDocument/2006/relationships/queryTable" Target="../queryTables/queryTable1068.xml"/><Relationship Id="rId387" Type="http://schemas.openxmlformats.org/officeDocument/2006/relationships/queryTable" Target="../queryTables/queryTable1110.xml"/><Relationship Id="rId191" Type="http://schemas.openxmlformats.org/officeDocument/2006/relationships/queryTable" Target="../queryTables/queryTable914.xml"/><Relationship Id="rId205" Type="http://schemas.openxmlformats.org/officeDocument/2006/relationships/queryTable" Target="../queryTables/queryTable928.xml"/><Relationship Id="rId247" Type="http://schemas.openxmlformats.org/officeDocument/2006/relationships/queryTable" Target="../queryTables/queryTable970.xml"/><Relationship Id="rId412" Type="http://schemas.openxmlformats.org/officeDocument/2006/relationships/queryTable" Target="../queryTables/queryTable1135.xml"/><Relationship Id="rId107" Type="http://schemas.openxmlformats.org/officeDocument/2006/relationships/queryTable" Target="../queryTables/queryTable830.xml"/><Relationship Id="rId289" Type="http://schemas.openxmlformats.org/officeDocument/2006/relationships/queryTable" Target="../queryTables/queryTable1012.xml"/><Relationship Id="rId454" Type="http://schemas.openxmlformats.org/officeDocument/2006/relationships/queryTable" Target="../queryTables/queryTable1177.xml"/><Relationship Id="rId496" Type="http://schemas.openxmlformats.org/officeDocument/2006/relationships/queryTable" Target="../queryTables/queryTable1219.xml"/><Relationship Id="rId11" Type="http://schemas.openxmlformats.org/officeDocument/2006/relationships/queryTable" Target="../queryTables/queryTable734.xml"/><Relationship Id="rId53" Type="http://schemas.openxmlformats.org/officeDocument/2006/relationships/queryTable" Target="../queryTables/queryTable776.xml"/><Relationship Id="rId149" Type="http://schemas.openxmlformats.org/officeDocument/2006/relationships/queryTable" Target="../queryTables/queryTable872.xml"/><Relationship Id="rId314" Type="http://schemas.openxmlformats.org/officeDocument/2006/relationships/queryTable" Target="../queryTables/queryTable1037.xml"/><Relationship Id="rId356" Type="http://schemas.openxmlformats.org/officeDocument/2006/relationships/queryTable" Target="../queryTables/queryTable1079.xml"/><Relationship Id="rId398" Type="http://schemas.openxmlformats.org/officeDocument/2006/relationships/queryTable" Target="../queryTables/queryTable1121.xml"/><Relationship Id="rId95" Type="http://schemas.openxmlformats.org/officeDocument/2006/relationships/queryTable" Target="../queryTables/queryTable818.xml"/><Relationship Id="rId160" Type="http://schemas.openxmlformats.org/officeDocument/2006/relationships/queryTable" Target="../queryTables/queryTable883.xml"/><Relationship Id="rId216" Type="http://schemas.openxmlformats.org/officeDocument/2006/relationships/queryTable" Target="../queryTables/queryTable939.xml"/><Relationship Id="rId423" Type="http://schemas.openxmlformats.org/officeDocument/2006/relationships/queryTable" Target="../queryTables/queryTable1146.xml"/><Relationship Id="rId258" Type="http://schemas.openxmlformats.org/officeDocument/2006/relationships/queryTable" Target="../queryTables/queryTable981.xml"/><Relationship Id="rId465" Type="http://schemas.openxmlformats.org/officeDocument/2006/relationships/queryTable" Target="../queryTables/queryTable1188.xml"/><Relationship Id="rId22" Type="http://schemas.openxmlformats.org/officeDocument/2006/relationships/queryTable" Target="../queryTables/queryTable745.xml"/><Relationship Id="rId64" Type="http://schemas.openxmlformats.org/officeDocument/2006/relationships/queryTable" Target="../queryTables/queryTable787.xml"/><Relationship Id="rId118" Type="http://schemas.openxmlformats.org/officeDocument/2006/relationships/queryTable" Target="../queryTables/queryTable841.xml"/><Relationship Id="rId325" Type="http://schemas.openxmlformats.org/officeDocument/2006/relationships/queryTable" Target="../queryTables/queryTable1048.xml"/><Relationship Id="rId367" Type="http://schemas.openxmlformats.org/officeDocument/2006/relationships/queryTable" Target="../queryTables/queryTable1090.xml"/><Relationship Id="rId171" Type="http://schemas.openxmlformats.org/officeDocument/2006/relationships/queryTable" Target="../queryTables/queryTable894.xml"/><Relationship Id="rId227" Type="http://schemas.openxmlformats.org/officeDocument/2006/relationships/queryTable" Target="../queryTables/queryTable950.xml"/><Relationship Id="rId269" Type="http://schemas.openxmlformats.org/officeDocument/2006/relationships/queryTable" Target="../queryTables/queryTable992.xml"/><Relationship Id="rId434" Type="http://schemas.openxmlformats.org/officeDocument/2006/relationships/queryTable" Target="../queryTables/queryTable1157.xml"/><Relationship Id="rId476" Type="http://schemas.openxmlformats.org/officeDocument/2006/relationships/queryTable" Target="../queryTables/queryTable1199.xml"/><Relationship Id="rId33" Type="http://schemas.openxmlformats.org/officeDocument/2006/relationships/queryTable" Target="../queryTables/queryTable756.xml"/><Relationship Id="rId129" Type="http://schemas.openxmlformats.org/officeDocument/2006/relationships/queryTable" Target="../queryTables/queryTable852.xml"/><Relationship Id="rId280" Type="http://schemas.openxmlformats.org/officeDocument/2006/relationships/queryTable" Target="../queryTables/queryTable1003.xml"/><Relationship Id="rId336" Type="http://schemas.openxmlformats.org/officeDocument/2006/relationships/queryTable" Target="../queryTables/queryTable1059.xml"/><Relationship Id="rId501" Type="http://schemas.openxmlformats.org/officeDocument/2006/relationships/queryTable" Target="../queryTables/queryTable1224.xml"/><Relationship Id="rId75" Type="http://schemas.openxmlformats.org/officeDocument/2006/relationships/queryTable" Target="../queryTables/queryTable798.xml"/><Relationship Id="rId140" Type="http://schemas.openxmlformats.org/officeDocument/2006/relationships/queryTable" Target="../queryTables/queryTable863.xml"/><Relationship Id="rId182" Type="http://schemas.openxmlformats.org/officeDocument/2006/relationships/queryTable" Target="../queryTables/queryTable905.xml"/><Relationship Id="rId378" Type="http://schemas.openxmlformats.org/officeDocument/2006/relationships/queryTable" Target="../queryTables/queryTable1101.xml"/><Relationship Id="rId403" Type="http://schemas.openxmlformats.org/officeDocument/2006/relationships/queryTable" Target="../queryTables/queryTable1126.xml"/><Relationship Id="rId6" Type="http://schemas.openxmlformats.org/officeDocument/2006/relationships/queryTable" Target="../queryTables/queryTable729.xml"/><Relationship Id="rId238" Type="http://schemas.openxmlformats.org/officeDocument/2006/relationships/queryTable" Target="../queryTables/queryTable961.xml"/><Relationship Id="rId445" Type="http://schemas.openxmlformats.org/officeDocument/2006/relationships/queryTable" Target="../queryTables/queryTable1168.xml"/><Relationship Id="rId487" Type="http://schemas.openxmlformats.org/officeDocument/2006/relationships/queryTable" Target="../queryTables/queryTable1210.xml"/><Relationship Id="rId291" Type="http://schemas.openxmlformats.org/officeDocument/2006/relationships/queryTable" Target="../queryTables/queryTable1014.xml"/><Relationship Id="rId305" Type="http://schemas.openxmlformats.org/officeDocument/2006/relationships/queryTable" Target="../queryTables/queryTable1028.xml"/><Relationship Id="rId347" Type="http://schemas.openxmlformats.org/officeDocument/2006/relationships/queryTable" Target="../queryTables/queryTable1070.xml"/><Relationship Id="rId44" Type="http://schemas.openxmlformats.org/officeDocument/2006/relationships/queryTable" Target="../queryTables/queryTable767.xml"/><Relationship Id="rId86" Type="http://schemas.openxmlformats.org/officeDocument/2006/relationships/queryTable" Target="../queryTables/queryTable809.xml"/><Relationship Id="rId151" Type="http://schemas.openxmlformats.org/officeDocument/2006/relationships/queryTable" Target="../queryTables/queryTable874.xml"/><Relationship Id="rId389" Type="http://schemas.openxmlformats.org/officeDocument/2006/relationships/queryTable" Target="../queryTables/queryTable1112.xml"/><Relationship Id="rId193" Type="http://schemas.openxmlformats.org/officeDocument/2006/relationships/queryTable" Target="../queryTables/queryTable916.xml"/><Relationship Id="rId207" Type="http://schemas.openxmlformats.org/officeDocument/2006/relationships/queryTable" Target="../queryTables/queryTable930.xml"/><Relationship Id="rId249" Type="http://schemas.openxmlformats.org/officeDocument/2006/relationships/queryTable" Target="../queryTables/queryTable972.xml"/><Relationship Id="rId414" Type="http://schemas.openxmlformats.org/officeDocument/2006/relationships/queryTable" Target="../queryTables/queryTable1137.xml"/><Relationship Id="rId456" Type="http://schemas.openxmlformats.org/officeDocument/2006/relationships/queryTable" Target="../queryTables/queryTable1179.xml"/><Relationship Id="rId498" Type="http://schemas.openxmlformats.org/officeDocument/2006/relationships/queryTable" Target="../queryTables/queryTable1221.xml"/><Relationship Id="rId13" Type="http://schemas.openxmlformats.org/officeDocument/2006/relationships/queryTable" Target="../queryTables/queryTable736.xml"/><Relationship Id="rId109" Type="http://schemas.openxmlformats.org/officeDocument/2006/relationships/queryTable" Target="../queryTables/queryTable832.xml"/><Relationship Id="rId260" Type="http://schemas.openxmlformats.org/officeDocument/2006/relationships/queryTable" Target="../queryTables/queryTable983.xml"/><Relationship Id="rId316" Type="http://schemas.openxmlformats.org/officeDocument/2006/relationships/queryTable" Target="../queryTables/queryTable1039.xml"/><Relationship Id="rId55" Type="http://schemas.openxmlformats.org/officeDocument/2006/relationships/queryTable" Target="../queryTables/queryTable778.xml"/><Relationship Id="rId97" Type="http://schemas.openxmlformats.org/officeDocument/2006/relationships/queryTable" Target="../queryTables/queryTable820.xml"/><Relationship Id="rId120" Type="http://schemas.openxmlformats.org/officeDocument/2006/relationships/queryTable" Target="../queryTables/queryTable843.xml"/><Relationship Id="rId358" Type="http://schemas.openxmlformats.org/officeDocument/2006/relationships/queryTable" Target="../queryTables/queryTable1081.xml"/><Relationship Id="rId162" Type="http://schemas.openxmlformats.org/officeDocument/2006/relationships/queryTable" Target="../queryTables/queryTable885.xml"/><Relationship Id="rId218" Type="http://schemas.openxmlformats.org/officeDocument/2006/relationships/queryTable" Target="../queryTables/queryTable941.xml"/><Relationship Id="rId425" Type="http://schemas.openxmlformats.org/officeDocument/2006/relationships/queryTable" Target="../queryTables/queryTable1148.xml"/><Relationship Id="rId467" Type="http://schemas.openxmlformats.org/officeDocument/2006/relationships/queryTable" Target="../queryTables/queryTable1190.xml"/><Relationship Id="rId271" Type="http://schemas.openxmlformats.org/officeDocument/2006/relationships/queryTable" Target="../queryTables/queryTable994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339.xml"/><Relationship Id="rId299" Type="http://schemas.openxmlformats.org/officeDocument/2006/relationships/queryTable" Target="../queryTables/queryTable1521.xml"/><Relationship Id="rId21" Type="http://schemas.openxmlformats.org/officeDocument/2006/relationships/queryTable" Target="../queryTables/queryTable1243.xml"/><Relationship Id="rId63" Type="http://schemas.openxmlformats.org/officeDocument/2006/relationships/queryTable" Target="../queryTables/queryTable1285.xml"/><Relationship Id="rId159" Type="http://schemas.openxmlformats.org/officeDocument/2006/relationships/queryTable" Target="../queryTables/queryTable1381.xml"/><Relationship Id="rId324" Type="http://schemas.openxmlformats.org/officeDocument/2006/relationships/queryTable" Target="../queryTables/queryTable1546.xml"/><Relationship Id="rId366" Type="http://schemas.openxmlformats.org/officeDocument/2006/relationships/queryTable" Target="../queryTables/queryTable1588.xml"/><Relationship Id="rId531" Type="http://schemas.openxmlformats.org/officeDocument/2006/relationships/queryTable" Target="../queryTables/queryTable1753.xml"/><Relationship Id="rId170" Type="http://schemas.openxmlformats.org/officeDocument/2006/relationships/queryTable" Target="../queryTables/queryTable1392.xml"/><Relationship Id="rId226" Type="http://schemas.openxmlformats.org/officeDocument/2006/relationships/queryTable" Target="../queryTables/queryTable1448.xml"/><Relationship Id="rId433" Type="http://schemas.openxmlformats.org/officeDocument/2006/relationships/queryTable" Target="../queryTables/queryTable1655.xml"/><Relationship Id="rId268" Type="http://schemas.openxmlformats.org/officeDocument/2006/relationships/queryTable" Target="../queryTables/queryTable1490.xml"/><Relationship Id="rId475" Type="http://schemas.openxmlformats.org/officeDocument/2006/relationships/queryTable" Target="../queryTables/queryTable1697.xml"/><Relationship Id="rId32" Type="http://schemas.openxmlformats.org/officeDocument/2006/relationships/queryTable" Target="../queryTables/queryTable1254.xml"/><Relationship Id="rId74" Type="http://schemas.openxmlformats.org/officeDocument/2006/relationships/queryTable" Target="../queryTables/queryTable1296.xml"/><Relationship Id="rId128" Type="http://schemas.openxmlformats.org/officeDocument/2006/relationships/queryTable" Target="../queryTables/queryTable1350.xml"/><Relationship Id="rId335" Type="http://schemas.openxmlformats.org/officeDocument/2006/relationships/queryTable" Target="../queryTables/queryTable1557.xml"/><Relationship Id="rId377" Type="http://schemas.openxmlformats.org/officeDocument/2006/relationships/queryTable" Target="../queryTables/queryTable1599.xml"/><Relationship Id="rId500" Type="http://schemas.openxmlformats.org/officeDocument/2006/relationships/queryTable" Target="../queryTables/queryTable1722.xml"/><Relationship Id="rId542" Type="http://schemas.openxmlformats.org/officeDocument/2006/relationships/queryTable" Target="../queryTables/queryTable1764.xml"/><Relationship Id="rId5" Type="http://schemas.openxmlformats.org/officeDocument/2006/relationships/queryTable" Target="../queryTables/queryTable1227.xml"/><Relationship Id="rId181" Type="http://schemas.openxmlformats.org/officeDocument/2006/relationships/queryTable" Target="../queryTables/queryTable1403.xml"/><Relationship Id="rId237" Type="http://schemas.openxmlformats.org/officeDocument/2006/relationships/queryTable" Target="../queryTables/queryTable1459.xml"/><Relationship Id="rId402" Type="http://schemas.openxmlformats.org/officeDocument/2006/relationships/queryTable" Target="../queryTables/queryTable1624.xml"/><Relationship Id="rId279" Type="http://schemas.openxmlformats.org/officeDocument/2006/relationships/queryTable" Target="../queryTables/queryTable1501.xml"/><Relationship Id="rId444" Type="http://schemas.openxmlformats.org/officeDocument/2006/relationships/queryTable" Target="../queryTables/queryTable1666.xml"/><Relationship Id="rId486" Type="http://schemas.openxmlformats.org/officeDocument/2006/relationships/queryTable" Target="../queryTables/queryTable1708.xml"/><Relationship Id="rId43" Type="http://schemas.openxmlformats.org/officeDocument/2006/relationships/queryTable" Target="../queryTables/queryTable1265.xml"/><Relationship Id="rId139" Type="http://schemas.openxmlformats.org/officeDocument/2006/relationships/queryTable" Target="../queryTables/queryTable1361.xml"/><Relationship Id="rId290" Type="http://schemas.openxmlformats.org/officeDocument/2006/relationships/queryTable" Target="../queryTables/queryTable1512.xml"/><Relationship Id="rId304" Type="http://schemas.openxmlformats.org/officeDocument/2006/relationships/queryTable" Target="../queryTables/queryTable1526.xml"/><Relationship Id="rId346" Type="http://schemas.openxmlformats.org/officeDocument/2006/relationships/queryTable" Target="../queryTables/queryTable1568.xml"/><Relationship Id="rId388" Type="http://schemas.openxmlformats.org/officeDocument/2006/relationships/queryTable" Target="../queryTables/queryTable1610.xml"/><Relationship Id="rId511" Type="http://schemas.openxmlformats.org/officeDocument/2006/relationships/queryTable" Target="../queryTables/queryTable1733.xml"/><Relationship Id="rId553" Type="http://schemas.openxmlformats.org/officeDocument/2006/relationships/queryTable" Target="../queryTables/queryTable1775.xml"/><Relationship Id="rId85" Type="http://schemas.openxmlformats.org/officeDocument/2006/relationships/queryTable" Target="../queryTables/queryTable1307.xml"/><Relationship Id="rId150" Type="http://schemas.openxmlformats.org/officeDocument/2006/relationships/queryTable" Target="../queryTables/queryTable1372.xml"/><Relationship Id="rId192" Type="http://schemas.openxmlformats.org/officeDocument/2006/relationships/queryTable" Target="../queryTables/queryTable1414.xml"/><Relationship Id="rId206" Type="http://schemas.openxmlformats.org/officeDocument/2006/relationships/queryTable" Target="../queryTables/queryTable1428.xml"/><Relationship Id="rId413" Type="http://schemas.openxmlformats.org/officeDocument/2006/relationships/queryTable" Target="../queryTables/queryTable1635.xml"/><Relationship Id="rId248" Type="http://schemas.openxmlformats.org/officeDocument/2006/relationships/queryTable" Target="../queryTables/queryTable1470.xml"/><Relationship Id="rId455" Type="http://schemas.openxmlformats.org/officeDocument/2006/relationships/queryTable" Target="../queryTables/queryTable1677.xml"/><Relationship Id="rId497" Type="http://schemas.openxmlformats.org/officeDocument/2006/relationships/queryTable" Target="../queryTables/queryTable1719.xml"/><Relationship Id="rId12" Type="http://schemas.openxmlformats.org/officeDocument/2006/relationships/queryTable" Target="../queryTables/queryTable1234.xml"/><Relationship Id="rId108" Type="http://schemas.openxmlformats.org/officeDocument/2006/relationships/queryTable" Target="../queryTables/queryTable1330.xml"/><Relationship Id="rId315" Type="http://schemas.openxmlformats.org/officeDocument/2006/relationships/queryTable" Target="../queryTables/queryTable1537.xml"/><Relationship Id="rId357" Type="http://schemas.openxmlformats.org/officeDocument/2006/relationships/queryTable" Target="../queryTables/queryTable1579.xml"/><Relationship Id="rId522" Type="http://schemas.openxmlformats.org/officeDocument/2006/relationships/queryTable" Target="../queryTables/queryTable1744.xml"/><Relationship Id="rId54" Type="http://schemas.openxmlformats.org/officeDocument/2006/relationships/queryTable" Target="../queryTables/queryTable1276.xml"/><Relationship Id="rId96" Type="http://schemas.openxmlformats.org/officeDocument/2006/relationships/queryTable" Target="../queryTables/queryTable1318.xml"/><Relationship Id="rId161" Type="http://schemas.openxmlformats.org/officeDocument/2006/relationships/queryTable" Target="../queryTables/queryTable1383.xml"/><Relationship Id="rId217" Type="http://schemas.openxmlformats.org/officeDocument/2006/relationships/queryTable" Target="../queryTables/queryTable1439.xml"/><Relationship Id="rId399" Type="http://schemas.openxmlformats.org/officeDocument/2006/relationships/queryTable" Target="../queryTables/queryTable1621.xml"/><Relationship Id="rId564" Type="http://schemas.openxmlformats.org/officeDocument/2006/relationships/queryTable" Target="../queryTables/queryTable1786.xml"/><Relationship Id="rId259" Type="http://schemas.openxmlformats.org/officeDocument/2006/relationships/queryTable" Target="../queryTables/queryTable1481.xml"/><Relationship Id="rId424" Type="http://schemas.openxmlformats.org/officeDocument/2006/relationships/queryTable" Target="../queryTables/queryTable1646.xml"/><Relationship Id="rId466" Type="http://schemas.openxmlformats.org/officeDocument/2006/relationships/queryTable" Target="../queryTables/queryTable1688.xml"/><Relationship Id="rId23" Type="http://schemas.openxmlformats.org/officeDocument/2006/relationships/queryTable" Target="../queryTables/queryTable1245.xml"/><Relationship Id="rId119" Type="http://schemas.openxmlformats.org/officeDocument/2006/relationships/queryTable" Target="../queryTables/queryTable1341.xml"/><Relationship Id="rId270" Type="http://schemas.openxmlformats.org/officeDocument/2006/relationships/queryTable" Target="../queryTables/queryTable1492.xml"/><Relationship Id="rId326" Type="http://schemas.openxmlformats.org/officeDocument/2006/relationships/queryTable" Target="../queryTables/queryTable1548.xml"/><Relationship Id="rId533" Type="http://schemas.openxmlformats.org/officeDocument/2006/relationships/queryTable" Target="../queryTables/queryTable1755.xml"/><Relationship Id="rId65" Type="http://schemas.openxmlformats.org/officeDocument/2006/relationships/queryTable" Target="../queryTables/queryTable1287.xml"/><Relationship Id="rId130" Type="http://schemas.openxmlformats.org/officeDocument/2006/relationships/queryTable" Target="../queryTables/queryTable1352.xml"/><Relationship Id="rId368" Type="http://schemas.openxmlformats.org/officeDocument/2006/relationships/queryTable" Target="../queryTables/queryTable1590.xml"/><Relationship Id="rId172" Type="http://schemas.openxmlformats.org/officeDocument/2006/relationships/queryTable" Target="../queryTables/queryTable1394.xml"/><Relationship Id="rId228" Type="http://schemas.openxmlformats.org/officeDocument/2006/relationships/queryTable" Target="../queryTables/queryTable1450.xml"/><Relationship Id="rId435" Type="http://schemas.openxmlformats.org/officeDocument/2006/relationships/queryTable" Target="../queryTables/queryTable1657.xml"/><Relationship Id="rId477" Type="http://schemas.openxmlformats.org/officeDocument/2006/relationships/queryTable" Target="../queryTables/queryTable1699.xml"/><Relationship Id="rId281" Type="http://schemas.openxmlformats.org/officeDocument/2006/relationships/queryTable" Target="../queryTables/queryTable1503.xml"/><Relationship Id="rId337" Type="http://schemas.openxmlformats.org/officeDocument/2006/relationships/queryTable" Target="../queryTables/queryTable1559.xml"/><Relationship Id="rId502" Type="http://schemas.openxmlformats.org/officeDocument/2006/relationships/queryTable" Target="../queryTables/queryTable1724.xml"/><Relationship Id="rId34" Type="http://schemas.openxmlformats.org/officeDocument/2006/relationships/queryTable" Target="../queryTables/queryTable1256.xml"/><Relationship Id="rId76" Type="http://schemas.openxmlformats.org/officeDocument/2006/relationships/queryTable" Target="../queryTables/queryTable1298.xml"/><Relationship Id="rId141" Type="http://schemas.openxmlformats.org/officeDocument/2006/relationships/queryTable" Target="../queryTables/queryTable1363.xml"/><Relationship Id="rId379" Type="http://schemas.openxmlformats.org/officeDocument/2006/relationships/queryTable" Target="../queryTables/queryTable1601.xml"/><Relationship Id="rId544" Type="http://schemas.openxmlformats.org/officeDocument/2006/relationships/queryTable" Target="../queryTables/queryTable1766.xml"/><Relationship Id="rId7" Type="http://schemas.openxmlformats.org/officeDocument/2006/relationships/queryTable" Target="../queryTables/queryTable1229.xml"/><Relationship Id="rId183" Type="http://schemas.openxmlformats.org/officeDocument/2006/relationships/queryTable" Target="../queryTables/queryTable1405.xml"/><Relationship Id="rId239" Type="http://schemas.openxmlformats.org/officeDocument/2006/relationships/queryTable" Target="../queryTables/queryTable1461.xml"/><Relationship Id="rId390" Type="http://schemas.openxmlformats.org/officeDocument/2006/relationships/queryTable" Target="../queryTables/queryTable1612.xml"/><Relationship Id="rId404" Type="http://schemas.openxmlformats.org/officeDocument/2006/relationships/queryTable" Target="../queryTables/queryTable1626.xml"/><Relationship Id="rId446" Type="http://schemas.openxmlformats.org/officeDocument/2006/relationships/queryTable" Target="../queryTables/queryTable1668.xml"/><Relationship Id="rId250" Type="http://schemas.openxmlformats.org/officeDocument/2006/relationships/queryTable" Target="../queryTables/queryTable1472.xml"/><Relationship Id="rId292" Type="http://schemas.openxmlformats.org/officeDocument/2006/relationships/queryTable" Target="../queryTables/queryTable1514.xml"/><Relationship Id="rId306" Type="http://schemas.openxmlformats.org/officeDocument/2006/relationships/queryTable" Target="../queryTables/queryTable1528.xml"/><Relationship Id="rId488" Type="http://schemas.openxmlformats.org/officeDocument/2006/relationships/queryTable" Target="../queryTables/queryTable1710.xml"/><Relationship Id="rId45" Type="http://schemas.openxmlformats.org/officeDocument/2006/relationships/queryTable" Target="../queryTables/queryTable1267.xml"/><Relationship Id="rId87" Type="http://schemas.openxmlformats.org/officeDocument/2006/relationships/queryTable" Target="../queryTables/queryTable1309.xml"/><Relationship Id="rId110" Type="http://schemas.openxmlformats.org/officeDocument/2006/relationships/queryTable" Target="../queryTables/queryTable1332.xml"/><Relationship Id="rId348" Type="http://schemas.openxmlformats.org/officeDocument/2006/relationships/queryTable" Target="../queryTables/queryTable1570.xml"/><Relationship Id="rId513" Type="http://schemas.openxmlformats.org/officeDocument/2006/relationships/queryTable" Target="../queryTables/queryTable1735.xml"/><Relationship Id="rId555" Type="http://schemas.openxmlformats.org/officeDocument/2006/relationships/queryTable" Target="../queryTables/queryTable1777.xml"/><Relationship Id="rId152" Type="http://schemas.openxmlformats.org/officeDocument/2006/relationships/queryTable" Target="../queryTables/queryTable1374.xml"/><Relationship Id="rId194" Type="http://schemas.openxmlformats.org/officeDocument/2006/relationships/queryTable" Target="../queryTables/queryTable1416.xml"/><Relationship Id="rId208" Type="http://schemas.openxmlformats.org/officeDocument/2006/relationships/queryTable" Target="../queryTables/queryTable1430.xml"/><Relationship Id="rId415" Type="http://schemas.openxmlformats.org/officeDocument/2006/relationships/queryTable" Target="../queryTables/queryTable1637.xml"/><Relationship Id="rId457" Type="http://schemas.openxmlformats.org/officeDocument/2006/relationships/queryTable" Target="../queryTables/queryTable1679.xml"/><Relationship Id="rId261" Type="http://schemas.openxmlformats.org/officeDocument/2006/relationships/queryTable" Target="../queryTables/queryTable1483.xml"/><Relationship Id="rId499" Type="http://schemas.openxmlformats.org/officeDocument/2006/relationships/queryTable" Target="../queryTables/queryTable1721.xml"/><Relationship Id="rId14" Type="http://schemas.openxmlformats.org/officeDocument/2006/relationships/queryTable" Target="../queryTables/queryTable1236.xml"/><Relationship Id="rId56" Type="http://schemas.openxmlformats.org/officeDocument/2006/relationships/queryTable" Target="../queryTables/queryTable1278.xml"/><Relationship Id="rId317" Type="http://schemas.openxmlformats.org/officeDocument/2006/relationships/queryTable" Target="../queryTables/queryTable1539.xml"/><Relationship Id="rId359" Type="http://schemas.openxmlformats.org/officeDocument/2006/relationships/queryTable" Target="../queryTables/queryTable1581.xml"/><Relationship Id="rId524" Type="http://schemas.openxmlformats.org/officeDocument/2006/relationships/queryTable" Target="../queryTables/queryTable1746.xml"/><Relationship Id="rId566" Type="http://schemas.openxmlformats.org/officeDocument/2006/relationships/queryTable" Target="../queryTables/queryTable1788.xml"/><Relationship Id="rId98" Type="http://schemas.openxmlformats.org/officeDocument/2006/relationships/queryTable" Target="../queryTables/queryTable1320.xml"/><Relationship Id="rId121" Type="http://schemas.openxmlformats.org/officeDocument/2006/relationships/queryTable" Target="../queryTables/queryTable1343.xml"/><Relationship Id="rId163" Type="http://schemas.openxmlformats.org/officeDocument/2006/relationships/queryTable" Target="../queryTables/queryTable1385.xml"/><Relationship Id="rId219" Type="http://schemas.openxmlformats.org/officeDocument/2006/relationships/queryTable" Target="../queryTables/queryTable1441.xml"/><Relationship Id="rId370" Type="http://schemas.openxmlformats.org/officeDocument/2006/relationships/queryTable" Target="../queryTables/queryTable1592.xml"/><Relationship Id="rId426" Type="http://schemas.openxmlformats.org/officeDocument/2006/relationships/queryTable" Target="../queryTables/queryTable1648.xml"/><Relationship Id="rId230" Type="http://schemas.openxmlformats.org/officeDocument/2006/relationships/queryTable" Target="../queryTables/queryTable1452.xml"/><Relationship Id="rId468" Type="http://schemas.openxmlformats.org/officeDocument/2006/relationships/queryTable" Target="../queryTables/queryTable1690.xml"/><Relationship Id="rId25" Type="http://schemas.openxmlformats.org/officeDocument/2006/relationships/queryTable" Target="../queryTables/queryTable1247.xml"/><Relationship Id="rId67" Type="http://schemas.openxmlformats.org/officeDocument/2006/relationships/queryTable" Target="../queryTables/queryTable1289.xml"/><Relationship Id="rId272" Type="http://schemas.openxmlformats.org/officeDocument/2006/relationships/queryTable" Target="../queryTables/queryTable1494.xml"/><Relationship Id="rId328" Type="http://schemas.openxmlformats.org/officeDocument/2006/relationships/queryTable" Target="../queryTables/queryTable1550.xml"/><Relationship Id="rId535" Type="http://schemas.openxmlformats.org/officeDocument/2006/relationships/queryTable" Target="../queryTables/queryTable1757.xml"/><Relationship Id="rId132" Type="http://schemas.openxmlformats.org/officeDocument/2006/relationships/queryTable" Target="../queryTables/queryTable1354.xml"/><Relationship Id="rId174" Type="http://schemas.openxmlformats.org/officeDocument/2006/relationships/queryTable" Target="../queryTables/queryTable1396.xml"/><Relationship Id="rId381" Type="http://schemas.openxmlformats.org/officeDocument/2006/relationships/queryTable" Target="../queryTables/queryTable1603.xml"/><Relationship Id="rId241" Type="http://schemas.openxmlformats.org/officeDocument/2006/relationships/queryTable" Target="../queryTables/queryTable1463.xml"/><Relationship Id="rId437" Type="http://schemas.openxmlformats.org/officeDocument/2006/relationships/queryTable" Target="../queryTables/queryTable1659.xml"/><Relationship Id="rId479" Type="http://schemas.openxmlformats.org/officeDocument/2006/relationships/queryTable" Target="../queryTables/queryTable1701.xml"/><Relationship Id="rId36" Type="http://schemas.openxmlformats.org/officeDocument/2006/relationships/queryTable" Target="../queryTables/queryTable1258.xml"/><Relationship Id="rId283" Type="http://schemas.openxmlformats.org/officeDocument/2006/relationships/queryTable" Target="../queryTables/queryTable1505.xml"/><Relationship Id="rId339" Type="http://schemas.openxmlformats.org/officeDocument/2006/relationships/queryTable" Target="../queryTables/queryTable1561.xml"/><Relationship Id="rId490" Type="http://schemas.openxmlformats.org/officeDocument/2006/relationships/queryTable" Target="../queryTables/queryTable1712.xml"/><Relationship Id="rId504" Type="http://schemas.openxmlformats.org/officeDocument/2006/relationships/queryTable" Target="../queryTables/queryTable1726.xml"/><Relationship Id="rId546" Type="http://schemas.openxmlformats.org/officeDocument/2006/relationships/queryTable" Target="../queryTables/queryTable1768.xml"/><Relationship Id="rId78" Type="http://schemas.openxmlformats.org/officeDocument/2006/relationships/queryTable" Target="../queryTables/queryTable1300.xml"/><Relationship Id="rId101" Type="http://schemas.openxmlformats.org/officeDocument/2006/relationships/queryTable" Target="../queryTables/queryTable1323.xml"/><Relationship Id="rId143" Type="http://schemas.openxmlformats.org/officeDocument/2006/relationships/queryTable" Target="../queryTables/queryTable1365.xml"/><Relationship Id="rId185" Type="http://schemas.openxmlformats.org/officeDocument/2006/relationships/queryTable" Target="../queryTables/queryTable1407.xml"/><Relationship Id="rId350" Type="http://schemas.openxmlformats.org/officeDocument/2006/relationships/queryTable" Target="../queryTables/queryTable1572.xml"/><Relationship Id="rId406" Type="http://schemas.openxmlformats.org/officeDocument/2006/relationships/queryTable" Target="../queryTables/queryTable1628.xml"/><Relationship Id="rId9" Type="http://schemas.openxmlformats.org/officeDocument/2006/relationships/queryTable" Target="../queryTables/queryTable1231.xml"/><Relationship Id="rId210" Type="http://schemas.openxmlformats.org/officeDocument/2006/relationships/queryTable" Target="../queryTables/queryTable1432.xml"/><Relationship Id="rId392" Type="http://schemas.openxmlformats.org/officeDocument/2006/relationships/queryTable" Target="../queryTables/queryTable1614.xml"/><Relationship Id="rId427" Type="http://schemas.openxmlformats.org/officeDocument/2006/relationships/queryTable" Target="../queryTables/queryTable1649.xml"/><Relationship Id="rId448" Type="http://schemas.openxmlformats.org/officeDocument/2006/relationships/queryTable" Target="../queryTables/queryTable1670.xml"/><Relationship Id="rId469" Type="http://schemas.openxmlformats.org/officeDocument/2006/relationships/queryTable" Target="../queryTables/queryTable1691.xml"/><Relationship Id="rId26" Type="http://schemas.openxmlformats.org/officeDocument/2006/relationships/queryTable" Target="../queryTables/queryTable1248.xml"/><Relationship Id="rId231" Type="http://schemas.openxmlformats.org/officeDocument/2006/relationships/queryTable" Target="../queryTables/queryTable1453.xml"/><Relationship Id="rId252" Type="http://schemas.openxmlformats.org/officeDocument/2006/relationships/queryTable" Target="../queryTables/queryTable1474.xml"/><Relationship Id="rId273" Type="http://schemas.openxmlformats.org/officeDocument/2006/relationships/queryTable" Target="../queryTables/queryTable1495.xml"/><Relationship Id="rId294" Type="http://schemas.openxmlformats.org/officeDocument/2006/relationships/queryTable" Target="../queryTables/queryTable1516.xml"/><Relationship Id="rId308" Type="http://schemas.openxmlformats.org/officeDocument/2006/relationships/queryTable" Target="../queryTables/queryTable1530.xml"/><Relationship Id="rId329" Type="http://schemas.openxmlformats.org/officeDocument/2006/relationships/queryTable" Target="../queryTables/queryTable1551.xml"/><Relationship Id="rId480" Type="http://schemas.openxmlformats.org/officeDocument/2006/relationships/queryTable" Target="../queryTables/queryTable1702.xml"/><Relationship Id="rId515" Type="http://schemas.openxmlformats.org/officeDocument/2006/relationships/queryTable" Target="../queryTables/queryTable1737.xml"/><Relationship Id="rId536" Type="http://schemas.openxmlformats.org/officeDocument/2006/relationships/queryTable" Target="../queryTables/queryTable1758.xml"/><Relationship Id="rId47" Type="http://schemas.openxmlformats.org/officeDocument/2006/relationships/queryTable" Target="../queryTables/queryTable1269.xml"/><Relationship Id="rId68" Type="http://schemas.openxmlformats.org/officeDocument/2006/relationships/queryTable" Target="../queryTables/queryTable1290.xml"/><Relationship Id="rId89" Type="http://schemas.openxmlformats.org/officeDocument/2006/relationships/queryTable" Target="../queryTables/queryTable1311.xml"/><Relationship Id="rId112" Type="http://schemas.openxmlformats.org/officeDocument/2006/relationships/queryTable" Target="../queryTables/queryTable1334.xml"/><Relationship Id="rId133" Type="http://schemas.openxmlformats.org/officeDocument/2006/relationships/queryTable" Target="../queryTables/queryTable1355.xml"/><Relationship Id="rId154" Type="http://schemas.openxmlformats.org/officeDocument/2006/relationships/queryTable" Target="../queryTables/queryTable1376.xml"/><Relationship Id="rId175" Type="http://schemas.openxmlformats.org/officeDocument/2006/relationships/queryTable" Target="../queryTables/queryTable1397.xml"/><Relationship Id="rId340" Type="http://schemas.openxmlformats.org/officeDocument/2006/relationships/queryTable" Target="../queryTables/queryTable1562.xml"/><Relationship Id="rId361" Type="http://schemas.openxmlformats.org/officeDocument/2006/relationships/queryTable" Target="../queryTables/queryTable1583.xml"/><Relationship Id="rId557" Type="http://schemas.openxmlformats.org/officeDocument/2006/relationships/queryTable" Target="../queryTables/queryTable1779.xml"/><Relationship Id="rId196" Type="http://schemas.openxmlformats.org/officeDocument/2006/relationships/queryTable" Target="../queryTables/queryTable1418.xml"/><Relationship Id="rId200" Type="http://schemas.openxmlformats.org/officeDocument/2006/relationships/queryTable" Target="../queryTables/queryTable1422.xml"/><Relationship Id="rId382" Type="http://schemas.openxmlformats.org/officeDocument/2006/relationships/queryTable" Target="../queryTables/queryTable1604.xml"/><Relationship Id="rId417" Type="http://schemas.openxmlformats.org/officeDocument/2006/relationships/queryTable" Target="../queryTables/queryTable1639.xml"/><Relationship Id="rId438" Type="http://schemas.openxmlformats.org/officeDocument/2006/relationships/queryTable" Target="../queryTables/queryTable1660.xml"/><Relationship Id="rId459" Type="http://schemas.openxmlformats.org/officeDocument/2006/relationships/queryTable" Target="../queryTables/queryTable1681.xml"/><Relationship Id="rId16" Type="http://schemas.openxmlformats.org/officeDocument/2006/relationships/queryTable" Target="../queryTables/queryTable1238.xml"/><Relationship Id="rId221" Type="http://schemas.openxmlformats.org/officeDocument/2006/relationships/queryTable" Target="../queryTables/queryTable1443.xml"/><Relationship Id="rId242" Type="http://schemas.openxmlformats.org/officeDocument/2006/relationships/queryTable" Target="../queryTables/queryTable1464.xml"/><Relationship Id="rId263" Type="http://schemas.openxmlformats.org/officeDocument/2006/relationships/queryTable" Target="../queryTables/queryTable1485.xml"/><Relationship Id="rId284" Type="http://schemas.openxmlformats.org/officeDocument/2006/relationships/queryTable" Target="../queryTables/queryTable1506.xml"/><Relationship Id="rId319" Type="http://schemas.openxmlformats.org/officeDocument/2006/relationships/queryTable" Target="../queryTables/queryTable1541.xml"/><Relationship Id="rId470" Type="http://schemas.openxmlformats.org/officeDocument/2006/relationships/queryTable" Target="../queryTables/queryTable1692.xml"/><Relationship Id="rId491" Type="http://schemas.openxmlformats.org/officeDocument/2006/relationships/queryTable" Target="../queryTables/queryTable1713.xml"/><Relationship Id="rId505" Type="http://schemas.openxmlformats.org/officeDocument/2006/relationships/queryTable" Target="../queryTables/queryTable1727.xml"/><Relationship Id="rId526" Type="http://schemas.openxmlformats.org/officeDocument/2006/relationships/queryTable" Target="../queryTables/queryTable1748.xml"/><Relationship Id="rId37" Type="http://schemas.openxmlformats.org/officeDocument/2006/relationships/queryTable" Target="../queryTables/queryTable1259.xml"/><Relationship Id="rId58" Type="http://schemas.openxmlformats.org/officeDocument/2006/relationships/queryTable" Target="../queryTables/queryTable1280.xml"/><Relationship Id="rId79" Type="http://schemas.openxmlformats.org/officeDocument/2006/relationships/queryTable" Target="../queryTables/queryTable1301.xml"/><Relationship Id="rId102" Type="http://schemas.openxmlformats.org/officeDocument/2006/relationships/queryTable" Target="../queryTables/queryTable1324.xml"/><Relationship Id="rId123" Type="http://schemas.openxmlformats.org/officeDocument/2006/relationships/queryTable" Target="../queryTables/queryTable1345.xml"/><Relationship Id="rId144" Type="http://schemas.openxmlformats.org/officeDocument/2006/relationships/queryTable" Target="../queryTables/queryTable1366.xml"/><Relationship Id="rId330" Type="http://schemas.openxmlformats.org/officeDocument/2006/relationships/queryTable" Target="../queryTables/queryTable1552.xml"/><Relationship Id="rId547" Type="http://schemas.openxmlformats.org/officeDocument/2006/relationships/queryTable" Target="../queryTables/queryTable1769.xml"/><Relationship Id="rId568" Type="http://schemas.openxmlformats.org/officeDocument/2006/relationships/queryTable" Target="../queryTables/queryTable1790.xml"/><Relationship Id="rId90" Type="http://schemas.openxmlformats.org/officeDocument/2006/relationships/queryTable" Target="../queryTables/queryTable1312.xml"/><Relationship Id="rId165" Type="http://schemas.openxmlformats.org/officeDocument/2006/relationships/queryTable" Target="../queryTables/queryTable1387.xml"/><Relationship Id="rId186" Type="http://schemas.openxmlformats.org/officeDocument/2006/relationships/queryTable" Target="../queryTables/queryTable1408.xml"/><Relationship Id="rId351" Type="http://schemas.openxmlformats.org/officeDocument/2006/relationships/queryTable" Target="../queryTables/queryTable1573.xml"/><Relationship Id="rId372" Type="http://schemas.openxmlformats.org/officeDocument/2006/relationships/queryTable" Target="../queryTables/queryTable1594.xml"/><Relationship Id="rId393" Type="http://schemas.openxmlformats.org/officeDocument/2006/relationships/queryTable" Target="../queryTables/queryTable1615.xml"/><Relationship Id="rId407" Type="http://schemas.openxmlformats.org/officeDocument/2006/relationships/queryTable" Target="../queryTables/queryTable1629.xml"/><Relationship Id="rId428" Type="http://schemas.openxmlformats.org/officeDocument/2006/relationships/queryTable" Target="../queryTables/queryTable1650.xml"/><Relationship Id="rId449" Type="http://schemas.openxmlformats.org/officeDocument/2006/relationships/queryTable" Target="../queryTables/queryTable1671.xml"/><Relationship Id="rId211" Type="http://schemas.openxmlformats.org/officeDocument/2006/relationships/queryTable" Target="../queryTables/queryTable1433.xml"/><Relationship Id="rId232" Type="http://schemas.openxmlformats.org/officeDocument/2006/relationships/queryTable" Target="../queryTables/queryTable1454.xml"/><Relationship Id="rId253" Type="http://schemas.openxmlformats.org/officeDocument/2006/relationships/queryTable" Target="../queryTables/queryTable1475.xml"/><Relationship Id="rId274" Type="http://schemas.openxmlformats.org/officeDocument/2006/relationships/queryTable" Target="../queryTables/queryTable1496.xml"/><Relationship Id="rId295" Type="http://schemas.openxmlformats.org/officeDocument/2006/relationships/queryTable" Target="../queryTables/queryTable1517.xml"/><Relationship Id="rId309" Type="http://schemas.openxmlformats.org/officeDocument/2006/relationships/queryTable" Target="../queryTables/queryTable1531.xml"/><Relationship Id="rId460" Type="http://schemas.openxmlformats.org/officeDocument/2006/relationships/queryTable" Target="../queryTables/queryTable1682.xml"/><Relationship Id="rId481" Type="http://schemas.openxmlformats.org/officeDocument/2006/relationships/queryTable" Target="../queryTables/queryTable1703.xml"/><Relationship Id="rId516" Type="http://schemas.openxmlformats.org/officeDocument/2006/relationships/queryTable" Target="../queryTables/queryTable1738.xml"/><Relationship Id="rId27" Type="http://schemas.openxmlformats.org/officeDocument/2006/relationships/queryTable" Target="../queryTables/queryTable1249.xml"/><Relationship Id="rId48" Type="http://schemas.openxmlformats.org/officeDocument/2006/relationships/queryTable" Target="../queryTables/queryTable1270.xml"/><Relationship Id="rId69" Type="http://schemas.openxmlformats.org/officeDocument/2006/relationships/queryTable" Target="../queryTables/queryTable1291.xml"/><Relationship Id="rId113" Type="http://schemas.openxmlformats.org/officeDocument/2006/relationships/queryTable" Target="../queryTables/queryTable1335.xml"/><Relationship Id="rId134" Type="http://schemas.openxmlformats.org/officeDocument/2006/relationships/queryTable" Target="../queryTables/queryTable1356.xml"/><Relationship Id="rId320" Type="http://schemas.openxmlformats.org/officeDocument/2006/relationships/queryTable" Target="../queryTables/queryTable1542.xml"/><Relationship Id="rId537" Type="http://schemas.openxmlformats.org/officeDocument/2006/relationships/queryTable" Target="../queryTables/queryTable1759.xml"/><Relationship Id="rId558" Type="http://schemas.openxmlformats.org/officeDocument/2006/relationships/queryTable" Target="../queryTables/queryTable1780.xml"/><Relationship Id="rId80" Type="http://schemas.openxmlformats.org/officeDocument/2006/relationships/queryTable" Target="../queryTables/queryTable1302.xml"/><Relationship Id="rId155" Type="http://schemas.openxmlformats.org/officeDocument/2006/relationships/queryTable" Target="../queryTables/queryTable1377.xml"/><Relationship Id="rId176" Type="http://schemas.openxmlformats.org/officeDocument/2006/relationships/queryTable" Target="../queryTables/queryTable1398.xml"/><Relationship Id="rId197" Type="http://schemas.openxmlformats.org/officeDocument/2006/relationships/queryTable" Target="../queryTables/queryTable1419.xml"/><Relationship Id="rId341" Type="http://schemas.openxmlformats.org/officeDocument/2006/relationships/queryTable" Target="../queryTables/queryTable1563.xml"/><Relationship Id="rId362" Type="http://schemas.openxmlformats.org/officeDocument/2006/relationships/queryTable" Target="../queryTables/queryTable1584.xml"/><Relationship Id="rId383" Type="http://schemas.openxmlformats.org/officeDocument/2006/relationships/queryTable" Target="../queryTables/queryTable1605.xml"/><Relationship Id="rId418" Type="http://schemas.openxmlformats.org/officeDocument/2006/relationships/queryTable" Target="../queryTables/queryTable1640.xml"/><Relationship Id="rId439" Type="http://schemas.openxmlformats.org/officeDocument/2006/relationships/queryTable" Target="../queryTables/queryTable1661.xml"/><Relationship Id="rId201" Type="http://schemas.openxmlformats.org/officeDocument/2006/relationships/queryTable" Target="../queryTables/queryTable1423.xml"/><Relationship Id="rId222" Type="http://schemas.openxmlformats.org/officeDocument/2006/relationships/queryTable" Target="../queryTables/queryTable1444.xml"/><Relationship Id="rId243" Type="http://schemas.openxmlformats.org/officeDocument/2006/relationships/queryTable" Target="../queryTables/queryTable1465.xml"/><Relationship Id="rId264" Type="http://schemas.openxmlformats.org/officeDocument/2006/relationships/queryTable" Target="../queryTables/queryTable1486.xml"/><Relationship Id="rId285" Type="http://schemas.openxmlformats.org/officeDocument/2006/relationships/queryTable" Target="../queryTables/queryTable1507.xml"/><Relationship Id="rId450" Type="http://schemas.openxmlformats.org/officeDocument/2006/relationships/queryTable" Target="../queryTables/queryTable1672.xml"/><Relationship Id="rId471" Type="http://schemas.openxmlformats.org/officeDocument/2006/relationships/queryTable" Target="../queryTables/queryTable1693.xml"/><Relationship Id="rId506" Type="http://schemas.openxmlformats.org/officeDocument/2006/relationships/queryTable" Target="../queryTables/queryTable1728.xml"/><Relationship Id="rId17" Type="http://schemas.openxmlformats.org/officeDocument/2006/relationships/queryTable" Target="../queryTables/queryTable1239.xml"/><Relationship Id="rId38" Type="http://schemas.openxmlformats.org/officeDocument/2006/relationships/queryTable" Target="../queryTables/queryTable1260.xml"/><Relationship Id="rId59" Type="http://schemas.openxmlformats.org/officeDocument/2006/relationships/queryTable" Target="../queryTables/queryTable1281.xml"/><Relationship Id="rId103" Type="http://schemas.openxmlformats.org/officeDocument/2006/relationships/queryTable" Target="../queryTables/queryTable1325.xml"/><Relationship Id="rId124" Type="http://schemas.openxmlformats.org/officeDocument/2006/relationships/queryTable" Target="../queryTables/queryTable1346.xml"/><Relationship Id="rId310" Type="http://schemas.openxmlformats.org/officeDocument/2006/relationships/queryTable" Target="../queryTables/queryTable1532.xml"/><Relationship Id="rId492" Type="http://schemas.openxmlformats.org/officeDocument/2006/relationships/queryTable" Target="../queryTables/queryTable1714.xml"/><Relationship Id="rId527" Type="http://schemas.openxmlformats.org/officeDocument/2006/relationships/queryTable" Target="../queryTables/queryTable1749.xml"/><Relationship Id="rId548" Type="http://schemas.openxmlformats.org/officeDocument/2006/relationships/queryTable" Target="../queryTables/queryTable1770.xml"/><Relationship Id="rId569" Type="http://schemas.openxmlformats.org/officeDocument/2006/relationships/queryTable" Target="../queryTables/queryTable1791.xml"/><Relationship Id="rId70" Type="http://schemas.openxmlformats.org/officeDocument/2006/relationships/queryTable" Target="../queryTables/queryTable1292.xml"/><Relationship Id="rId91" Type="http://schemas.openxmlformats.org/officeDocument/2006/relationships/queryTable" Target="../queryTables/queryTable1313.xml"/><Relationship Id="rId145" Type="http://schemas.openxmlformats.org/officeDocument/2006/relationships/queryTable" Target="../queryTables/queryTable1367.xml"/><Relationship Id="rId166" Type="http://schemas.openxmlformats.org/officeDocument/2006/relationships/queryTable" Target="../queryTables/queryTable1388.xml"/><Relationship Id="rId187" Type="http://schemas.openxmlformats.org/officeDocument/2006/relationships/queryTable" Target="../queryTables/queryTable1409.xml"/><Relationship Id="rId331" Type="http://schemas.openxmlformats.org/officeDocument/2006/relationships/queryTable" Target="../queryTables/queryTable1553.xml"/><Relationship Id="rId352" Type="http://schemas.openxmlformats.org/officeDocument/2006/relationships/queryTable" Target="../queryTables/queryTable1574.xml"/><Relationship Id="rId373" Type="http://schemas.openxmlformats.org/officeDocument/2006/relationships/queryTable" Target="../queryTables/queryTable1595.xml"/><Relationship Id="rId394" Type="http://schemas.openxmlformats.org/officeDocument/2006/relationships/queryTable" Target="../queryTables/queryTable1616.xml"/><Relationship Id="rId408" Type="http://schemas.openxmlformats.org/officeDocument/2006/relationships/queryTable" Target="../queryTables/queryTable1630.xml"/><Relationship Id="rId429" Type="http://schemas.openxmlformats.org/officeDocument/2006/relationships/queryTable" Target="../queryTables/queryTable1651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1434.xml"/><Relationship Id="rId233" Type="http://schemas.openxmlformats.org/officeDocument/2006/relationships/queryTable" Target="../queryTables/queryTable1455.xml"/><Relationship Id="rId254" Type="http://schemas.openxmlformats.org/officeDocument/2006/relationships/queryTable" Target="../queryTables/queryTable1476.xml"/><Relationship Id="rId440" Type="http://schemas.openxmlformats.org/officeDocument/2006/relationships/queryTable" Target="../queryTables/queryTable1662.xml"/><Relationship Id="rId28" Type="http://schemas.openxmlformats.org/officeDocument/2006/relationships/queryTable" Target="../queryTables/queryTable1250.xml"/><Relationship Id="rId49" Type="http://schemas.openxmlformats.org/officeDocument/2006/relationships/queryTable" Target="../queryTables/queryTable1271.xml"/><Relationship Id="rId114" Type="http://schemas.openxmlformats.org/officeDocument/2006/relationships/queryTable" Target="../queryTables/queryTable1336.xml"/><Relationship Id="rId275" Type="http://schemas.openxmlformats.org/officeDocument/2006/relationships/queryTable" Target="../queryTables/queryTable1497.xml"/><Relationship Id="rId296" Type="http://schemas.openxmlformats.org/officeDocument/2006/relationships/queryTable" Target="../queryTables/queryTable1518.xml"/><Relationship Id="rId300" Type="http://schemas.openxmlformats.org/officeDocument/2006/relationships/queryTable" Target="../queryTables/queryTable1522.xml"/><Relationship Id="rId461" Type="http://schemas.openxmlformats.org/officeDocument/2006/relationships/queryTable" Target="../queryTables/queryTable1683.xml"/><Relationship Id="rId482" Type="http://schemas.openxmlformats.org/officeDocument/2006/relationships/queryTable" Target="../queryTables/queryTable1704.xml"/><Relationship Id="rId517" Type="http://schemas.openxmlformats.org/officeDocument/2006/relationships/queryTable" Target="../queryTables/queryTable1739.xml"/><Relationship Id="rId538" Type="http://schemas.openxmlformats.org/officeDocument/2006/relationships/queryTable" Target="../queryTables/queryTable1760.xml"/><Relationship Id="rId559" Type="http://schemas.openxmlformats.org/officeDocument/2006/relationships/queryTable" Target="../queryTables/queryTable1781.xml"/><Relationship Id="rId60" Type="http://schemas.openxmlformats.org/officeDocument/2006/relationships/queryTable" Target="../queryTables/queryTable1282.xml"/><Relationship Id="rId81" Type="http://schemas.openxmlformats.org/officeDocument/2006/relationships/queryTable" Target="../queryTables/queryTable1303.xml"/><Relationship Id="rId135" Type="http://schemas.openxmlformats.org/officeDocument/2006/relationships/queryTable" Target="../queryTables/queryTable1357.xml"/><Relationship Id="rId156" Type="http://schemas.openxmlformats.org/officeDocument/2006/relationships/queryTable" Target="../queryTables/queryTable1378.xml"/><Relationship Id="rId177" Type="http://schemas.openxmlformats.org/officeDocument/2006/relationships/queryTable" Target="../queryTables/queryTable1399.xml"/><Relationship Id="rId198" Type="http://schemas.openxmlformats.org/officeDocument/2006/relationships/queryTable" Target="../queryTables/queryTable1420.xml"/><Relationship Id="rId321" Type="http://schemas.openxmlformats.org/officeDocument/2006/relationships/queryTable" Target="../queryTables/queryTable1543.xml"/><Relationship Id="rId342" Type="http://schemas.openxmlformats.org/officeDocument/2006/relationships/queryTable" Target="../queryTables/queryTable1564.xml"/><Relationship Id="rId363" Type="http://schemas.openxmlformats.org/officeDocument/2006/relationships/queryTable" Target="../queryTables/queryTable1585.xml"/><Relationship Id="rId384" Type="http://schemas.openxmlformats.org/officeDocument/2006/relationships/queryTable" Target="../queryTables/queryTable1606.xml"/><Relationship Id="rId419" Type="http://schemas.openxmlformats.org/officeDocument/2006/relationships/queryTable" Target="../queryTables/queryTable1641.xml"/><Relationship Id="rId570" Type="http://schemas.openxmlformats.org/officeDocument/2006/relationships/queryTable" Target="../queryTables/queryTable1792.xml"/><Relationship Id="rId202" Type="http://schemas.openxmlformats.org/officeDocument/2006/relationships/queryTable" Target="../queryTables/queryTable1424.xml"/><Relationship Id="rId223" Type="http://schemas.openxmlformats.org/officeDocument/2006/relationships/queryTable" Target="../queryTables/queryTable1445.xml"/><Relationship Id="rId244" Type="http://schemas.openxmlformats.org/officeDocument/2006/relationships/queryTable" Target="../queryTables/queryTable1466.xml"/><Relationship Id="rId430" Type="http://schemas.openxmlformats.org/officeDocument/2006/relationships/queryTable" Target="../queryTables/queryTable1652.xml"/><Relationship Id="rId18" Type="http://schemas.openxmlformats.org/officeDocument/2006/relationships/queryTable" Target="../queryTables/queryTable1240.xml"/><Relationship Id="rId39" Type="http://schemas.openxmlformats.org/officeDocument/2006/relationships/queryTable" Target="../queryTables/queryTable1261.xml"/><Relationship Id="rId265" Type="http://schemas.openxmlformats.org/officeDocument/2006/relationships/queryTable" Target="../queryTables/queryTable1487.xml"/><Relationship Id="rId286" Type="http://schemas.openxmlformats.org/officeDocument/2006/relationships/queryTable" Target="../queryTables/queryTable1508.xml"/><Relationship Id="rId451" Type="http://schemas.openxmlformats.org/officeDocument/2006/relationships/queryTable" Target="../queryTables/queryTable1673.xml"/><Relationship Id="rId472" Type="http://schemas.openxmlformats.org/officeDocument/2006/relationships/queryTable" Target="../queryTables/queryTable1694.xml"/><Relationship Id="rId493" Type="http://schemas.openxmlformats.org/officeDocument/2006/relationships/queryTable" Target="../queryTables/queryTable1715.xml"/><Relationship Id="rId507" Type="http://schemas.openxmlformats.org/officeDocument/2006/relationships/queryTable" Target="../queryTables/queryTable1729.xml"/><Relationship Id="rId528" Type="http://schemas.openxmlformats.org/officeDocument/2006/relationships/queryTable" Target="../queryTables/queryTable1750.xml"/><Relationship Id="rId549" Type="http://schemas.openxmlformats.org/officeDocument/2006/relationships/queryTable" Target="../queryTables/queryTable1771.xml"/><Relationship Id="rId50" Type="http://schemas.openxmlformats.org/officeDocument/2006/relationships/queryTable" Target="../queryTables/queryTable1272.xml"/><Relationship Id="rId104" Type="http://schemas.openxmlformats.org/officeDocument/2006/relationships/queryTable" Target="../queryTables/queryTable1326.xml"/><Relationship Id="rId125" Type="http://schemas.openxmlformats.org/officeDocument/2006/relationships/queryTable" Target="../queryTables/queryTable1347.xml"/><Relationship Id="rId146" Type="http://schemas.openxmlformats.org/officeDocument/2006/relationships/queryTable" Target="../queryTables/queryTable1368.xml"/><Relationship Id="rId167" Type="http://schemas.openxmlformats.org/officeDocument/2006/relationships/queryTable" Target="../queryTables/queryTable1389.xml"/><Relationship Id="rId188" Type="http://schemas.openxmlformats.org/officeDocument/2006/relationships/queryTable" Target="../queryTables/queryTable1410.xml"/><Relationship Id="rId311" Type="http://schemas.openxmlformats.org/officeDocument/2006/relationships/queryTable" Target="../queryTables/queryTable1533.xml"/><Relationship Id="rId332" Type="http://schemas.openxmlformats.org/officeDocument/2006/relationships/queryTable" Target="../queryTables/queryTable1554.xml"/><Relationship Id="rId353" Type="http://schemas.openxmlformats.org/officeDocument/2006/relationships/queryTable" Target="../queryTables/queryTable1575.xml"/><Relationship Id="rId374" Type="http://schemas.openxmlformats.org/officeDocument/2006/relationships/queryTable" Target="../queryTables/queryTable1596.xml"/><Relationship Id="rId395" Type="http://schemas.openxmlformats.org/officeDocument/2006/relationships/queryTable" Target="../queryTables/queryTable1617.xml"/><Relationship Id="rId409" Type="http://schemas.openxmlformats.org/officeDocument/2006/relationships/queryTable" Target="../queryTables/queryTable1631.xml"/><Relationship Id="rId560" Type="http://schemas.openxmlformats.org/officeDocument/2006/relationships/queryTable" Target="../queryTables/queryTable1782.xml"/><Relationship Id="rId71" Type="http://schemas.openxmlformats.org/officeDocument/2006/relationships/queryTable" Target="../queryTables/queryTable1293.xml"/><Relationship Id="rId92" Type="http://schemas.openxmlformats.org/officeDocument/2006/relationships/queryTable" Target="../queryTables/queryTable1314.xml"/><Relationship Id="rId213" Type="http://schemas.openxmlformats.org/officeDocument/2006/relationships/queryTable" Target="../queryTables/queryTable1435.xml"/><Relationship Id="rId234" Type="http://schemas.openxmlformats.org/officeDocument/2006/relationships/queryTable" Target="../queryTables/queryTable1456.xml"/><Relationship Id="rId420" Type="http://schemas.openxmlformats.org/officeDocument/2006/relationships/queryTable" Target="../queryTables/queryTable1642.xml"/><Relationship Id="rId2" Type="http://schemas.openxmlformats.org/officeDocument/2006/relationships/vmlDrawing" Target="../drawings/vmlDrawing5.vml"/><Relationship Id="rId29" Type="http://schemas.openxmlformats.org/officeDocument/2006/relationships/queryTable" Target="../queryTables/queryTable1251.xml"/><Relationship Id="rId255" Type="http://schemas.openxmlformats.org/officeDocument/2006/relationships/queryTable" Target="../queryTables/queryTable1477.xml"/><Relationship Id="rId276" Type="http://schemas.openxmlformats.org/officeDocument/2006/relationships/queryTable" Target="../queryTables/queryTable1498.xml"/><Relationship Id="rId297" Type="http://schemas.openxmlformats.org/officeDocument/2006/relationships/queryTable" Target="../queryTables/queryTable1519.xml"/><Relationship Id="rId441" Type="http://schemas.openxmlformats.org/officeDocument/2006/relationships/queryTable" Target="../queryTables/queryTable1663.xml"/><Relationship Id="rId462" Type="http://schemas.openxmlformats.org/officeDocument/2006/relationships/queryTable" Target="../queryTables/queryTable1684.xml"/><Relationship Id="rId483" Type="http://schemas.openxmlformats.org/officeDocument/2006/relationships/queryTable" Target="../queryTables/queryTable1705.xml"/><Relationship Id="rId518" Type="http://schemas.openxmlformats.org/officeDocument/2006/relationships/queryTable" Target="../queryTables/queryTable1740.xml"/><Relationship Id="rId539" Type="http://schemas.openxmlformats.org/officeDocument/2006/relationships/queryTable" Target="../queryTables/queryTable1761.xml"/><Relationship Id="rId40" Type="http://schemas.openxmlformats.org/officeDocument/2006/relationships/queryTable" Target="../queryTables/queryTable1262.xml"/><Relationship Id="rId115" Type="http://schemas.openxmlformats.org/officeDocument/2006/relationships/queryTable" Target="../queryTables/queryTable1337.xml"/><Relationship Id="rId136" Type="http://schemas.openxmlformats.org/officeDocument/2006/relationships/queryTable" Target="../queryTables/queryTable1358.xml"/><Relationship Id="rId157" Type="http://schemas.openxmlformats.org/officeDocument/2006/relationships/queryTable" Target="../queryTables/queryTable1379.xml"/><Relationship Id="rId178" Type="http://schemas.openxmlformats.org/officeDocument/2006/relationships/queryTable" Target="../queryTables/queryTable1400.xml"/><Relationship Id="rId301" Type="http://schemas.openxmlformats.org/officeDocument/2006/relationships/queryTable" Target="../queryTables/queryTable1523.xml"/><Relationship Id="rId322" Type="http://schemas.openxmlformats.org/officeDocument/2006/relationships/queryTable" Target="../queryTables/queryTable1544.xml"/><Relationship Id="rId343" Type="http://schemas.openxmlformats.org/officeDocument/2006/relationships/queryTable" Target="../queryTables/queryTable1565.xml"/><Relationship Id="rId364" Type="http://schemas.openxmlformats.org/officeDocument/2006/relationships/queryTable" Target="../queryTables/queryTable1586.xml"/><Relationship Id="rId550" Type="http://schemas.openxmlformats.org/officeDocument/2006/relationships/queryTable" Target="../queryTables/queryTable1772.xml"/><Relationship Id="rId61" Type="http://schemas.openxmlformats.org/officeDocument/2006/relationships/queryTable" Target="../queryTables/queryTable1283.xml"/><Relationship Id="rId82" Type="http://schemas.openxmlformats.org/officeDocument/2006/relationships/queryTable" Target="../queryTables/queryTable1304.xml"/><Relationship Id="rId199" Type="http://schemas.openxmlformats.org/officeDocument/2006/relationships/queryTable" Target="../queryTables/queryTable1421.xml"/><Relationship Id="rId203" Type="http://schemas.openxmlformats.org/officeDocument/2006/relationships/queryTable" Target="../queryTables/queryTable1425.xml"/><Relationship Id="rId385" Type="http://schemas.openxmlformats.org/officeDocument/2006/relationships/queryTable" Target="../queryTables/queryTable1607.xml"/><Relationship Id="rId19" Type="http://schemas.openxmlformats.org/officeDocument/2006/relationships/queryTable" Target="../queryTables/queryTable1241.xml"/><Relationship Id="rId224" Type="http://schemas.openxmlformats.org/officeDocument/2006/relationships/queryTable" Target="../queryTables/queryTable1446.xml"/><Relationship Id="rId245" Type="http://schemas.openxmlformats.org/officeDocument/2006/relationships/queryTable" Target="../queryTables/queryTable1467.xml"/><Relationship Id="rId266" Type="http://schemas.openxmlformats.org/officeDocument/2006/relationships/queryTable" Target="../queryTables/queryTable1488.xml"/><Relationship Id="rId287" Type="http://schemas.openxmlformats.org/officeDocument/2006/relationships/queryTable" Target="../queryTables/queryTable1509.xml"/><Relationship Id="rId410" Type="http://schemas.openxmlformats.org/officeDocument/2006/relationships/queryTable" Target="../queryTables/queryTable1632.xml"/><Relationship Id="rId431" Type="http://schemas.openxmlformats.org/officeDocument/2006/relationships/queryTable" Target="../queryTables/queryTable1653.xml"/><Relationship Id="rId452" Type="http://schemas.openxmlformats.org/officeDocument/2006/relationships/queryTable" Target="../queryTables/queryTable1674.xml"/><Relationship Id="rId473" Type="http://schemas.openxmlformats.org/officeDocument/2006/relationships/queryTable" Target="../queryTables/queryTable1695.xml"/><Relationship Id="rId494" Type="http://schemas.openxmlformats.org/officeDocument/2006/relationships/queryTable" Target="../queryTables/queryTable1716.xml"/><Relationship Id="rId508" Type="http://schemas.openxmlformats.org/officeDocument/2006/relationships/queryTable" Target="../queryTables/queryTable1730.xml"/><Relationship Id="rId529" Type="http://schemas.openxmlformats.org/officeDocument/2006/relationships/queryTable" Target="../queryTables/queryTable1751.xml"/><Relationship Id="rId30" Type="http://schemas.openxmlformats.org/officeDocument/2006/relationships/queryTable" Target="../queryTables/queryTable1252.xml"/><Relationship Id="rId105" Type="http://schemas.openxmlformats.org/officeDocument/2006/relationships/queryTable" Target="../queryTables/queryTable1327.xml"/><Relationship Id="rId126" Type="http://schemas.openxmlformats.org/officeDocument/2006/relationships/queryTable" Target="../queryTables/queryTable1348.xml"/><Relationship Id="rId147" Type="http://schemas.openxmlformats.org/officeDocument/2006/relationships/queryTable" Target="../queryTables/queryTable1369.xml"/><Relationship Id="rId168" Type="http://schemas.openxmlformats.org/officeDocument/2006/relationships/queryTable" Target="../queryTables/queryTable1390.xml"/><Relationship Id="rId312" Type="http://schemas.openxmlformats.org/officeDocument/2006/relationships/queryTable" Target="../queryTables/queryTable1534.xml"/><Relationship Id="rId333" Type="http://schemas.openxmlformats.org/officeDocument/2006/relationships/queryTable" Target="../queryTables/queryTable1555.xml"/><Relationship Id="rId354" Type="http://schemas.openxmlformats.org/officeDocument/2006/relationships/queryTable" Target="../queryTables/queryTable1576.xml"/><Relationship Id="rId540" Type="http://schemas.openxmlformats.org/officeDocument/2006/relationships/queryTable" Target="../queryTables/queryTable1762.xml"/><Relationship Id="rId51" Type="http://schemas.openxmlformats.org/officeDocument/2006/relationships/queryTable" Target="../queryTables/queryTable1273.xml"/><Relationship Id="rId72" Type="http://schemas.openxmlformats.org/officeDocument/2006/relationships/queryTable" Target="../queryTables/queryTable1294.xml"/><Relationship Id="rId93" Type="http://schemas.openxmlformats.org/officeDocument/2006/relationships/queryTable" Target="../queryTables/queryTable1315.xml"/><Relationship Id="rId189" Type="http://schemas.openxmlformats.org/officeDocument/2006/relationships/queryTable" Target="../queryTables/queryTable1411.xml"/><Relationship Id="rId375" Type="http://schemas.openxmlformats.org/officeDocument/2006/relationships/queryTable" Target="../queryTables/queryTable1597.xml"/><Relationship Id="rId396" Type="http://schemas.openxmlformats.org/officeDocument/2006/relationships/queryTable" Target="../queryTables/queryTable1618.xml"/><Relationship Id="rId561" Type="http://schemas.openxmlformats.org/officeDocument/2006/relationships/queryTable" Target="../queryTables/queryTable1783.xml"/><Relationship Id="rId3" Type="http://schemas.openxmlformats.org/officeDocument/2006/relationships/table" Target="../tables/table6.xml"/><Relationship Id="rId214" Type="http://schemas.openxmlformats.org/officeDocument/2006/relationships/queryTable" Target="../queryTables/queryTable1436.xml"/><Relationship Id="rId235" Type="http://schemas.openxmlformats.org/officeDocument/2006/relationships/queryTable" Target="../queryTables/queryTable1457.xml"/><Relationship Id="rId256" Type="http://schemas.openxmlformats.org/officeDocument/2006/relationships/queryTable" Target="../queryTables/queryTable1478.xml"/><Relationship Id="rId277" Type="http://schemas.openxmlformats.org/officeDocument/2006/relationships/queryTable" Target="../queryTables/queryTable1499.xml"/><Relationship Id="rId298" Type="http://schemas.openxmlformats.org/officeDocument/2006/relationships/queryTable" Target="../queryTables/queryTable1520.xml"/><Relationship Id="rId400" Type="http://schemas.openxmlformats.org/officeDocument/2006/relationships/queryTable" Target="../queryTables/queryTable1622.xml"/><Relationship Id="rId421" Type="http://schemas.openxmlformats.org/officeDocument/2006/relationships/queryTable" Target="../queryTables/queryTable1643.xml"/><Relationship Id="rId442" Type="http://schemas.openxmlformats.org/officeDocument/2006/relationships/queryTable" Target="../queryTables/queryTable1664.xml"/><Relationship Id="rId463" Type="http://schemas.openxmlformats.org/officeDocument/2006/relationships/queryTable" Target="../queryTables/queryTable1685.xml"/><Relationship Id="rId484" Type="http://schemas.openxmlformats.org/officeDocument/2006/relationships/queryTable" Target="../queryTables/queryTable1706.xml"/><Relationship Id="rId519" Type="http://schemas.openxmlformats.org/officeDocument/2006/relationships/queryTable" Target="../queryTables/queryTable1741.xml"/><Relationship Id="rId116" Type="http://schemas.openxmlformats.org/officeDocument/2006/relationships/queryTable" Target="../queryTables/queryTable1338.xml"/><Relationship Id="rId137" Type="http://schemas.openxmlformats.org/officeDocument/2006/relationships/queryTable" Target="../queryTables/queryTable1359.xml"/><Relationship Id="rId158" Type="http://schemas.openxmlformats.org/officeDocument/2006/relationships/queryTable" Target="../queryTables/queryTable1380.xml"/><Relationship Id="rId302" Type="http://schemas.openxmlformats.org/officeDocument/2006/relationships/queryTable" Target="../queryTables/queryTable1524.xml"/><Relationship Id="rId323" Type="http://schemas.openxmlformats.org/officeDocument/2006/relationships/queryTable" Target="../queryTables/queryTable1545.xml"/><Relationship Id="rId344" Type="http://schemas.openxmlformats.org/officeDocument/2006/relationships/queryTable" Target="../queryTables/queryTable1566.xml"/><Relationship Id="rId530" Type="http://schemas.openxmlformats.org/officeDocument/2006/relationships/queryTable" Target="../queryTables/queryTable1752.xml"/><Relationship Id="rId20" Type="http://schemas.openxmlformats.org/officeDocument/2006/relationships/queryTable" Target="../queryTables/queryTable1242.xml"/><Relationship Id="rId41" Type="http://schemas.openxmlformats.org/officeDocument/2006/relationships/queryTable" Target="../queryTables/queryTable1263.xml"/><Relationship Id="rId62" Type="http://schemas.openxmlformats.org/officeDocument/2006/relationships/queryTable" Target="../queryTables/queryTable1284.xml"/><Relationship Id="rId83" Type="http://schemas.openxmlformats.org/officeDocument/2006/relationships/queryTable" Target="../queryTables/queryTable1305.xml"/><Relationship Id="rId179" Type="http://schemas.openxmlformats.org/officeDocument/2006/relationships/queryTable" Target="../queryTables/queryTable1401.xml"/><Relationship Id="rId365" Type="http://schemas.openxmlformats.org/officeDocument/2006/relationships/queryTable" Target="../queryTables/queryTable1587.xml"/><Relationship Id="rId386" Type="http://schemas.openxmlformats.org/officeDocument/2006/relationships/queryTable" Target="../queryTables/queryTable1608.xml"/><Relationship Id="rId551" Type="http://schemas.openxmlformats.org/officeDocument/2006/relationships/queryTable" Target="../queryTables/queryTable1773.xml"/><Relationship Id="rId190" Type="http://schemas.openxmlformats.org/officeDocument/2006/relationships/queryTable" Target="../queryTables/queryTable1412.xml"/><Relationship Id="rId204" Type="http://schemas.openxmlformats.org/officeDocument/2006/relationships/queryTable" Target="../queryTables/queryTable1426.xml"/><Relationship Id="rId225" Type="http://schemas.openxmlformats.org/officeDocument/2006/relationships/queryTable" Target="../queryTables/queryTable1447.xml"/><Relationship Id="rId246" Type="http://schemas.openxmlformats.org/officeDocument/2006/relationships/queryTable" Target="../queryTables/queryTable1468.xml"/><Relationship Id="rId267" Type="http://schemas.openxmlformats.org/officeDocument/2006/relationships/queryTable" Target="../queryTables/queryTable1489.xml"/><Relationship Id="rId288" Type="http://schemas.openxmlformats.org/officeDocument/2006/relationships/queryTable" Target="../queryTables/queryTable1510.xml"/><Relationship Id="rId411" Type="http://schemas.openxmlformats.org/officeDocument/2006/relationships/queryTable" Target="../queryTables/queryTable1633.xml"/><Relationship Id="rId432" Type="http://schemas.openxmlformats.org/officeDocument/2006/relationships/queryTable" Target="../queryTables/queryTable1654.xml"/><Relationship Id="rId453" Type="http://schemas.openxmlformats.org/officeDocument/2006/relationships/queryTable" Target="../queryTables/queryTable1675.xml"/><Relationship Id="rId474" Type="http://schemas.openxmlformats.org/officeDocument/2006/relationships/queryTable" Target="../queryTables/queryTable1696.xml"/><Relationship Id="rId509" Type="http://schemas.openxmlformats.org/officeDocument/2006/relationships/queryTable" Target="../queryTables/queryTable1731.xml"/><Relationship Id="rId106" Type="http://schemas.openxmlformats.org/officeDocument/2006/relationships/queryTable" Target="../queryTables/queryTable1328.xml"/><Relationship Id="rId127" Type="http://schemas.openxmlformats.org/officeDocument/2006/relationships/queryTable" Target="../queryTables/queryTable1349.xml"/><Relationship Id="rId313" Type="http://schemas.openxmlformats.org/officeDocument/2006/relationships/queryTable" Target="../queryTables/queryTable1535.xml"/><Relationship Id="rId495" Type="http://schemas.openxmlformats.org/officeDocument/2006/relationships/queryTable" Target="../queryTables/queryTable1717.xml"/><Relationship Id="rId10" Type="http://schemas.openxmlformats.org/officeDocument/2006/relationships/queryTable" Target="../queryTables/queryTable1232.xml"/><Relationship Id="rId31" Type="http://schemas.openxmlformats.org/officeDocument/2006/relationships/queryTable" Target="../queryTables/queryTable1253.xml"/><Relationship Id="rId52" Type="http://schemas.openxmlformats.org/officeDocument/2006/relationships/queryTable" Target="../queryTables/queryTable1274.xml"/><Relationship Id="rId73" Type="http://schemas.openxmlformats.org/officeDocument/2006/relationships/queryTable" Target="../queryTables/queryTable1295.xml"/><Relationship Id="rId94" Type="http://schemas.openxmlformats.org/officeDocument/2006/relationships/queryTable" Target="../queryTables/queryTable1316.xml"/><Relationship Id="rId148" Type="http://schemas.openxmlformats.org/officeDocument/2006/relationships/queryTable" Target="../queryTables/queryTable1370.xml"/><Relationship Id="rId169" Type="http://schemas.openxmlformats.org/officeDocument/2006/relationships/queryTable" Target="../queryTables/queryTable1391.xml"/><Relationship Id="rId334" Type="http://schemas.openxmlformats.org/officeDocument/2006/relationships/queryTable" Target="../queryTables/queryTable1556.xml"/><Relationship Id="rId355" Type="http://schemas.openxmlformats.org/officeDocument/2006/relationships/queryTable" Target="../queryTables/queryTable1577.xml"/><Relationship Id="rId376" Type="http://schemas.openxmlformats.org/officeDocument/2006/relationships/queryTable" Target="../queryTables/queryTable1598.xml"/><Relationship Id="rId397" Type="http://schemas.openxmlformats.org/officeDocument/2006/relationships/queryTable" Target="../queryTables/queryTable1619.xml"/><Relationship Id="rId520" Type="http://schemas.openxmlformats.org/officeDocument/2006/relationships/queryTable" Target="../queryTables/queryTable1742.xml"/><Relationship Id="rId541" Type="http://schemas.openxmlformats.org/officeDocument/2006/relationships/queryTable" Target="../queryTables/queryTable1763.xml"/><Relationship Id="rId562" Type="http://schemas.openxmlformats.org/officeDocument/2006/relationships/queryTable" Target="../queryTables/queryTable1784.xml"/><Relationship Id="rId4" Type="http://schemas.openxmlformats.org/officeDocument/2006/relationships/queryTable" Target="../queryTables/queryTable1226.xml"/><Relationship Id="rId180" Type="http://schemas.openxmlformats.org/officeDocument/2006/relationships/queryTable" Target="../queryTables/queryTable1402.xml"/><Relationship Id="rId215" Type="http://schemas.openxmlformats.org/officeDocument/2006/relationships/queryTable" Target="../queryTables/queryTable1437.xml"/><Relationship Id="rId236" Type="http://schemas.openxmlformats.org/officeDocument/2006/relationships/queryTable" Target="../queryTables/queryTable1458.xml"/><Relationship Id="rId257" Type="http://schemas.openxmlformats.org/officeDocument/2006/relationships/queryTable" Target="../queryTables/queryTable1479.xml"/><Relationship Id="rId278" Type="http://schemas.openxmlformats.org/officeDocument/2006/relationships/queryTable" Target="../queryTables/queryTable1500.xml"/><Relationship Id="rId401" Type="http://schemas.openxmlformats.org/officeDocument/2006/relationships/queryTable" Target="../queryTables/queryTable1623.xml"/><Relationship Id="rId422" Type="http://schemas.openxmlformats.org/officeDocument/2006/relationships/queryTable" Target="../queryTables/queryTable1644.xml"/><Relationship Id="rId443" Type="http://schemas.openxmlformats.org/officeDocument/2006/relationships/queryTable" Target="../queryTables/queryTable1665.xml"/><Relationship Id="rId464" Type="http://schemas.openxmlformats.org/officeDocument/2006/relationships/queryTable" Target="../queryTables/queryTable1686.xml"/><Relationship Id="rId303" Type="http://schemas.openxmlformats.org/officeDocument/2006/relationships/queryTable" Target="../queryTables/queryTable1525.xml"/><Relationship Id="rId485" Type="http://schemas.openxmlformats.org/officeDocument/2006/relationships/queryTable" Target="../queryTables/queryTable1707.xml"/><Relationship Id="rId42" Type="http://schemas.openxmlformats.org/officeDocument/2006/relationships/queryTable" Target="../queryTables/queryTable1264.xml"/><Relationship Id="rId84" Type="http://schemas.openxmlformats.org/officeDocument/2006/relationships/queryTable" Target="../queryTables/queryTable1306.xml"/><Relationship Id="rId138" Type="http://schemas.openxmlformats.org/officeDocument/2006/relationships/queryTable" Target="../queryTables/queryTable1360.xml"/><Relationship Id="rId345" Type="http://schemas.openxmlformats.org/officeDocument/2006/relationships/queryTable" Target="../queryTables/queryTable1567.xml"/><Relationship Id="rId387" Type="http://schemas.openxmlformats.org/officeDocument/2006/relationships/queryTable" Target="../queryTables/queryTable1609.xml"/><Relationship Id="rId510" Type="http://schemas.openxmlformats.org/officeDocument/2006/relationships/queryTable" Target="../queryTables/queryTable1732.xml"/><Relationship Id="rId552" Type="http://schemas.openxmlformats.org/officeDocument/2006/relationships/queryTable" Target="../queryTables/queryTable1774.xml"/><Relationship Id="rId191" Type="http://schemas.openxmlformats.org/officeDocument/2006/relationships/queryTable" Target="../queryTables/queryTable1413.xml"/><Relationship Id="rId205" Type="http://schemas.openxmlformats.org/officeDocument/2006/relationships/queryTable" Target="../queryTables/queryTable1427.xml"/><Relationship Id="rId247" Type="http://schemas.openxmlformats.org/officeDocument/2006/relationships/queryTable" Target="../queryTables/queryTable1469.xml"/><Relationship Id="rId412" Type="http://schemas.openxmlformats.org/officeDocument/2006/relationships/queryTable" Target="../queryTables/queryTable1634.xml"/><Relationship Id="rId107" Type="http://schemas.openxmlformats.org/officeDocument/2006/relationships/queryTable" Target="../queryTables/queryTable1329.xml"/><Relationship Id="rId289" Type="http://schemas.openxmlformats.org/officeDocument/2006/relationships/queryTable" Target="../queryTables/queryTable1511.xml"/><Relationship Id="rId454" Type="http://schemas.openxmlformats.org/officeDocument/2006/relationships/queryTable" Target="../queryTables/queryTable1676.xml"/><Relationship Id="rId496" Type="http://schemas.openxmlformats.org/officeDocument/2006/relationships/queryTable" Target="../queryTables/queryTable1718.xml"/><Relationship Id="rId11" Type="http://schemas.openxmlformats.org/officeDocument/2006/relationships/queryTable" Target="../queryTables/queryTable1233.xml"/><Relationship Id="rId53" Type="http://schemas.openxmlformats.org/officeDocument/2006/relationships/queryTable" Target="../queryTables/queryTable1275.xml"/><Relationship Id="rId149" Type="http://schemas.openxmlformats.org/officeDocument/2006/relationships/queryTable" Target="../queryTables/queryTable1371.xml"/><Relationship Id="rId314" Type="http://schemas.openxmlformats.org/officeDocument/2006/relationships/queryTable" Target="../queryTables/queryTable1536.xml"/><Relationship Id="rId356" Type="http://schemas.openxmlformats.org/officeDocument/2006/relationships/queryTable" Target="../queryTables/queryTable1578.xml"/><Relationship Id="rId398" Type="http://schemas.openxmlformats.org/officeDocument/2006/relationships/queryTable" Target="../queryTables/queryTable1620.xml"/><Relationship Id="rId521" Type="http://schemas.openxmlformats.org/officeDocument/2006/relationships/queryTable" Target="../queryTables/queryTable1743.xml"/><Relationship Id="rId563" Type="http://schemas.openxmlformats.org/officeDocument/2006/relationships/queryTable" Target="../queryTables/queryTable1785.xml"/><Relationship Id="rId95" Type="http://schemas.openxmlformats.org/officeDocument/2006/relationships/queryTable" Target="../queryTables/queryTable1317.xml"/><Relationship Id="rId160" Type="http://schemas.openxmlformats.org/officeDocument/2006/relationships/queryTable" Target="../queryTables/queryTable1382.xml"/><Relationship Id="rId216" Type="http://schemas.openxmlformats.org/officeDocument/2006/relationships/queryTable" Target="../queryTables/queryTable1438.xml"/><Relationship Id="rId423" Type="http://schemas.openxmlformats.org/officeDocument/2006/relationships/queryTable" Target="../queryTables/queryTable1645.xml"/><Relationship Id="rId258" Type="http://schemas.openxmlformats.org/officeDocument/2006/relationships/queryTable" Target="../queryTables/queryTable1480.xml"/><Relationship Id="rId465" Type="http://schemas.openxmlformats.org/officeDocument/2006/relationships/queryTable" Target="../queryTables/queryTable1687.xml"/><Relationship Id="rId22" Type="http://schemas.openxmlformats.org/officeDocument/2006/relationships/queryTable" Target="../queryTables/queryTable1244.xml"/><Relationship Id="rId64" Type="http://schemas.openxmlformats.org/officeDocument/2006/relationships/queryTable" Target="../queryTables/queryTable1286.xml"/><Relationship Id="rId118" Type="http://schemas.openxmlformats.org/officeDocument/2006/relationships/queryTable" Target="../queryTables/queryTable1340.xml"/><Relationship Id="rId325" Type="http://schemas.openxmlformats.org/officeDocument/2006/relationships/queryTable" Target="../queryTables/queryTable1547.xml"/><Relationship Id="rId367" Type="http://schemas.openxmlformats.org/officeDocument/2006/relationships/queryTable" Target="../queryTables/queryTable1589.xml"/><Relationship Id="rId532" Type="http://schemas.openxmlformats.org/officeDocument/2006/relationships/queryTable" Target="../queryTables/queryTable1754.xml"/><Relationship Id="rId171" Type="http://schemas.openxmlformats.org/officeDocument/2006/relationships/queryTable" Target="../queryTables/queryTable1393.xml"/><Relationship Id="rId227" Type="http://schemas.openxmlformats.org/officeDocument/2006/relationships/queryTable" Target="../queryTables/queryTable1449.xml"/><Relationship Id="rId269" Type="http://schemas.openxmlformats.org/officeDocument/2006/relationships/queryTable" Target="../queryTables/queryTable1491.xml"/><Relationship Id="rId434" Type="http://schemas.openxmlformats.org/officeDocument/2006/relationships/queryTable" Target="../queryTables/queryTable1656.xml"/><Relationship Id="rId476" Type="http://schemas.openxmlformats.org/officeDocument/2006/relationships/queryTable" Target="../queryTables/queryTable1698.xml"/><Relationship Id="rId33" Type="http://schemas.openxmlformats.org/officeDocument/2006/relationships/queryTable" Target="../queryTables/queryTable1255.xml"/><Relationship Id="rId129" Type="http://schemas.openxmlformats.org/officeDocument/2006/relationships/queryTable" Target="../queryTables/queryTable1351.xml"/><Relationship Id="rId280" Type="http://schemas.openxmlformats.org/officeDocument/2006/relationships/queryTable" Target="../queryTables/queryTable1502.xml"/><Relationship Id="rId336" Type="http://schemas.openxmlformats.org/officeDocument/2006/relationships/queryTable" Target="../queryTables/queryTable1558.xml"/><Relationship Id="rId501" Type="http://schemas.openxmlformats.org/officeDocument/2006/relationships/queryTable" Target="../queryTables/queryTable1723.xml"/><Relationship Id="rId543" Type="http://schemas.openxmlformats.org/officeDocument/2006/relationships/queryTable" Target="../queryTables/queryTable1765.xml"/><Relationship Id="rId75" Type="http://schemas.openxmlformats.org/officeDocument/2006/relationships/queryTable" Target="../queryTables/queryTable1297.xml"/><Relationship Id="rId140" Type="http://schemas.openxmlformats.org/officeDocument/2006/relationships/queryTable" Target="../queryTables/queryTable1362.xml"/><Relationship Id="rId182" Type="http://schemas.openxmlformats.org/officeDocument/2006/relationships/queryTable" Target="../queryTables/queryTable1404.xml"/><Relationship Id="rId378" Type="http://schemas.openxmlformats.org/officeDocument/2006/relationships/queryTable" Target="../queryTables/queryTable1600.xml"/><Relationship Id="rId403" Type="http://schemas.openxmlformats.org/officeDocument/2006/relationships/queryTable" Target="../queryTables/queryTable1625.xml"/><Relationship Id="rId6" Type="http://schemas.openxmlformats.org/officeDocument/2006/relationships/queryTable" Target="../queryTables/queryTable1228.xml"/><Relationship Id="rId238" Type="http://schemas.openxmlformats.org/officeDocument/2006/relationships/queryTable" Target="../queryTables/queryTable1460.xml"/><Relationship Id="rId445" Type="http://schemas.openxmlformats.org/officeDocument/2006/relationships/queryTable" Target="../queryTables/queryTable1667.xml"/><Relationship Id="rId487" Type="http://schemas.openxmlformats.org/officeDocument/2006/relationships/queryTable" Target="../queryTables/queryTable1709.xml"/><Relationship Id="rId291" Type="http://schemas.openxmlformats.org/officeDocument/2006/relationships/queryTable" Target="../queryTables/queryTable1513.xml"/><Relationship Id="rId305" Type="http://schemas.openxmlformats.org/officeDocument/2006/relationships/queryTable" Target="../queryTables/queryTable1527.xml"/><Relationship Id="rId347" Type="http://schemas.openxmlformats.org/officeDocument/2006/relationships/queryTable" Target="../queryTables/queryTable1569.xml"/><Relationship Id="rId512" Type="http://schemas.openxmlformats.org/officeDocument/2006/relationships/queryTable" Target="../queryTables/queryTable1734.xml"/><Relationship Id="rId44" Type="http://schemas.openxmlformats.org/officeDocument/2006/relationships/queryTable" Target="../queryTables/queryTable1266.xml"/><Relationship Id="rId86" Type="http://schemas.openxmlformats.org/officeDocument/2006/relationships/queryTable" Target="../queryTables/queryTable1308.xml"/><Relationship Id="rId151" Type="http://schemas.openxmlformats.org/officeDocument/2006/relationships/queryTable" Target="../queryTables/queryTable1373.xml"/><Relationship Id="rId389" Type="http://schemas.openxmlformats.org/officeDocument/2006/relationships/queryTable" Target="../queryTables/queryTable1611.xml"/><Relationship Id="rId554" Type="http://schemas.openxmlformats.org/officeDocument/2006/relationships/queryTable" Target="../queryTables/queryTable1776.xml"/><Relationship Id="rId193" Type="http://schemas.openxmlformats.org/officeDocument/2006/relationships/queryTable" Target="../queryTables/queryTable1415.xml"/><Relationship Id="rId207" Type="http://schemas.openxmlformats.org/officeDocument/2006/relationships/queryTable" Target="../queryTables/queryTable1429.xml"/><Relationship Id="rId249" Type="http://schemas.openxmlformats.org/officeDocument/2006/relationships/queryTable" Target="../queryTables/queryTable1471.xml"/><Relationship Id="rId414" Type="http://schemas.openxmlformats.org/officeDocument/2006/relationships/queryTable" Target="../queryTables/queryTable1636.xml"/><Relationship Id="rId456" Type="http://schemas.openxmlformats.org/officeDocument/2006/relationships/queryTable" Target="../queryTables/queryTable1678.xml"/><Relationship Id="rId498" Type="http://schemas.openxmlformats.org/officeDocument/2006/relationships/queryTable" Target="../queryTables/queryTable1720.xml"/><Relationship Id="rId13" Type="http://schemas.openxmlformats.org/officeDocument/2006/relationships/queryTable" Target="../queryTables/queryTable1235.xml"/><Relationship Id="rId109" Type="http://schemas.openxmlformats.org/officeDocument/2006/relationships/queryTable" Target="../queryTables/queryTable1331.xml"/><Relationship Id="rId260" Type="http://schemas.openxmlformats.org/officeDocument/2006/relationships/queryTable" Target="../queryTables/queryTable1482.xml"/><Relationship Id="rId316" Type="http://schemas.openxmlformats.org/officeDocument/2006/relationships/queryTable" Target="../queryTables/queryTable1538.xml"/><Relationship Id="rId523" Type="http://schemas.openxmlformats.org/officeDocument/2006/relationships/queryTable" Target="../queryTables/queryTable1745.xml"/><Relationship Id="rId55" Type="http://schemas.openxmlformats.org/officeDocument/2006/relationships/queryTable" Target="../queryTables/queryTable1277.xml"/><Relationship Id="rId97" Type="http://schemas.openxmlformats.org/officeDocument/2006/relationships/queryTable" Target="../queryTables/queryTable1319.xml"/><Relationship Id="rId120" Type="http://schemas.openxmlformats.org/officeDocument/2006/relationships/queryTable" Target="../queryTables/queryTable1342.xml"/><Relationship Id="rId358" Type="http://schemas.openxmlformats.org/officeDocument/2006/relationships/queryTable" Target="../queryTables/queryTable1580.xml"/><Relationship Id="rId565" Type="http://schemas.openxmlformats.org/officeDocument/2006/relationships/queryTable" Target="../queryTables/queryTable1787.xml"/><Relationship Id="rId162" Type="http://schemas.openxmlformats.org/officeDocument/2006/relationships/queryTable" Target="../queryTables/queryTable1384.xml"/><Relationship Id="rId218" Type="http://schemas.openxmlformats.org/officeDocument/2006/relationships/queryTable" Target="../queryTables/queryTable1440.xml"/><Relationship Id="rId425" Type="http://schemas.openxmlformats.org/officeDocument/2006/relationships/queryTable" Target="../queryTables/queryTable1647.xml"/><Relationship Id="rId467" Type="http://schemas.openxmlformats.org/officeDocument/2006/relationships/queryTable" Target="../queryTables/queryTable1689.xml"/><Relationship Id="rId271" Type="http://schemas.openxmlformats.org/officeDocument/2006/relationships/queryTable" Target="../queryTables/queryTable1493.xml"/><Relationship Id="rId24" Type="http://schemas.openxmlformats.org/officeDocument/2006/relationships/queryTable" Target="../queryTables/queryTable1246.xml"/><Relationship Id="rId66" Type="http://schemas.openxmlformats.org/officeDocument/2006/relationships/queryTable" Target="../queryTables/queryTable1288.xml"/><Relationship Id="rId131" Type="http://schemas.openxmlformats.org/officeDocument/2006/relationships/queryTable" Target="../queryTables/queryTable1353.xml"/><Relationship Id="rId327" Type="http://schemas.openxmlformats.org/officeDocument/2006/relationships/queryTable" Target="../queryTables/queryTable1549.xml"/><Relationship Id="rId369" Type="http://schemas.openxmlformats.org/officeDocument/2006/relationships/queryTable" Target="../queryTables/queryTable1591.xml"/><Relationship Id="rId534" Type="http://schemas.openxmlformats.org/officeDocument/2006/relationships/queryTable" Target="../queryTables/queryTable1756.xml"/><Relationship Id="rId173" Type="http://schemas.openxmlformats.org/officeDocument/2006/relationships/queryTable" Target="../queryTables/queryTable1395.xml"/><Relationship Id="rId229" Type="http://schemas.openxmlformats.org/officeDocument/2006/relationships/queryTable" Target="../queryTables/queryTable1451.xml"/><Relationship Id="rId380" Type="http://schemas.openxmlformats.org/officeDocument/2006/relationships/queryTable" Target="../queryTables/queryTable1602.xml"/><Relationship Id="rId436" Type="http://schemas.openxmlformats.org/officeDocument/2006/relationships/queryTable" Target="../queryTables/queryTable1658.xml"/><Relationship Id="rId240" Type="http://schemas.openxmlformats.org/officeDocument/2006/relationships/queryTable" Target="../queryTables/queryTable1462.xml"/><Relationship Id="rId478" Type="http://schemas.openxmlformats.org/officeDocument/2006/relationships/queryTable" Target="../queryTables/queryTable1700.xml"/><Relationship Id="rId35" Type="http://schemas.openxmlformats.org/officeDocument/2006/relationships/queryTable" Target="../queryTables/queryTable1257.xml"/><Relationship Id="rId77" Type="http://schemas.openxmlformats.org/officeDocument/2006/relationships/queryTable" Target="../queryTables/queryTable1299.xml"/><Relationship Id="rId100" Type="http://schemas.openxmlformats.org/officeDocument/2006/relationships/queryTable" Target="../queryTables/queryTable1322.xml"/><Relationship Id="rId282" Type="http://schemas.openxmlformats.org/officeDocument/2006/relationships/queryTable" Target="../queryTables/queryTable1504.xml"/><Relationship Id="rId338" Type="http://schemas.openxmlformats.org/officeDocument/2006/relationships/queryTable" Target="../queryTables/queryTable1560.xml"/><Relationship Id="rId503" Type="http://schemas.openxmlformats.org/officeDocument/2006/relationships/queryTable" Target="../queryTables/queryTable1725.xml"/><Relationship Id="rId545" Type="http://schemas.openxmlformats.org/officeDocument/2006/relationships/queryTable" Target="../queryTables/queryTable1767.xml"/><Relationship Id="rId8" Type="http://schemas.openxmlformats.org/officeDocument/2006/relationships/queryTable" Target="../queryTables/queryTable1230.xml"/><Relationship Id="rId142" Type="http://schemas.openxmlformats.org/officeDocument/2006/relationships/queryTable" Target="../queryTables/queryTable1364.xml"/><Relationship Id="rId184" Type="http://schemas.openxmlformats.org/officeDocument/2006/relationships/queryTable" Target="../queryTables/queryTable1406.xml"/><Relationship Id="rId391" Type="http://schemas.openxmlformats.org/officeDocument/2006/relationships/queryTable" Target="../queryTables/queryTable1613.xml"/><Relationship Id="rId405" Type="http://schemas.openxmlformats.org/officeDocument/2006/relationships/queryTable" Target="../queryTables/queryTable1627.xml"/><Relationship Id="rId447" Type="http://schemas.openxmlformats.org/officeDocument/2006/relationships/queryTable" Target="../queryTables/queryTable1669.xml"/><Relationship Id="rId251" Type="http://schemas.openxmlformats.org/officeDocument/2006/relationships/queryTable" Target="../queryTables/queryTable1473.xml"/><Relationship Id="rId489" Type="http://schemas.openxmlformats.org/officeDocument/2006/relationships/queryTable" Target="../queryTables/queryTable1711.xml"/><Relationship Id="rId46" Type="http://schemas.openxmlformats.org/officeDocument/2006/relationships/queryTable" Target="../queryTables/queryTable1268.xml"/><Relationship Id="rId293" Type="http://schemas.openxmlformats.org/officeDocument/2006/relationships/queryTable" Target="../queryTables/queryTable1515.xml"/><Relationship Id="rId307" Type="http://schemas.openxmlformats.org/officeDocument/2006/relationships/queryTable" Target="../queryTables/queryTable1529.xml"/><Relationship Id="rId349" Type="http://schemas.openxmlformats.org/officeDocument/2006/relationships/queryTable" Target="../queryTables/queryTable1571.xml"/><Relationship Id="rId514" Type="http://schemas.openxmlformats.org/officeDocument/2006/relationships/queryTable" Target="../queryTables/queryTable1736.xml"/><Relationship Id="rId556" Type="http://schemas.openxmlformats.org/officeDocument/2006/relationships/queryTable" Target="../queryTables/queryTable1778.xml"/><Relationship Id="rId88" Type="http://schemas.openxmlformats.org/officeDocument/2006/relationships/queryTable" Target="../queryTables/queryTable1310.xml"/><Relationship Id="rId111" Type="http://schemas.openxmlformats.org/officeDocument/2006/relationships/queryTable" Target="../queryTables/queryTable1333.xml"/><Relationship Id="rId153" Type="http://schemas.openxmlformats.org/officeDocument/2006/relationships/queryTable" Target="../queryTables/queryTable1375.xml"/><Relationship Id="rId195" Type="http://schemas.openxmlformats.org/officeDocument/2006/relationships/queryTable" Target="../queryTables/queryTable1417.xml"/><Relationship Id="rId209" Type="http://schemas.openxmlformats.org/officeDocument/2006/relationships/queryTable" Target="../queryTables/queryTable1431.xml"/><Relationship Id="rId360" Type="http://schemas.openxmlformats.org/officeDocument/2006/relationships/queryTable" Target="../queryTables/queryTable1582.xml"/><Relationship Id="rId416" Type="http://schemas.openxmlformats.org/officeDocument/2006/relationships/queryTable" Target="../queryTables/queryTable1638.xml"/><Relationship Id="rId220" Type="http://schemas.openxmlformats.org/officeDocument/2006/relationships/queryTable" Target="../queryTables/queryTable1442.xml"/><Relationship Id="rId458" Type="http://schemas.openxmlformats.org/officeDocument/2006/relationships/queryTable" Target="../queryTables/queryTable1680.xml"/><Relationship Id="rId15" Type="http://schemas.openxmlformats.org/officeDocument/2006/relationships/queryTable" Target="../queryTables/queryTable1237.xml"/><Relationship Id="rId57" Type="http://schemas.openxmlformats.org/officeDocument/2006/relationships/queryTable" Target="../queryTables/queryTable1279.xml"/><Relationship Id="rId262" Type="http://schemas.openxmlformats.org/officeDocument/2006/relationships/queryTable" Target="../queryTables/queryTable1484.xml"/><Relationship Id="rId318" Type="http://schemas.openxmlformats.org/officeDocument/2006/relationships/queryTable" Target="../queryTables/queryTable1540.xml"/><Relationship Id="rId525" Type="http://schemas.openxmlformats.org/officeDocument/2006/relationships/queryTable" Target="../queryTables/queryTable1747.xml"/><Relationship Id="rId567" Type="http://schemas.openxmlformats.org/officeDocument/2006/relationships/queryTable" Target="../queryTables/queryTable1789.xml"/><Relationship Id="rId99" Type="http://schemas.openxmlformats.org/officeDocument/2006/relationships/queryTable" Target="../queryTables/queryTable1321.xml"/><Relationship Id="rId122" Type="http://schemas.openxmlformats.org/officeDocument/2006/relationships/queryTable" Target="../queryTables/queryTable1344.xml"/><Relationship Id="rId164" Type="http://schemas.openxmlformats.org/officeDocument/2006/relationships/queryTable" Target="../queryTables/queryTable1386.xml"/><Relationship Id="rId371" Type="http://schemas.openxmlformats.org/officeDocument/2006/relationships/queryTable" Target="../queryTables/queryTable1593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906.xml"/><Relationship Id="rId299" Type="http://schemas.openxmlformats.org/officeDocument/2006/relationships/queryTable" Target="../queryTables/queryTable2088.xml"/><Relationship Id="rId21" Type="http://schemas.openxmlformats.org/officeDocument/2006/relationships/queryTable" Target="../queryTables/queryTable1810.xml"/><Relationship Id="rId63" Type="http://schemas.openxmlformats.org/officeDocument/2006/relationships/queryTable" Target="../queryTables/queryTable1852.xml"/><Relationship Id="rId159" Type="http://schemas.openxmlformats.org/officeDocument/2006/relationships/queryTable" Target="../queryTables/queryTable1948.xml"/><Relationship Id="rId324" Type="http://schemas.openxmlformats.org/officeDocument/2006/relationships/queryTable" Target="../queryTables/queryTable2113.xml"/><Relationship Id="rId366" Type="http://schemas.openxmlformats.org/officeDocument/2006/relationships/queryTable" Target="../queryTables/queryTable2155.xml"/><Relationship Id="rId531" Type="http://schemas.openxmlformats.org/officeDocument/2006/relationships/queryTable" Target="../queryTables/queryTable2320.xml"/><Relationship Id="rId573" Type="http://schemas.openxmlformats.org/officeDocument/2006/relationships/queryTable" Target="../queryTables/queryTable2362.xml"/><Relationship Id="rId170" Type="http://schemas.openxmlformats.org/officeDocument/2006/relationships/queryTable" Target="../queryTables/queryTable1959.xml"/><Relationship Id="rId226" Type="http://schemas.openxmlformats.org/officeDocument/2006/relationships/queryTable" Target="../queryTables/queryTable2015.xml"/><Relationship Id="rId433" Type="http://schemas.openxmlformats.org/officeDocument/2006/relationships/queryTable" Target="../queryTables/queryTable2222.xml"/><Relationship Id="rId268" Type="http://schemas.openxmlformats.org/officeDocument/2006/relationships/queryTable" Target="../queryTables/queryTable2057.xml"/><Relationship Id="rId475" Type="http://schemas.openxmlformats.org/officeDocument/2006/relationships/queryTable" Target="../queryTables/queryTable2264.xml"/><Relationship Id="rId32" Type="http://schemas.openxmlformats.org/officeDocument/2006/relationships/queryTable" Target="../queryTables/queryTable1821.xml"/><Relationship Id="rId74" Type="http://schemas.openxmlformats.org/officeDocument/2006/relationships/queryTable" Target="../queryTables/queryTable1863.xml"/><Relationship Id="rId128" Type="http://schemas.openxmlformats.org/officeDocument/2006/relationships/queryTable" Target="../queryTables/queryTable1917.xml"/><Relationship Id="rId335" Type="http://schemas.openxmlformats.org/officeDocument/2006/relationships/queryTable" Target="../queryTables/queryTable2124.xml"/><Relationship Id="rId377" Type="http://schemas.openxmlformats.org/officeDocument/2006/relationships/queryTable" Target="../queryTables/queryTable2166.xml"/><Relationship Id="rId500" Type="http://schemas.openxmlformats.org/officeDocument/2006/relationships/queryTable" Target="../queryTables/queryTable2289.xml"/><Relationship Id="rId542" Type="http://schemas.openxmlformats.org/officeDocument/2006/relationships/queryTable" Target="../queryTables/queryTable2331.xml"/><Relationship Id="rId584" Type="http://schemas.openxmlformats.org/officeDocument/2006/relationships/queryTable" Target="../queryTables/queryTable2373.xml"/><Relationship Id="rId5" Type="http://schemas.openxmlformats.org/officeDocument/2006/relationships/queryTable" Target="../queryTables/queryTable1794.xml"/><Relationship Id="rId181" Type="http://schemas.openxmlformats.org/officeDocument/2006/relationships/queryTable" Target="../queryTables/queryTable1970.xml"/><Relationship Id="rId237" Type="http://schemas.openxmlformats.org/officeDocument/2006/relationships/queryTable" Target="../queryTables/queryTable2026.xml"/><Relationship Id="rId402" Type="http://schemas.openxmlformats.org/officeDocument/2006/relationships/queryTable" Target="../queryTables/queryTable2191.xml"/><Relationship Id="rId279" Type="http://schemas.openxmlformats.org/officeDocument/2006/relationships/queryTable" Target="../queryTables/queryTable2068.xml"/><Relationship Id="rId444" Type="http://schemas.openxmlformats.org/officeDocument/2006/relationships/queryTable" Target="../queryTables/queryTable2233.xml"/><Relationship Id="rId486" Type="http://schemas.openxmlformats.org/officeDocument/2006/relationships/queryTable" Target="../queryTables/queryTable2275.xml"/><Relationship Id="rId43" Type="http://schemas.openxmlformats.org/officeDocument/2006/relationships/queryTable" Target="../queryTables/queryTable1832.xml"/><Relationship Id="rId139" Type="http://schemas.openxmlformats.org/officeDocument/2006/relationships/queryTable" Target="../queryTables/queryTable1928.xml"/><Relationship Id="rId290" Type="http://schemas.openxmlformats.org/officeDocument/2006/relationships/queryTable" Target="../queryTables/queryTable2079.xml"/><Relationship Id="rId304" Type="http://schemas.openxmlformats.org/officeDocument/2006/relationships/queryTable" Target="../queryTables/queryTable2093.xml"/><Relationship Id="rId346" Type="http://schemas.openxmlformats.org/officeDocument/2006/relationships/queryTable" Target="../queryTables/queryTable2135.xml"/><Relationship Id="rId388" Type="http://schemas.openxmlformats.org/officeDocument/2006/relationships/queryTable" Target="../queryTables/queryTable2177.xml"/><Relationship Id="rId511" Type="http://schemas.openxmlformats.org/officeDocument/2006/relationships/queryTable" Target="../queryTables/queryTable2300.xml"/><Relationship Id="rId553" Type="http://schemas.openxmlformats.org/officeDocument/2006/relationships/queryTable" Target="../queryTables/queryTable2342.xml"/><Relationship Id="rId85" Type="http://schemas.openxmlformats.org/officeDocument/2006/relationships/queryTable" Target="../queryTables/queryTable1874.xml"/><Relationship Id="rId150" Type="http://schemas.openxmlformats.org/officeDocument/2006/relationships/queryTable" Target="../queryTables/queryTable1939.xml"/><Relationship Id="rId192" Type="http://schemas.openxmlformats.org/officeDocument/2006/relationships/queryTable" Target="../queryTables/queryTable1981.xml"/><Relationship Id="rId206" Type="http://schemas.openxmlformats.org/officeDocument/2006/relationships/queryTable" Target="../queryTables/queryTable1995.xml"/><Relationship Id="rId413" Type="http://schemas.openxmlformats.org/officeDocument/2006/relationships/queryTable" Target="../queryTables/queryTable2202.xml"/><Relationship Id="rId595" Type="http://schemas.openxmlformats.org/officeDocument/2006/relationships/queryTable" Target="../queryTables/queryTable2384.xml"/><Relationship Id="rId248" Type="http://schemas.openxmlformats.org/officeDocument/2006/relationships/queryTable" Target="../queryTables/queryTable2037.xml"/><Relationship Id="rId455" Type="http://schemas.openxmlformats.org/officeDocument/2006/relationships/queryTable" Target="../queryTables/queryTable2244.xml"/><Relationship Id="rId497" Type="http://schemas.openxmlformats.org/officeDocument/2006/relationships/queryTable" Target="../queryTables/queryTable2286.xml"/><Relationship Id="rId12" Type="http://schemas.openxmlformats.org/officeDocument/2006/relationships/queryTable" Target="../queryTables/queryTable1801.xml"/><Relationship Id="rId108" Type="http://schemas.openxmlformats.org/officeDocument/2006/relationships/queryTable" Target="../queryTables/queryTable1897.xml"/><Relationship Id="rId315" Type="http://schemas.openxmlformats.org/officeDocument/2006/relationships/queryTable" Target="../queryTables/queryTable2104.xml"/><Relationship Id="rId357" Type="http://schemas.openxmlformats.org/officeDocument/2006/relationships/queryTable" Target="../queryTables/queryTable2146.xml"/><Relationship Id="rId522" Type="http://schemas.openxmlformats.org/officeDocument/2006/relationships/queryTable" Target="../queryTables/queryTable2311.xml"/><Relationship Id="rId54" Type="http://schemas.openxmlformats.org/officeDocument/2006/relationships/queryTable" Target="../queryTables/queryTable1843.xml"/><Relationship Id="rId96" Type="http://schemas.openxmlformats.org/officeDocument/2006/relationships/queryTable" Target="../queryTables/queryTable1885.xml"/><Relationship Id="rId161" Type="http://schemas.openxmlformats.org/officeDocument/2006/relationships/queryTable" Target="../queryTables/queryTable1950.xml"/><Relationship Id="rId217" Type="http://schemas.openxmlformats.org/officeDocument/2006/relationships/queryTable" Target="../queryTables/queryTable2006.xml"/><Relationship Id="rId399" Type="http://schemas.openxmlformats.org/officeDocument/2006/relationships/queryTable" Target="../queryTables/queryTable2188.xml"/><Relationship Id="rId564" Type="http://schemas.openxmlformats.org/officeDocument/2006/relationships/queryTable" Target="../queryTables/queryTable2353.xml"/><Relationship Id="rId259" Type="http://schemas.openxmlformats.org/officeDocument/2006/relationships/queryTable" Target="../queryTables/queryTable2048.xml"/><Relationship Id="rId424" Type="http://schemas.openxmlformats.org/officeDocument/2006/relationships/queryTable" Target="../queryTables/queryTable2213.xml"/><Relationship Id="rId466" Type="http://schemas.openxmlformats.org/officeDocument/2006/relationships/queryTable" Target="../queryTables/queryTable2255.xml"/><Relationship Id="rId23" Type="http://schemas.openxmlformats.org/officeDocument/2006/relationships/queryTable" Target="../queryTables/queryTable1812.xml"/><Relationship Id="rId119" Type="http://schemas.openxmlformats.org/officeDocument/2006/relationships/queryTable" Target="../queryTables/queryTable1908.xml"/><Relationship Id="rId270" Type="http://schemas.openxmlformats.org/officeDocument/2006/relationships/queryTable" Target="../queryTables/queryTable2059.xml"/><Relationship Id="rId326" Type="http://schemas.openxmlformats.org/officeDocument/2006/relationships/queryTable" Target="../queryTables/queryTable2115.xml"/><Relationship Id="rId533" Type="http://schemas.openxmlformats.org/officeDocument/2006/relationships/queryTable" Target="../queryTables/queryTable2322.xml"/><Relationship Id="rId65" Type="http://schemas.openxmlformats.org/officeDocument/2006/relationships/queryTable" Target="../queryTables/queryTable1854.xml"/><Relationship Id="rId130" Type="http://schemas.openxmlformats.org/officeDocument/2006/relationships/queryTable" Target="../queryTables/queryTable1919.xml"/><Relationship Id="rId368" Type="http://schemas.openxmlformats.org/officeDocument/2006/relationships/queryTable" Target="../queryTables/queryTable2157.xml"/><Relationship Id="rId575" Type="http://schemas.openxmlformats.org/officeDocument/2006/relationships/queryTable" Target="../queryTables/queryTable2364.xml"/><Relationship Id="rId172" Type="http://schemas.openxmlformats.org/officeDocument/2006/relationships/queryTable" Target="../queryTables/queryTable1961.xml"/><Relationship Id="rId228" Type="http://schemas.openxmlformats.org/officeDocument/2006/relationships/queryTable" Target="../queryTables/queryTable2017.xml"/><Relationship Id="rId435" Type="http://schemas.openxmlformats.org/officeDocument/2006/relationships/queryTable" Target="../queryTables/queryTable2224.xml"/><Relationship Id="rId477" Type="http://schemas.openxmlformats.org/officeDocument/2006/relationships/queryTable" Target="../queryTables/queryTable2266.xml"/><Relationship Id="rId600" Type="http://schemas.openxmlformats.org/officeDocument/2006/relationships/queryTable" Target="../queryTables/queryTable2389.xml"/><Relationship Id="rId281" Type="http://schemas.openxmlformats.org/officeDocument/2006/relationships/queryTable" Target="../queryTables/queryTable2070.xml"/><Relationship Id="rId337" Type="http://schemas.openxmlformats.org/officeDocument/2006/relationships/queryTable" Target="../queryTables/queryTable2126.xml"/><Relationship Id="rId502" Type="http://schemas.openxmlformats.org/officeDocument/2006/relationships/queryTable" Target="../queryTables/queryTable2291.xml"/><Relationship Id="rId34" Type="http://schemas.openxmlformats.org/officeDocument/2006/relationships/queryTable" Target="../queryTables/queryTable1823.xml"/><Relationship Id="rId76" Type="http://schemas.openxmlformats.org/officeDocument/2006/relationships/queryTable" Target="../queryTables/queryTable1865.xml"/><Relationship Id="rId141" Type="http://schemas.openxmlformats.org/officeDocument/2006/relationships/queryTable" Target="../queryTables/queryTable1930.xml"/><Relationship Id="rId379" Type="http://schemas.openxmlformats.org/officeDocument/2006/relationships/queryTable" Target="../queryTables/queryTable2168.xml"/><Relationship Id="rId544" Type="http://schemas.openxmlformats.org/officeDocument/2006/relationships/queryTable" Target="../queryTables/queryTable2333.xml"/><Relationship Id="rId586" Type="http://schemas.openxmlformats.org/officeDocument/2006/relationships/queryTable" Target="../queryTables/queryTable2375.xml"/><Relationship Id="rId7" Type="http://schemas.openxmlformats.org/officeDocument/2006/relationships/queryTable" Target="../queryTables/queryTable1796.xml"/><Relationship Id="rId183" Type="http://schemas.openxmlformats.org/officeDocument/2006/relationships/queryTable" Target="../queryTables/queryTable1972.xml"/><Relationship Id="rId239" Type="http://schemas.openxmlformats.org/officeDocument/2006/relationships/queryTable" Target="../queryTables/queryTable2028.xml"/><Relationship Id="rId390" Type="http://schemas.openxmlformats.org/officeDocument/2006/relationships/queryTable" Target="../queryTables/queryTable2179.xml"/><Relationship Id="rId404" Type="http://schemas.openxmlformats.org/officeDocument/2006/relationships/queryTable" Target="../queryTables/queryTable2193.xml"/><Relationship Id="rId446" Type="http://schemas.openxmlformats.org/officeDocument/2006/relationships/queryTable" Target="../queryTables/queryTable2235.xml"/><Relationship Id="rId250" Type="http://schemas.openxmlformats.org/officeDocument/2006/relationships/queryTable" Target="../queryTables/queryTable2039.xml"/><Relationship Id="rId292" Type="http://schemas.openxmlformats.org/officeDocument/2006/relationships/queryTable" Target="../queryTables/queryTable2081.xml"/><Relationship Id="rId306" Type="http://schemas.openxmlformats.org/officeDocument/2006/relationships/queryTable" Target="../queryTables/queryTable2095.xml"/><Relationship Id="rId488" Type="http://schemas.openxmlformats.org/officeDocument/2006/relationships/queryTable" Target="../queryTables/queryTable2277.xml"/><Relationship Id="rId45" Type="http://schemas.openxmlformats.org/officeDocument/2006/relationships/queryTable" Target="../queryTables/queryTable1834.xml"/><Relationship Id="rId87" Type="http://schemas.openxmlformats.org/officeDocument/2006/relationships/queryTable" Target="../queryTables/queryTable1876.xml"/><Relationship Id="rId110" Type="http://schemas.openxmlformats.org/officeDocument/2006/relationships/queryTable" Target="../queryTables/queryTable1899.xml"/><Relationship Id="rId348" Type="http://schemas.openxmlformats.org/officeDocument/2006/relationships/queryTable" Target="../queryTables/queryTable2137.xml"/><Relationship Id="rId513" Type="http://schemas.openxmlformats.org/officeDocument/2006/relationships/queryTable" Target="../queryTables/queryTable2302.xml"/><Relationship Id="rId555" Type="http://schemas.openxmlformats.org/officeDocument/2006/relationships/queryTable" Target="../queryTables/queryTable2344.xml"/><Relationship Id="rId597" Type="http://schemas.openxmlformats.org/officeDocument/2006/relationships/queryTable" Target="../queryTables/queryTable2386.xml"/><Relationship Id="rId152" Type="http://schemas.openxmlformats.org/officeDocument/2006/relationships/queryTable" Target="../queryTables/queryTable1941.xml"/><Relationship Id="rId194" Type="http://schemas.openxmlformats.org/officeDocument/2006/relationships/queryTable" Target="../queryTables/queryTable1983.xml"/><Relationship Id="rId208" Type="http://schemas.openxmlformats.org/officeDocument/2006/relationships/queryTable" Target="../queryTables/queryTable1997.xml"/><Relationship Id="rId415" Type="http://schemas.openxmlformats.org/officeDocument/2006/relationships/queryTable" Target="../queryTables/queryTable2204.xml"/><Relationship Id="rId457" Type="http://schemas.openxmlformats.org/officeDocument/2006/relationships/queryTable" Target="../queryTables/queryTable2246.xml"/><Relationship Id="rId261" Type="http://schemas.openxmlformats.org/officeDocument/2006/relationships/queryTable" Target="../queryTables/queryTable2050.xml"/><Relationship Id="rId499" Type="http://schemas.openxmlformats.org/officeDocument/2006/relationships/queryTable" Target="../queryTables/queryTable2288.xml"/><Relationship Id="rId14" Type="http://schemas.openxmlformats.org/officeDocument/2006/relationships/queryTable" Target="../queryTables/queryTable1803.xml"/><Relationship Id="rId56" Type="http://schemas.openxmlformats.org/officeDocument/2006/relationships/queryTable" Target="../queryTables/queryTable1845.xml"/><Relationship Id="rId317" Type="http://schemas.openxmlformats.org/officeDocument/2006/relationships/queryTable" Target="../queryTables/queryTable2106.xml"/><Relationship Id="rId359" Type="http://schemas.openxmlformats.org/officeDocument/2006/relationships/queryTable" Target="../queryTables/queryTable2148.xml"/><Relationship Id="rId524" Type="http://schemas.openxmlformats.org/officeDocument/2006/relationships/queryTable" Target="../queryTables/queryTable2313.xml"/><Relationship Id="rId566" Type="http://schemas.openxmlformats.org/officeDocument/2006/relationships/queryTable" Target="../queryTables/queryTable2355.xml"/><Relationship Id="rId98" Type="http://schemas.openxmlformats.org/officeDocument/2006/relationships/queryTable" Target="../queryTables/queryTable1887.xml"/><Relationship Id="rId121" Type="http://schemas.openxmlformats.org/officeDocument/2006/relationships/queryTable" Target="../queryTables/queryTable1910.xml"/><Relationship Id="rId163" Type="http://schemas.openxmlformats.org/officeDocument/2006/relationships/queryTable" Target="../queryTables/queryTable1952.xml"/><Relationship Id="rId219" Type="http://schemas.openxmlformats.org/officeDocument/2006/relationships/queryTable" Target="../queryTables/queryTable2008.xml"/><Relationship Id="rId370" Type="http://schemas.openxmlformats.org/officeDocument/2006/relationships/queryTable" Target="../queryTables/queryTable2159.xml"/><Relationship Id="rId426" Type="http://schemas.openxmlformats.org/officeDocument/2006/relationships/queryTable" Target="../queryTables/queryTable2215.xml"/><Relationship Id="rId230" Type="http://schemas.openxmlformats.org/officeDocument/2006/relationships/queryTable" Target="../queryTables/queryTable2019.xml"/><Relationship Id="rId468" Type="http://schemas.openxmlformats.org/officeDocument/2006/relationships/queryTable" Target="../queryTables/queryTable2257.xml"/><Relationship Id="rId25" Type="http://schemas.openxmlformats.org/officeDocument/2006/relationships/queryTable" Target="../queryTables/queryTable1814.xml"/><Relationship Id="rId67" Type="http://schemas.openxmlformats.org/officeDocument/2006/relationships/queryTable" Target="../queryTables/queryTable1856.xml"/><Relationship Id="rId272" Type="http://schemas.openxmlformats.org/officeDocument/2006/relationships/queryTable" Target="../queryTables/queryTable2061.xml"/><Relationship Id="rId328" Type="http://schemas.openxmlformats.org/officeDocument/2006/relationships/queryTable" Target="../queryTables/queryTable2117.xml"/><Relationship Id="rId535" Type="http://schemas.openxmlformats.org/officeDocument/2006/relationships/queryTable" Target="../queryTables/queryTable2324.xml"/><Relationship Id="rId577" Type="http://schemas.openxmlformats.org/officeDocument/2006/relationships/queryTable" Target="../queryTables/queryTable2366.xml"/><Relationship Id="rId132" Type="http://schemas.openxmlformats.org/officeDocument/2006/relationships/queryTable" Target="../queryTables/queryTable1921.xml"/><Relationship Id="rId174" Type="http://schemas.openxmlformats.org/officeDocument/2006/relationships/queryTable" Target="../queryTables/queryTable1963.xml"/><Relationship Id="rId381" Type="http://schemas.openxmlformats.org/officeDocument/2006/relationships/queryTable" Target="../queryTables/queryTable2170.xml"/><Relationship Id="rId602" Type="http://schemas.openxmlformats.org/officeDocument/2006/relationships/queryTable" Target="../queryTables/queryTable2391.xml"/><Relationship Id="rId241" Type="http://schemas.openxmlformats.org/officeDocument/2006/relationships/queryTable" Target="../queryTables/queryTable2030.xml"/><Relationship Id="rId437" Type="http://schemas.openxmlformats.org/officeDocument/2006/relationships/queryTable" Target="../queryTables/queryTable2226.xml"/><Relationship Id="rId479" Type="http://schemas.openxmlformats.org/officeDocument/2006/relationships/queryTable" Target="../queryTables/queryTable2268.xml"/><Relationship Id="rId36" Type="http://schemas.openxmlformats.org/officeDocument/2006/relationships/queryTable" Target="../queryTables/queryTable1825.xml"/><Relationship Id="rId283" Type="http://schemas.openxmlformats.org/officeDocument/2006/relationships/queryTable" Target="../queryTables/queryTable2072.xml"/><Relationship Id="rId339" Type="http://schemas.openxmlformats.org/officeDocument/2006/relationships/queryTable" Target="../queryTables/queryTable2128.xml"/><Relationship Id="rId490" Type="http://schemas.openxmlformats.org/officeDocument/2006/relationships/queryTable" Target="../queryTables/queryTable2279.xml"/><Relationship Id="rId504" Type="http://schemas.openxmlformats.org/officeDocument/2006/relationships/queryTable" Target="../queryTables/queryTable2293.xml"/><Relationship Id="rId546" Type="http://schemas.openxmlformats.org/officeDocument/2006/relationships/queryTable" Target="../queryTables/queryTable2335.xml"/><Relationship Id="rId78" Type="http://schemas.openxmlformats.org/officeDocument/2006/relationships/queryTable" Target="../queryTables/queryTable1867.xml"/><Relationship Id="rId101" Type="http://schemas.openxmlformats.org/officeDocument/2006/relationships/queryTable" Target="../queryTables/queryTable1890.xml"/><Relationship Id="rId143" Type="http://schemas.openxmlformats.org/officeDocument/2006/relationships/queryTable" Target="../queryTables/queryTable1932.xml"/><Relationship Id="rId185" Type="http://schemas.openxmlformats.org/officeDocument/2006/relationships/queryTable" Target="../queryTables/queryTable1974.xml"/><Relationship Id="rId350" Type="http://schemas.openxmlformats.org/officeDocument/2006/relationships/queryTable" Target="../queryTables/queryTable2139.xml"/><Relationship Id="rId406" Type="http://schemas.openxmlformats.org/officeDocument/2006/relationships/queryTable" Target="../queryTables/queryTable2195.xml"/><Relationship Id="rId588" Type="http://schemas.openxmlformats.org/officeDocument/2006/relationships/queryTable" Target="../queryTables/queryTable2377.xml"/><Relationship Id="rId9" Type="http://schemas.openxmlformats.org/officeDocument/2006/relationships/queryTable" Target="../queryTables/queryTable1798.xml"/><Relationship Id="rId210" Type="http://schemas.openxmlformats.org/officeDocument/2006/relationships/queryTable" Target="../queryTables/queryTable1999.xml"/><Relationship Id="rId392" Type="http://schemas.openxmlformats.org/officeDocument/2006/relationships/queryTable" Target="../queryTables/queryTable2181.xml"/><Relationship Id="rId448" Type="http://schemas.openxmlformats.org/officeDocument/2006/relationships/queryTable" Target="../queryTables/queryTable2237.xml"/><Relationship Id="rId252" Type="http://schemas.openxmlformats.org/officeDocument/2006/relationships/queryTable" Target="../queryTables/queryTable2041.xml"/><Relationship Id="rId294" Type="http://schemas.openxmlformats.org/officeDocument/2006/relationships/queryTable" Target="../queryTables/queryTable2083.xml"/><Relationship Id="rId308" Type="http://schemas.openxmlformats.org/officeDocument/2006/relationships/queryTable" Target="../queryTables/queryTable2097.xml"/><Relationship Id="rId515" Type="http://schemas.openxmlformats.org/officeDocument/2006/relationships/queryTable" Target="../queryTables/queryTable2304.xml"/><Relationship Id="rId47" Type="http://schemas.openxmlformats.org/officeDocument/2006/relationships/queryTable" Target="../queryTables/queryTable1836.xml"/><Relationship Id="rId89" Type="http://schemas.openxmlformats.org/officeDocument/2006/relationships/queryTable" Target="../queryTables/queryTable1878.xml"/><Relationship Id="rId112" Type="http://schemas.openxmlformats.org/officeDocument/2006/relationships/queryTable" Target="../queryTables/queryTable1901.xml"/><Relationship Id="rId154" Type="http://schemas.openxmlformats.org/officeDocument/2006/relationships/queryTable" Target="../queryTables/queryTable1943.xml"/><Relationship Id="rId361" Type="http://schemas.openxmlformats.org/officeDocument/2006/relationships/queryTable" Target="../queryTables/queryTable2150.xml"/><Relationship Id="rId557" Type="http://schemas.openxmlformats.org/officeDocument/2006/relationships/queryTable" Target="../queryTables/queryTable2346.xml"/><Relationship Id="rId599" Type="http://schemas.openxmlformats.org/officeDocument/2006/relationships/queryTable" Target="../queryTables/queryTable2388.xml"/><Relationship Id="rId196" Type="http://schemas.openxmlformats.org/officeDocument/2006/relationships/queryTable" Target="../queryTables/queryTable1985.xml"/><Relationship Id="rId417" Type="http://schemas.openxmlformats.org/officeDocument/2006/relationships/queryTable" Target="../queryTables/queryTable2206.xml"/><Relationship Id="rId459" Type="http://schemas.openxmlformats.org/officeDocument/2006/relationships/queryTable" Target="../queryTables/queryTable2248.xml"/><Relationship Id="rId16" Type="http://schemas.openxmlformats.org/officeDocument/2006/relationships/queryTable" Target="../queryTables/queryTable1805.xml"/><Relationship Id="rId221" Type="http://schemas.openxmlformats.org/officeDocument/2006/relationships/queryTable" Target="../queryTables/queryTable2010.xml"/><Relationship Id="rId263" Type="http://schemas.openxmlformats.org/officeDocument/2006/relationships/queryTable" Target="../queryTables/queryTable2052.xml"/><Relationship Id="rId319" Type="http://schemas.openxmlformats.org/officeDocument/2006/relationships/queryTable" Target="../queryTables/queryTable2108.xml"/><Relationship Id="rId470" Type="http://schemas.openxmlformats.org/officeDocument/2006/relationships/queryTable" Target="../queryTables/queryTable2259.xml"/><Relationship Id="rId526" Type="http://schemas.openxmlformats.org/officeDocument/2006/relationships/queryTable" Target="../queryTables/queryTable2315.xml"/><Relationship Id="rId58" Type="http://schemas.openxmlformats.org/officeDocument/2006/relationships/queryTable" Target="../queryTables/queryTable1847.xml"/><Relationship Id="rId123" Type="http://schemas.openxmlformats.org/officeDocument/2006/relationships/queryTable" Target="../queryTables/queryTable1912.xml"/><Relationship Id="rId330" Type="http://schemas.openxmlformats.org/officeDocument/2006/relationships/queryTable" Target="../queryTables/queryTable2119.xml"/><Relationship Id="rId568" Type="http://schemas.openxmlformats.org/officeDocument/2006/relationships/queryTable" Target="../queryTables/queryTable2357.xml"/><Relationship Id="rId90" Type="http://schemas.openxmlformats.org/officeDocument/2006/relationships/queryTable" Target="../queryTables/queryTable1879.xml"/><Relationship Id="rId165" Type="http://schemas.openxmlformats.org/officeDocument/2006/relationships/queryTable" Target="../queryTables/queryTable1954.xml"/><Relationship Id="rId186" Type="http://schemas.openxmlformats.org/officeDocument/2006/relationships/queryTable" Target="../queryTables/queryTable1975.xml"/><Relationship Id="rId351" Type="http://schemas.openxmlformats.org/officeDocument/2006/relationships/queryTable" Target="../queryTables/queryTable2140.xml"/><Relationship Id="rId372" Type="http://schemas.openxmlformats.org/officeDocument/2006/relationships/queryTable" Target="../queryTables/queryTable2161.xml"/><Relationship Id="rId393" Type="http://schemas.openxmlformats.org/officeDocument/2006/relationships/queryTable" Target="../queryTables/queryTable2182.xml"/><Relationship Id="rId407" Type="http://schemas.openxmlformats.org/officeDocument/2006/relationships/queryTable" Target="../queryTables/queryTable2196.xml"/><Relationship Id="rId428" Type="http://schemas.openxmlformats.org/officeDocument/2006/relationships/queryTable" Target="../queryTables/queryTable2217.xml"/><Relationship Id="rId449" Type="http://schemas.openxmlformats.org/officeDocument/2006/relationships/queryTable" Target="../queryTables/queryTable2238.xml"/><Relationship Id="rId211" Type="http://schemas.openxmlformats.org/officeDocument/2006/relationships/queryTable" Target="../queryTables/queryTable2000.xml"/><Relationship Id="rId232" Type="http://schemas.openxmlformats.org/officeDocument/2006/relationships/queryTable" Target="../queryTables/queryTable2021.xml"/><Relationship Id="rId253" Type="http://schemas.openxmlformats.org/officeDocument/2006/relationships/queryTable" Target="../queryTables/queryTable2042.xml"/><Relationship Id="rId274" Type="http://schemas.openxmlformats.org/officeDocument/2006/relationships/queryTable" Target="../queryTables/queryTable2063.xml"/><Relationship Id="rId295" Type="http://schemas.openxmlformats.org/officeDocument/2006/relationships/queryTable" Target="../queryTables/queryTable2084.xml"/><Relationship Id="rId309" Type="http://schemas.openxmlformats.org/officeDocument/2006/relationships/queryTable" Target="../queryTables/queryTable2098.xml"/><Relationship Id="rId460" Type="http://schemas.openxmlformats.org/officeDocument/2006/relationships/queryTable" Target="../queryTables/queryTable2249.xml"/><Relationship Id="rId481" Type="http://schemas.openxmlformats.org/officeDocument/2006/relationships/queryTable" Target="../queryTables/queryTable2270.xml"/><Relationship Id="rId516" Type="http://schemas.openxmlformats.org/officeDocument/2006/relationships/queryTable" Target="../queryTables/queryTable2305.xml"/><Relationship Id="rId27" Type="http://schemas.openxmlformats.org/officeDocument/2006/relationships/queryTable" Target="../queryTables/queryTable1816.xml"/><Relationship Id="rId48" Type="http://schemas.openxmlformats.org/officeDocument/2006/relationships/queryTable" Target="../queryTables/queryTable1837.xml"/><Relationship Id="rId69" Type="http://schemas.openxmlformats.org/officeDocument/2006/relationships/queryTable" Target="../queryTables/queryTable1858.xml"/><Relationship Id="rId113" Type="http://schemas.openxmlformats.org/officeDocument/2006/relationships/queryTable" Target="../queryTables/queryTable1902.xml"/><Relationship Id="rId134" Type="http://schemas.openxmlformats.org/officeDocument/2006/relationships/queryTable" Target="../queryTables/queryTable1923.xml"/><Relationship Id="rId320" Type="http://schemas.openxmlformats.org/officeDocument/2006/relationships/queryTable" Target="../queryTables/queryTable2109.xml"/><Relationship Id="rId537" Type="http://schemas.openxmlformats.org/officeDocument/2006/relationships/queryTable" Target="../queryTables/queryTable2326.xml"/><Relationship Id="rId558" Type="http://schemas.openxmlformats.org/officeDocument/2006/relationships/queryTable" Target="../queryTables/queryTable2347.xml"/><Relationship Id="rId579" Type="http://schemas.openxmlformats.org/officeDocument/2006/relationships/queryTable" Target="../queryTables/queryTable2368.xml"/><Relationship Id="rId80" Type="http://schemas.openxmlformats.org/officeDocument/2006/relationships/queryTable" Target="../queryTables/queryTable1869.xml"/><Relationship Id="rId155" Type="http://schemas.openxmlformats.org/officeDocument/2006/relationships/queryTable" Target="../queryTables/queryTable1944.xml"/><Relationship Id="rId176" Type="http://schemas.openxmlformats.org/officeDocument/2006/relationships/queryTable" Target="../queryTables/queryTable1965.xml"/><Relationship Id="rId197" Type="http://schemas.openxmlformats.org/officeDocument/2006/relationships/queryTable" Target="../queryTables/queryTable1986.xml"/><Relationship Id="rId341" Type="http://schemas.openxmlformats.org/officeDocument/2006/relationships/queryTable" Target="../queryTables/queryTable2130.xml"/><Relationship Id="rId362" Type="http://schemas.openxmlformats.org/officeDocument/2006/relationships/queryTable" Target="../queryTables/queryTable2151.xml"/><Relationship Id="rId383" Type="http://schemas.openxmlformats.org/officeDocument/2006/relationships/queryTable" Target="../queryTables/queryTable2172.xml"/><Relationship Id="rId418" Type="http://schemas.openxmlformats.org/officeDocument/2006/relationships/queryTable" Target="../queryTables/queryTable2207.xml"/><Relationship Id="rId439" Type="http://schemas.openxmlformats.org/officeDocument/2006/relationships/queryTable" Target="../queryTables/queryTable2228.xml"/><Relationship Id="rId590" Type="http://schemas.openxmlformats.org/officeDocument/2006/relationships/queryTable" Target="../queryTables/queryTable2379.xml"/><Relationship Id="rId604" Type="http://schemas.openxmlformats.org/officeDocument/2006/relationships/queryTable" Target="../queryTables/queryTable2393.xml"/><Relationship Id="rId201" Type="http://schemas.openxmlformats.org/officeDocument/2006/relationships/queryTable" Target="../queryTables/queryTable1990.xml"/><Relationship Id="rId222" Type="http://schemas.openxmlformats.org/officeDocument/2006/relationships/queryTable" Target="../queryTables/queryTable2011.xml"/><Relationship Id="rId243" Type="http://schemas.openxmlformats.org/officeDocument/2006/relationships/queryTable" Target="../queryTables/queryTable2032.xml"/><Relationship Id="rId264" Type="http://schemas.openxmlformats.org/officeDocument/2006/relationships/queryTable" Target="../queryTables/queryTable2053.xml"/><Relationship Id="rId285" Type="http://schemas.openxmlformats.org/officeDocument/2006/relationships/queryTable" Target="../queryTables/queryTable2074.xml"/><Relationship Id="rId450" Type="http://schemas.openxmlformats.org/officeDocument/2006/relationships/queryTable" Target="../queryTables/queryTable2239.xml"/><Relationship Id="rId471" Type="http://schemas.openxmlformats.org/officeDocument/2006/relationships/queryTable" Target="../queryTables/queryTable2260.xml"/><Relationship Id="rId506" Type="http://schemas.openxmlformats.org/officeDocument/2006/relationships/queryTable" Target="../queryTables/queryTable2295.xml"/><Relationship Id="rId17" Type="http://schemas.openxmlformats.org/officeDocument/2006/relationships/queryTable" Target="../queryTables/queryTable1806.xml"/><Relationship Id="rId38" Type="http://schemas.openxmlformats.org/officeDocument/2006/relationships/queryTable" Target="../queryTables/queryTable1827.xml"/><Relationship Id="rId59" Type="http://schemas.openxmlformats.org/officeDocument/2006/relationships/queryTable" Target="../queryTables/queryTable1848.xml"/><Relationship Id="rId103" Type="http://schemas.openxmlformats.org/officeDocument/2006/relationships/queryTable" Target="../queryTables/queryTable1892.xml"/><Relationship Id="rId124" Type="http://schemas.openxmlformats.org/officeDocument/2006/relationships/queryTable" Target="../queryTables/queryTable1913.xml"/><Relationship Id="rId310" Type="http://schemas.openxmlformats.org/officeDocument/2006/relationships/queryTable" Target="../queryTables/queryTable2099.xml"/><Relationship Id="rId492" Type="http://schemas.openxmlformats.org/officeDocument/2006/relationships/queryTable" Target="../queryTables/queryTable2281.xml"/><Relationship Id="rId527" Type="http://schemas.openxmlformats.org/officeDocument/2006/relationships/queryTable" Target="../queryTables/queryTable2316.xml"/><Relationship Id="rId548" Type="http://schemas.openxmlformats.org/officeDocument/2006/relationships/queryTable" Target="../queryTables/queryTable2337.xml"/><Relationship Id="rId569" Type="http://schemas.openxmlformats.org/officeDocument/2006/relationships/queryTable" Target="../queryTables/queryTable2358.xml"/><Relationship Id="rId70" Type="http://schemas.openxmlformats.org/officeDocument/2006/relationships/queryTable" Target="../queryTables/queryTable1859.xml"/><Relationship Id="rId91" Type="http://schemas.openxmlformats.org/officeDocument/2006/relationships/queryTable" Target="../queryTables/queryTable1880.xml"/><Relationship Id="rId145" Type="http://schemas.openxmlformats.org/officeDocument/2006/relationships/queryTable" Target="../queryTables/queryTable1934.xml"/><Relationship Id="rId166" Type="http://schemas.openxmlformats.org/officeDocument/2006/relationships/queryTable" Target="../queryTables/queryTable1955.xml"/><Relationship Id="rId187" Type="http://schemas.openxmlformats.org/officeDocument/2006/relationships/queryTable" Target="../queryTables/queryTable1976.xml"/><Relationship Id="rId331" Type="http://schemas.openxmlformats.org/officeDocument/2006/relationships/queryTable" Target="../queryTables/queryTable2120.xml"/><Relationship Id="rId352" Type="http://schemas.openxmlformats.org/officeDocument/2006/relationships/queryTable" Target="../queryTables/queryTable2141.xml"/><Relationship Id="rId373" Type="http://schemas.openxmlformats.org/officeDocument/2006/relationships/queryTable" Target="../queryTables/queryTable2162.xml"/><Relationship Id="rId394" Type="http://schemas.openxmlformats.org/officeDocument/2006/relationships/queryTable" Target="../queryTables/queryTable2183.xml"/><Relationship Id="rId408" Type="http://schemas.openxmlformats.org/officeDocument/2006/relationships/queryTable" Target="../queryTables/queryTable2197.xml"/><Relationship Id="rId429" Type="http://schemas.openxmlformats.org/officeDocument/2006/relationships/queryTable" Target="../queryTables/queryTable2218.xml"/><Relationship Id="rId580" Type="http://schemas.openxmlformats.org/officeDocument/2006/relationships/queryTable" Target="../queryTables/queryTable2369.xml"/><Relationship Id="rId1" Type="http://schemas.openxmlformats.org/officeDocument/2006/relationships/printerSettings" Target="../printerSettings/printerSettings6.bin"/><Relationship Id="rId212" Type="http://schemas.openxmlformats.org/officeDocument/2006/relationships/queryTable" Target="../queryTables/queryTable2001.xml"/><Relationship Id="rId233" Type="http://schemas.openxmlformats.org/officeDocument/2006/relationships/queryTable" Target="../queryTables/queryTable2022.xml"/><Relationship Id="rId254" Type="http://schemas.openxmlformats.org/officeDocument/2006/relationships/queryTable" Target="../queryTables/queryTable2043.xml"/><Relationship Id="rId440" Type="http://schemas.openxmlformats.org/officeDocument/2006/relationships/queryTable" Target="../queryTables/queryTable2229.xml"/><Relationship Id="rId28" Type="http://schemas.openxmlformats.org/officeDocument/2006/relationships/queryTable" Target="../queryTables/queryTable1817.xml"/><Relationship Id="rId49" Type="http://schemas.openxmlformats.org/officeDocument/2006/relationships/queryTable" Target="../queryTables/queryTable1838.xml"/><Relationship Id="rId114" Type="http://schemas.openxmlformats.org/officeDocument/2006/relationships/queryTable" Target="../queryTables/queryTable1903.xml"/><Relationship Id="rId275" Type="http://schemas.openxmlformats.org/officeDocument/2006/relationships/queryTable" Target="../queryTables/queryTable2064.xml"/><Relationship Id="rId296" Type="http://schemas.openxmlformats.org/officeDocument/2006/relationships/queryTable" Target="../queryTables/queryTable2085.xml"/><Relationship Id="rId300" Type="http://schemas.openxmlformats.org/officeDocument/2006/relationships/queryTable" Target="../queryTables/queryTable2089.xml"/><Relationship Id="rId461" Type="http://schemas.openxmlformats.org/officeDocument/2006/relationships/queryTable" Target="../queryTables/queryTable2250.xml"/><Relationship Id="rId482" Type="http://schemas.openxmlformats.org/officeDocument/2006/relationships/queryTable" Target="../queryTables/queryTable2271.xml"/><Relationship Id="rId517" Type="http://schemas.openxmlformats.org/officeDocument/2006/relationships/queryTable" Target="../queryTables/queryTable2306.xml"/><Relationship Id="rId538" Type="http://schemas.openxmlformats.org/officeDocument/2006/relationships/queryTable" Target="../queryTables/queryTable2327.xml"/><Relationship Id="rId559" Type="http://schemas.openxmlformats.org/officeDocument/2006/relationships/queryTable" Target="../queryTables/queryTable2348.xml"/><Relationship Id="rId60" Type="http://schemas.openxmlformats.org/officeDocument/2006/relationships/queryTable" Target="../queryTables/queryTable1849.xml"/><Relationship Id="rId81" Type="http://schemas.openxmlformats.org/officeDocument/2006/relationships/queryTable" Target="../queryTables/queryTable1870.xml"/><Relationship Id="rId135" Type="http://schemas.openxmlformats.org/officeDocument/2006/relationships/queryTable" Target="../queryTables/queryTable1924.xml"/><Relationship Id="rId156" Type="http://schemas.openxmlformats.org/officeDocument/2006/relationships/queryTable" Target="../queryTables/queryTable1945.xml"/><Relationship Id="rId177" Type="http://schemas.openxmlformats.org/officeDocument/2006/relationships/queryTable" Target="../queryTables/queryTable1966.xml"/><Relationship Id="rId198" Type="http://schemas.openxmlformats.org/officeDocument/2006/relationships/queryTable" Target="../queryTables/queryTable1987.xml"/><Relationship Id="rId321" Type="http://schemas.openxmlformats.org/officeDocument/2006/relationships/queryTable" Target="../queryTables/queryTable2110.xml"/><Relationship Id="rId342" Type="http://schemas.openxmlformats.org/officeDocument/2006/relationships/queryTable" Target="../queryTables/queryTable2131.xml"/><Relationship Id="rId363" Type="http://schemas.openxmlformats.org/officeDocument/2006/relationships/queryTable" Target="../queryTables/queryTable2152.xml"/><Relationship Id="rId384" Type="http://schemas.openxmlformats.org/officeDocument/2006/relationships/queryTable" Target="../queryTables/queryTable2173.xml"/><Relationship Id="rId419" Type="http://schemas.openxmlformats.org/officeDocument/2006/relationships/queryTable" Target="../queryTables/queryTable2208.xml"/><Relationship Id="rId570" Type="http://schemas.openxmlformats.org/officeDocument/2006/relationships/queryTable" Target="../queryTables/queryTable2359.xml"/><Relationship Id="rId591" Type="http://schemas.openxmlformats.org/officeDocument/2006/relationships/queryTable" Target="../queryTables/queryTable2380.xml"/><Relationship Id="rId605" Type="http://schemas.openxmlformats.org/officeDocument/2006/relationships/queryTable" Target="../queryTables/queryTable2394.xml"/><Relationship Id="rId202" Type="http://schemas.openxmlformats.org/officeDocument/2006/relationships/queryTable" Target="../queryTables/queryTable1991.xml"/><Relationship Id="rId223" Type="http://schemas.openxmlformats.org/officeDocument/2006/relationships/queryTable" Target="../queryTables/queryTable2012.xml"/><Relationship Id="rId244" Type="http://schemas.openxmlformats.org/officeDocument/2006/relationships/queryTable" Target="../queryTables/queryTable2033.xml"/><Relationship Id="rId430" Type="http://schemas.openxmlformats.org/officeDocument/2006/relationships/queryTable" Target="../queryTables/queryTable2219.xml"/><Relationship Id="rId18" Type="http://schemas.openxmlformats.org/officeDocument/2006/relationships/queryTable" Target="../queryTables/queryTable1807.xml"/><Relationship Id="rId39" Type="http://schemas.openxmlformats.org/officeDocument/2006/relationships/queryTable" Target="../queryTables/queryTable1828.xml"/><Relationship Id="rId265" Type="http://schemas.openxmlformats.org/officeDocument/2006/relationships/queryTable" Target="../queryTables/queryTable2054.xml"/><Relationship Id="rId286" Type="http://schemas.openxmlformats.org/officeDocument/2006/relationships/queryTable" Target="../queryTables/queryTable2075.xml"/><Relationship Id="rId451" Type="http://schemas.openxmlformats.org/officeDocument/2006/relationships/queryTable" Target="../queryTables/queryTable2240.xml"/><Relationship Id="rId472" Type="http://schemas.openxmlformats.org/officeDocument/2006/relationships/queryTable" Target="../queryTables/queryTable2261.xml"/><Relationship Id="rId493" Type="http://schemas.openxmlformats.org/officeDocument/2006/relationships/queryTable" Target="../queryTables/queryTable2282.xml"/><Relationship Id="rId507" Type="http://schemas.openxmlformats.org/officeDocument/2006/relationships/queryTable" Target="../queryTables/queryTable2296.xml"/><Relationship Id="rId528" Type="http://schemas.openxmlformats.org/officeDocument/2006/relationships/queryTable" Target="../queryTables/queryTable2317.xml"/><Relationship Id="rId549" Type="http://schemas.openxmlformats.org/officeDocument/2006/relationships/queryTable" Target="../queryTables/queryTable2338.xml"/><Relationship Id="rId50" Type="http://schemas.openxmlformats.org/officeDocument/2006/relationships/queryTable" Target="../queryTables/queryTable1839.xml"/><Relationship Id="rId104" Type="http://schemas.openxmlformats.org/officeDocument/2006/relationships/queryTable" Target="../queryTables/queryTable1893.xml"/><Relationship Id="rId125" Type="http://schemas.openxmlformats.org/officeDocument/2006/relationships/queryTable" Target="../queryTables/queryTable1914.xml"/><Relationship Id="rId146" Type="http://schemas.openxmlformats.org/officeDocument/2006/relationships/queryTable" Target="../queryTables/queryTable1935.xml"/><Relationship Id="rId167" Type="http://schemas.openxmlformats.org/officeDocument/2006/relationships/queryTable" Target="../queryTables/queryTable1956.xml"/><Relationship Id="rId188" Type="http://schemas.openxmlformats.org/officeDocument/2006/relationships/queryTable" Target="../queryTables/queryTable1977.xml"/><Relationship Id="rId311" Type="http://schemas.openxmlformats.org/officeDocument/2006/relationships/queryTable" Target="../queryTables/queryTable2100.xml"/><Relationship Id="rId332" Type="http://schemas.openxmlformats.org/officeDocument/2006/relationships/queryTable" Target="../queryTables/queryTable2121.xml"/><Relationship Id="rId353" Type="http://schemas.openxmlformats.org/officeDocument/2006/relationships/queryTable" Target="../queryTables/queryTable2142.xml"/><Relationship Id="rId374" Type="http://schemas.openxmlformats.org/officeDocument/2006/relationships/queryTable" Target="../queryTables/queryTable2163.xml"/><Relationship Id="rId395" Type="http://schemas.openxmlformats.org/officeDocument/2006/relationships/queryTable" Target="../queryTables/queryTable2184.xml"/><Relationship Id="rId409" Type="http://schemas.openxmlformats.org/officeDocument/2006/relationships/queryTable" Target="../queryTables/queryTable2198.xml"/><Relationship Id="rId560" Type="http://schemas.openxmlformats.org/officeDocument/2006/relationships/queryTable" Target="../queryTables/queryTable2349.xml"/><Relationship Id="rId581" Type="http://schemas.openxmlformats.org/officeDocument/2006/relationships/queryTable" Target="../queryTables/queryTable2370.xml"/><Relationship Id="rId71" Type="http://schemas.openxmlformats.org/officeDocument/2006/relationships/queryTable" Target="../queryTables/queryTable1860.xml"/><Relationship Id="rId92" Type="http://schemas.openxmlformats.org/officeDocument/2006/relationships/queryTable" Target="../queryTables/queryTable1881.xml"/><Relationship Id="rId213" Type="http://schemas.openxmlformats.org/officeDocument/2006/relationships/queryTable" Target="../queryTables/queryTable2002.xml"/><Relationship Id="rId234" Type="http://schemas.openxmlformats.org/officeDocument/2006/relationships/queryTable" Target="../queryTables/queryTable2023.xml"/><Relationship Id="rId420" Type="http://schemas.openxmlformats.org/officeDocument/2006/relationships/queryTable" Target="../queryTables/queryTable2209.xml"/><Relationship Id="rId2" Type="http://schemas.openxmlformats.org/officeDocument/2006/relationships/vmlDrawing" Target="../drawings/vmlDrawing6.vml"/><Relationship Id="rId29" Type="http://schemas.openxmlformats.org/officeDocument/2006/relationships/queryTable" Target="../queryTables/queryTable1818.xml"/><Relationship Id="rId255" Type="http://schemas.openxmlformats.org/officeDocument/2006/relationships/queryTable" Target="../queryTables/queryTable2044.xml"/><Relationship Id="rId276" Type="http://schemas.openxmlformats.org/officeDocument/2006/relationships/queryTable" Target="../queryTables/queryTable2065.xml"/><Relationship Id="rId297" Type="http://schemas.openxmlformats.org/officeDocument/2006/relationships/queryTable" Target="../queryTables/queryTable2086.xml"/><Relationship Id="rId441" Type="http://schemas.openxmlformats.org/officeDocument/2006/relationships/queryTable" Target="../queryTables/queryTable2230.xml"/><Relationship Id="rId462" Type="http://schemas.openxmlformats.org/officeDocument/2006/relationships/queryTable" Target="../queryTables/queryTable2251.xml"/><Relationship Id="rId483" Type="http://schemas.openxmlformats.org/officeDocument/2006/relationships/queryTable" Target="../queryTables/queryTable2272.xml"/><Relationship Id="rId518" Type="http://schemas.openxmlformats.org/officeDocument/2006/relationships/queryTable" Target="../queryTables/queryTable2307.xml"/><Relationship Id="rId539" Type="http://schemas.openxmlformats.org/officeDocument/2006/relationships/queryTable" Target="../queryTables/queryTable2328.xml"/><Relationship Id="rId40" Type="http://schemas.openxmlformats.org/officeDocument/2006/relationships/queryTable" Target="../queryTables/queryTable1829.xml"/><Relationship Id="rId115" Type="http://schemas.openxmlformats.org/officeDocument/2006/relationships/queryTable" Target="../queryTables/queryTable1904.xml"/><Relationship Id="rId136" Type="http://schemas.openxmlformats.org/officeDocument/2006/relationships/queryTable" Target="../queryTables/queryTable1925.xml"/><Relationship Id="rId157" Type="http://schemas.openxmlformats.org/officeDocument/2006/relationships/queryTable" Target="../queryTables/queryTable1946.xml"/><Relationship Id="rId178" Type="http://schemas.openxmlformats.org/officeDocument/2006/relationships/queryTable" Target="../queryTables/queryTable1967.xml"/><Relationship Id="rId301" Type="http://schemas.openxmlformats.org/officeDocument/2006/relationships/queryTable" Target="../queryTables/queryTable2090.xml"/><Relationship Id="rId322" Type="http://schemas.openxmlformats.org/officeDocument/2006/relationships/queryTable" Target="../queryTables/queryTable2111.xml"/><Relationship Id="rId343" Type="http://schemas.openxmlformats.org/officeDocument/2006/relationships/queryTable" Target="../queryTables/queryTable2132.xml"/><Relationship Id="rId364" Type="http://schemas.openxmlformats.org/officeDocument/2006/relationships/queryTable" Target="../queryTables/queryTable2153.xml"/><Relationship Id="rId550" Type="http://schemas.openxmlformats.org/officeDocument/2006/relationships/queryTable" Target="../queryTables/queryTable2339.xml"/><Relationship Id="rId61" Type="http://schemas.openxmlformats.org/officeDocument/2006/relationships/queryTable" Target="../queryTables/queryTable1850.xml"/><Relationship Id="rId82" Type="http://schemas.openxmlformats.org/officeDocument/2006/relationships/queryTable" Target="../queryTables/queryTable1871.xml"/><Relationship Id="rId199" Type="http://schemas.openxmlformats.org/officeDocument/2006/relationships/queryTable" Target="../queryTables/queryTable1988.xml"/><Relationship Id="rId203" Type="http://schemas.openxmlformats.org/officeDocument/2006/relationships/queryTable" Target="../queryTables/queryTable1992.xml"/><Relationship Id="rId385" Type="http://schemas.openxmlformats.org/officeDocument/2006/relationships/queryTable" Target="../queryTables/queryTable2174.xml"/><Relationship Id="rId571" Type="http://schemas.openxmlformats.org/officeDocument/2006/relationships/queryTable" Target="../queryTables/queryTable2360.xml"/><Relationship Id="rId592" Type="http://schemas.openxmlformats.org/officeDocument/2006/relationships/queryTable" Target="../queryTables/queryTable2381.xml"/><Relationship Id="rId606" Type="http://schemas.openxmlformats.org/officeDocument/2006/relationships/queryTable" Target="../queryTables/queryTable2395.xml"/><Relationship Id="rId19" Type="http://schemas.openxmlformats.org/officeDocument/2006/relationships/queryTable" Target="../queryTables/queryTable1808.xml"/><Relationship Id="rId224" Type="http://schemas.openxmlformats.org/officeDocument/2006/relationships/queryTable" Target="../queryTables/queryTable2013.xml"/><Relationship Id="rId245" Type="http://schemas.openxmlformats.org/officeDocument/2006/relationships/queryTable" Target="../queryTables/queryTable2034.xml"/><Relationship Id="rId266" Type="http://schemas.openxmlformats.org/officeDocument/2006/relationships/queryTable" Target="../queryTables/queryTable2055.xml"/><Relationship Id="rId287" Type="http://schemas.openxmlformats.org/officeDocument/2006/relationships/queryTable" Target="../queryTables/queryTable2076.xml"/><Relationship Id="rId410" Type="http://schemas.openxmlformats.org/officeDocument/2006/relationships/queryTable" Target="../queryTables/queryTable2199.xml"/><Relationship Id="rId431" Type="http://schemas.openxmlformats.org/officeDocument/2006/relationships/queryTable" Target="../queryTables/queryTable2220.xml"/><Relationship Id="rId452" Type="http://schemas.openxmlformats.org/officeDocument/2006/relationships/queryTable" Target="../queryTables/queryTable2241.xml"/><Relationship Id="rId473" Type="http://schemas.openxmlformats.org/officeDocument/2006/relationships/queryTable" Target="../queryTables/queryTable2262.xml"/><Relationship Id="rId494" Type="http://schemas.openxmlformats.org/officeDocument/2006/relationships/queryTable" Target="../queryTables/queryTable2283.xml"/><Relationship Id="rId508" Type="http://schemas.openxmlformats.org/officeDocument/2006/relationships/queryTable" Target="../queryTables/queryTable2297.xml"/><Relationship Id="rId529" Type="http://schemas.openxmlformats.org/officeDocument/2006/relationships/queryTable" Target="../queryTables/queryTable2318.xml"/><Relationship Id="rId30" Type="http://schemas.openxmlformats.org/officeDocument/2006/relationships/queryTable" Target="../queryTables/queryTable1819.xml"/><Relationship Id="rId105" Type="http://schemas.openxmlformats.org/officeDocument/2006/relationships/queryTable" Target="../queryTables/queryTable1894.xml"/><Relationship Id="rId126" Type="http://schemas.openxmlformats.org/officeDocument/2006/relationships/queryTable" Target="../queryTables/queryTable1915.xml"/><Relationship Id="rId147" Type="http://schemas.openxmlformats.org/officeDocument/2006/relationships/queryTable" Target="../queryTables/queryTable1936.xml"/><Relationship Id="rId168" Type="http://schemas.openxmlformats.org/officeDocument/2006/relationships/queryTable" Target="../queryTables/queryTable1957.xml"/><Relationship Id="rId312" Type="http://schemas.openxmlformats.org/officeDocument/2006/relationships/queryTable" Target="../queryTables/queryTable2101.xml"/><Relationship Id="rId333" Type="http://schemas.openxmlformats.org/officeDocument/2006/relationships/queryTable" Target="../queryTables/queryTable2122.xml"/><Relationship Id="rId354" Type="http://schemas.openxmlformats.org/officeDocument/2006/relationships/queryTable" Target="../queryTables/queryTable2143.xml"/><Relationship Id="rId540" Type="http://schemas.openxmlformats.org/officeDocument/2006/relationships/queryTable" Target="../queryTables/queryTable2329.xml"/><Relationship Id="rId51" Type="http://schemas.openxmlformats.org/officeDocument/2006/relationships/queryTable" Target="../queryTables/queryTable1840.xml"/><Relationship Id="rId72" Type="http://schemas.openxmlformats.org/officeDocument/2006/relationships/queryTable" Target="../queryTables/queryTable1861.xml"/><Relationship Id="rId93" Type="http://schemas.openxmlformats.org/officeDocument/2006/relationships/queryTable" Target="../queryTables/queryTable1882.xml"/><Relationship Id="rId189" Type="http://schemas.openxmlformats.org/officeDocument/2006/relationships/queryTable" Target="../queryTables/queryTable1978.xml"/><Relationship Id="rId375" Type="http://schemas.openxmlformats.org/officeDocument/2006/relationships/queryTable" Target="../queryTables/queryTable2164.xml"/><Relationship Id="rId396" Type="http://schemas.openxmlformats.org/officeDocument/2006/relationships/queryTable" Target="../queryTables/queryTable2185.xml"/><Relationship Id="rId561" Type="http://schemas.openxmlformats.org/officeDocument/2006/relationships/queryTable" Target="../queryTables/queryTable2350.xml"/><Relationship Id="rId582" Type="http://schemas.openxmlformats.org/officeDocument/2006/relationships/queryTable" Target="../queryTables/queryTable2371.xml"/><Relationship Id="rId3" Type="http://schemas.openxmlformats.org/officeDocument/2006/relationships/table" Target="../tables/table7.xml"/><Relationship Id="rId214" Type="http://schemas.openxmlformats.org/officeDocument/2006/relationships/queryTable" Target="../queryTables/queryTable2003.xml"/><Relationship Id="rId235" Type="http://schemas.openxmlformats.org/officeDocument/2006/relationships/queryTable" Target="../queryTables/queryTable2024.xml"/><Relationship Id="rId256" Type="http://schemas.openxmlformats.org/officeDocument/2006/relationships/queryTable" Target="../queryTables/queryTable2045.xml"/><Relationship Id="rId277" Type="http://schemas.openxmlformats.org/officeDocument/2006/relationships/queryTable" Target="../queryTables/queryTable2066.xml"/><Relationship Id="rId298" Type="http://schemas.openxmlformats.org/officeDocument/2006/relationships/queryTable" Target="../queryTables/queryTable2087.xml"/><Relationship Id="rId400" Type="http://schemas.openxmlformats.org/officeDocument/2006/relationships/queryTable" Target="../queryTables/queryTable2189.xml"/><Relationship Id="rId421" Type="http://schemas.openxmlformats.org/officeDocument/2006/relationships/queryTable" Target="../queryTables/queryTable2210.xml"/><Relationship Id="rId442" Type="http://schemas.openxmlformats.org/officeDocument/2006/relationships/queryTable" Target="../queryTables/queryTable2231.xml"/><Relationship Id="rId463" Type="http://schemas.openxmlformats.org/officeDocument/2006/relationships/queryTable" Target="../queryTables/queryTable2252.xml"/><Relationship Id="rId484" Type="http://schemas.openxmlformats.org/officeDocument/2006/relationships/queryTable" Target="../queryTables/queryTable2273.xml"/><Relationship Id="rId519" Type="http://schemas.openxmlformats.org/officeDocument/2006/relationships/queryTable" Target="../queryTables/queryTable2308.xml"/><Relationship Id="rId116" Type="http://schemas.openxmlformats.org/officeDocument/2006/relationships/queryTable" Target="../queryTables/queryTable1905.xml"/><Relationship Id="rId137" Type="http://schemas.openxmlformats.org/officeDocument/2006/relationships/queryTable" Target="../queryTables/queryTable1926.xml"/><Relationship Id="rId158" Type="http://schemas.openxmlformats.org/officeDocument/2006/relationships/queryTable" Target="../queryTables/queryTable1947.xml"/><Relationship Id="rId302" Type="http://schemas.openxmlformats.org/officeDocument/2006/relationships/queryTable" Target="../queryTables/queryTable2091.xml"/><Relationship Id="rId323" Type="http://schemas.openxmlformats.org/officeDocument/2006/relationships/queryTable" Target="../queryTables/queryTable2112.xml"/><Relationship Id="rId344" Type="http://schemas.openxmlformats.org/officeDocument/2006/relationships/queryTable" Target="../queryTables/queryTable2133.xml"/><Relationship Id="rId530" Type="http://schemas.openxmlformats.org/officeDocument/2006/relationships/queryTable" Target="../queryTables/queryTable2319.xml"/><Relationship Id="rId20" Type="http://schemas.openxmlformats.org/officeDocument/2006/relationships/queryTable" Target="../queryTables/queryTable1809.xml"/><Relationship Id="rId41" Type="http://schemas.openxmlformats.org/officeDocument/2006/relationships/queryTable" Target="../queryTables/queryTable1830.xml"/><Relationship Id="rId62" Type="http://schemas.openxmlformats.org/officeDocument/2006/relationships/queryTable" Target="../queryTables/queryTable1851.xml"/><Relationship Id="rId83" Type="http://schemas.openxmlformats.org/officeDocument/2006/relationships/queryTable" Target="../queryTables/queryTable1872.xml"/><Relationship Id="rId179" Type="http://schemas.openxmlformats.org/officeDocument/2006/relationships/queryTable" Target="../queryTables/queryTable1968.xml"/><Relationship Id="rId365" Type="http://schemas.openxmlformats.org/officeDocument/2006/relationships/queryTable" Target="../queryTables/queryTable2154.xml"/><Relationship Id="rId386" Type="http://schemas.openxmlformats.org/officeDocument/2006/relationships/queryTable" Target="../queryTables/queryTable2175.xml"/><Relationship Id="rId551" Type="http://schemas.openxmlformats.org/officeDocument/2006/relationships/queryTable" Target="../queryTables/queryTable2340.xml"/><Relationship Id="rId572" Type="http://schemas.openxmlformats.org/officeDocument/2006/relationships/queryTable" Target="../queryTables/queryTable2361.xml"/><Relationship Id="rId593" Type="http://schemas.openxmlformats.org/officeDocument/2006/relationships/queryTable" Target="../queryTables/queryTable2382.xml"/><Relationship Id="rId190" Type="http://schemas.openxmlformats.org/officeDocument/2006/relationships/queryTable" Target="../queryTables/queryTable1979.xml"/><Relationship Id="rId204" Type="http://schemas.openxmlformats.org/officeDocument/2006/relationships/queryTable" Target="../queryTables/queryTable1993.xml"/><Relationship Id="rId225" Type="http://schemas.openxmlformats.org/officeDocument/2006/relationships/queryTable" Target="../queryTables/queryTable2014.xml"/><Relationship Id="rId246" Type="http://schemas.openxmlformats.org/officeDocument/2006/relationships/queryTable" Target="../queryTables/queryTable2035.xml"/><Relationship Id="rId267" Type="http://schemas.openxmlformats.org/officeDocument/2006/relationships/queryTable" Target="../queryTables/queryTable2056.xml"/><Relationship Id="rId288" Type="http://schemas.openxmlformats.org/officeDocument/2006/relationships/queryTable" Target="../queryTables/queryTable2077.xml"/><Relationship Id="rId411" Type="http://schemas.openxmlformats.org/officeDocument/2006/relationships/queryTable" Target="../queryTables/queryTable2200.xml"/><Relationship Id="rId432" Type="http://schemas.openxmlformats.org/officeDocument/2006/relationships/queryTable" Target="../queryTables/queryTable2221.xml"/><Relationship Id="rId453" Type="http://schemas.openxmlformats.org/officeDocument/2006/relationships/queryTable" Target="../queryTables/queryTable2242.xml"/><Relationship Id="rId474" Type="http://schemas.openxmlformats.org/officeDocument/2006/relationships/queryTable" Target="../queryTables/queryTable2263.xml"/><Relationship Id="rId509" Type="http://schemas.openxmlformats.org/officeDocument/2006/relationships/queryTable" Target="../queryTables/queryTable2298.xml"/><Relationship Id="rId106" Type="http://schemas.openxmlformats.org/officeDocument/2006/relationships/queryTable" Target="../queryTables/queryTable1895.xml"/><Relationship Id="rId127" Type="http://schemas.openxmlformats.org/officeDocument/2006/relationships/queryTable" Target="../queryTables/queryTable1916.xml"/><Relationship Id="rId313" Type="http://schemas.openxmlformats.org/officeDocument/2006/relationships/queryTable" Target="../queryTables/queryTable2102.xml"/><Relationship Id="rId495" Type="http://schemas.openxmlformats.org/officeDocument/2006/relationships/queryTable" Target="../queryTables/queryTable2284.xml"/><Relationship Id="rId10" Type="http://schemas.openxmlformats.org/officeDocument/2006/relationships/queryTable" Target="../queryTables/queryTable1799.xml"/><Relationship Id="rId31" Type="http://schemas.openxmlformats.org/officeDocument/2006/relationships/queryTable" Target="../queryTables/queryTable1820.xml"/><Relationship Id="rId52" Type="http://schemas.openxmlformats.org/officeDocument/2006/relationships/queryTable" Target="../queryTables/queryTable1841.xml"/><Relationship Id="rId73" Type="http://schemas.openxmlformats.org/officeDocument/2006/relationships/queryTable" Target="../queryTables/queryTable1862.xml"/><Relationship Id="rId94" Type="http://schemas.openxmlformats.org/officeDocument/2006/relationships/queryTable" Target="../queryTables/queryTable1883.xml"/><Relationship Id="rId148" Type="http://schemas.openxmlformats.org/officeDocument/2006/relationships/queryTable" Target="../queryTables/queryTable1937.xml"/><Relationship Id="rId169" Type="http://schemas.openxmlformats.org/officeDocument/2006/relationships/queryTable" Target="../queryTables/queryTable1958.xml"/><Relationship Id="rId334" Type="http://schemas.openxmlformats.org/officeDocument/2006/relationships/queryTable" Target="../queryTables/queryTable2123.xml"/><Relationship Id="rId355" Type="http://schemas.openxmlformats.org/officeDocument/2006/relationships/queryTable" Target="../queryTables/queryTable2144.xml"/><Relationship Id="rId376" Type="http://schemas.openxmlformats.org/officeDocument/2006/relationships/queryTable" Target="../queryTables/queryTable2165.xml"/><Relationship Id="rId397" Type="http://schemas.openxmlformats.org/officeDocument/2006/relationships/queryTable" Target="../queryTables/queryTable2186.xml"/><Relationship Id="rId520" Type="http://schemas.openxmlformats.org/officeDocument/2006/relationships/queryTable" Target="../queryTables/queryTable2309.xml"/><Relationship Id="rId541" Type="http://schemas.openxmlformats.org/officeDocument/2006/relationships/queryTable" Target="../queryTables/queryTable2330.xml"/><Relationship Id="rId562" Type="http://schemas.openxmlformats.org/officeDocument/2006/relationships/queryTable" Target="../queryTables/queryTable2351.xml"/><Relationship Id="rId583" Type="http://schemas.openxmlformats.org/officeDocument/2006/relationships/queryTable" Target="../queryTables/queryTable2372.xml"/><Relationship Id="rId4" Type="http://schemas.openxmlformats.org/officeDocument/2006/relationships/queryTable" Target="../queryTables/queryTable1793.xml"/><Relationship Id="rId180" Type="http://schemas.openxmlformats.org/officeDocument/2006/relationships/queryTable" Target="../queryTables/queryTable1969.xml"/><Relationship Id="rId215" Type="http://schemas.openxmlformats.org/officeDocument/2006/relationships/queryTable" Target="../queryTables/queryTable2004.xml"/><Relationship Id="rId236" Type="http://schemas.openxmlformats.org/officeDocument/2006/relationships/queryTable" Target="../queryTables/queryTable2025.xml"/><Relationship Id="rId257" Type="http://schemas.openxmlformats.org/officeDocument/2006/relationships/queryTable" Target="../queryTables/queryTable2046.xml"/><Relationship Id="rId278" Type="http://schemas.openxmlformats.org/officeDocument/2006/relationships/queryTable" Target="../queryTables/queryTable2067.xml"/><Relationship Id="rId401" Type="http://schemas.openxmlformats.org/officeDocument/2006/relationships/queryTable" Target="../queryTables/queryTable2190.xml"/><Relationship Id="rId422" Type="http://schemas.openxmlformats.org/officeDocument/2006/relationships/queryTable" Target="../queryTables/queryTable2211.xml"/><Relationship Id="rId443" Type="http://schemas.openxmlformats.org/officeDocument/2006/relationships/queryTable" Target="../queryTables/queryTable2232.xml"/><Relationship Id="rId464" Type="http://schemas.openxmlformats.org/officeDocument/2006/relationships/queryTable" Target="../queryTables/queryTable2253.xml"/><Relationship Id="rId303" Type="http://schemas.openxmlformats.org/officeDocument/2006/relationships/queryTable" Target="../queryTables/queryTable2092.xml"/><Relationship Id="rId485" Type="http://schemas.openxmlformats.org/officeDocument/2006/relationships/queryTable" Target="../queryTables/queryTable2274.xml"/><Relationship Id="rId42" Type="http://schemas.openxmlformats.org/officeDocument/2006/relationships/queryTable" Target="../queryTables/queryTable1831.xml"/><Relationship Id="rId84" Type="http://schemas.openxmlformats.org/officeDocument/2006/relationships/queryTable" Target="../queryTables/queryTable1873.xml"/><Relationship Id="rId138" Type="http://schemas.openxmlformats.org/officeDocument/2006/relationships/queryTable" Target="../queryTables/queryTable1927.xml"/><Relationship Id="rId345" Type="http://schemas.openxmlformats.org/officeDocument/2006/relationships/queryTable" Target="../queryTables/queryTable2134.xml"/><Relationship Id="rId387" Type="http://schemas.openxmlformats.org/officeDocument/2006/relationships/queryTable" Target="../queryTables/queryTable2176.xml"/><Relationship Id="rId510" Type="http://schemas.openxmlformats.org/officeDocument/2006/relationships/queryTable" Target="../queryTables/queryTable2299.xml"/><Relationship Id="rId552" Type="http://schemas.openxmlformats.org/officeDocument/2006/relationships/queryTable" Target="../queryTables/queryTable2341.xml"/><Relationship Id="rId594" Type="http://schemas.openxmlformats.org/officeDocument/2006/relationships/queryTable" Target="../queryTables/queryTable2383.xml"/><Relationship Id="rId191" Type="http://schemas.openxmlformats.org/officeDocument/2006/relationships/queryTable" Target="../queryTables/queryTable1980.xml"/><Relationship Id="rId205" Type="http://schemas.openxmlformats.org/officeDocument/2006/relationships/queryTable" Target="../queryTables/queryTable1994.xml"/><Relationship Id="rId247" Type="http://schemas.openxmlformats.org/officeDocument/2006/relationships/queryTable" Target="../queryTables/queryTable2036.xml"/><Relationship Id="rId412" Type="http://schemas.openxmlformats.org/officeDocument/2006/relationships/queryTable" Target="../queryTables/queryTable2201.xml"/><Relationship Id="rId107" Type="http://schemas.openxmlformats.org/officeDocument/2006/relationships/queryTable" Target="../queryTables/queryTable1896.xml"/><Relationship Id="rId289" Type="http://schemas.openxmlformats.org/officeDocument/2006/relationships/queryTable" Target="../queryTables/queryTable2078.xml"/><Relationship Id="rId454" Type="http://schemas.openxmlformats.org/officeDocument/2006/relationships/queryTable" Target="../queryTables/queryTable2243.xml"/><Relationship Id="rId496" Type="http://schemas.openxmlformats.org/officeDocument/2006/relationships/queryTable" Target="../queryTables/queryTable2285.xml"/><Relationship Id="rId11" Type="http://schemas.openxmlformats.org/officeDocument/2006/relationships/queryTable" Target="../queryTables/queryTable1800.xml"/><Relationship Id="rId53" Type="http://schemas.openxmlformats.org/officeDocument/2006/relationships/queryTable" Target="../queryTables/queryTable1842.xml"/><Relationship Id="rId149" Type="http://schemas.openxmlformats.org/officeDocument/2006/relationships/queryTable" Target="../queryTables/queryTable1938.xml"/><Relationship Id="rId314" Type="http://schemas.openxmlformats.org/officeDocument/2006/relationships/queryTable" Target="../queryTables/queryTable2103.xml"/><Relationship Id="rId356" Type="http://schemas.openxmlformats.org/officeDocument/2006/relationships/queryTable" Target="../queryTables/queryTable2145.xml"/><Relationship Id="rId398" Type="http://schemas.openxmlformats.org/officeDocument/2006/relationships/queryTable" Target="../queryTables/queryTable2187.xml"/><Relationship Id="rId521" Type="http://schemas.openxmlformats.org/officeDocument/2006/relationships/queryTable" Target="../queryTables/queryTable2310.xml"/><Relationship Id="rId563" Type="http://schemas.openxmlformats.org/officeDocument/2006/relationships/queryTable" Target="../queryTables/queryTable2352.xml"/><Relationship Id="rId95" Type="http://schemas.openxmlformats.org/officeDocument/2006/relationships/queryTable" Target="../queryTables/queryTable1884.xml"/><Relationship Id="rId160" Type="http://schemas.openxmlformats.org/officeDocument/2006/relationships/queryTable" Target="../queryTables/queryTable1949.xml"/><Relationship Id="rId216" Type="http://schemas.openxmlformats.org/officeDocument/2006/relationships/queryTable" Target="../queryTables/queryTable2005.xml"/><Relationship Id="rId423" Type="http://schemas.openxmlformats.org/officeDocument/2006/relationships/queryTable" Target="../queryTables/queryTable2212.xml"/><Relationship Id="rId258" Type="http://schemas.openxmlformats.org/officeDocument/2006/relationships/queryTable" Target="../queryTables/queryTable2047.xml"/><Relationship Id="rId465" Type="http://schemas.openxmlformats.org/officeDocument/2006/relationships/queryTable" Target="../queryTables/queryTable2254.xml"/><Relationship Id="rId22" Type="http://schemas.openxmlformats.org/officeDocument/2006/relationships/queryTable" Target="../queryTables/queryTable1811.xml"/><Relationship Id="rId64" Type="http://schemas.openxmlformats.org/officeDocument/2006/relationships/queryTable" Target="../queryTables/queryTable1853.xml"/><Relationship Id="rId118" Type="http://schemas.openxmlformats.org/officeDocument/2006/relationships/queryTable" Target="../queryTables/queryTable1907.xml"/><Relationship Id="rId325" Type="http://schemas.openxmlformats.org/officeDocument/2006/relationships/queryTable" Target="../queryTables/queryTable2114.xml"/><Relationship Id="rId367" Type="http://schemas.openxmlformats.org/officeDocument/2006/relationships/queryTable" Target="../queryTables/queryTable2156.xml"/><Relationship Id="rId532" Type="http://schemas.openxmlformats.org/officeDocument/2006/relationships/queryTable" Target="../queryTables/queryTable2321.xml"/><Relationship Id="rId574" Type="http://schemas.openxmlformats.org/officeDocument/2006/relationships/queryTable" Target="../queryTables/queryTable2363.xml"/><Relationship Id="rId171" Type="http://schemas.openxmlformats.org/officeDocument/2006/relationships/queryTable" Target="../queryTables/queryTable1960.xml"/><Relationship Id="rId227" Type="http://schemas.openxmlformats.org/officeDocument/2006/relationships/queryTable" Target="../queryTables/queryTable2016.xml"/><Relationship Id="rId269" Type="http://schemas.openxmlformats.org/officeDocument/2006/relationships/queryTable" Target="../queryTables/queryTable2058.xml"/><Relationship Id="rId434" Type="http://schemas.openxmlformats.org/officeDocument/2006/relationships/queryTable" Target="../queryTables/queryTable2223.xml"/><Relationship Id="rId476" Type="http://schemas.openxmlformats.org/officeDocument/2006/relationships/queryTable" Target="../queryTables/queryTable2265.xml"/><Relationship Id="rId33" Type="http://schemas.openxmlformats.org/officeDocument/2006/relationships/queryTable" Target="../queryTables/queryTable1822.xml"/><Relationship Id="rId129" Type="http://schemas.openxmlformats.org/officeDocument/2006/relationships/queryTable" Target="../queryTables/queryTable1918.xml"/><Relationship Id="rId280" Type="http://schemas.openxmlformats.org/officeDocument/2006/relationships/queryTable" Target="../queryTables/queryTable2069.xml"/><Relationship Id="rId336" Type="http://schemas.openxmlformats.org/officeDocument/2006/relationships/queryTable" Target="../queryTables/queryTable2125.xml"/><Relationship Id="rId501" Type="http://schemas.openxmlformats.org/officeDocument/2006/relationships/queryTable" Target="../queryTables/queryTable2290.xml"/><Relationship Id="rId543" Type="http://schemas.openxmlformats.org/officeDocument/2006/relationships/queryTable" Target="../queryTables/queryTable2332.xml"/><Relationship Id="rId75" Type="http://schemas.openxmlformats.org/officeDocument/2006/relationships/queryTable" Target="../queryTables/queryTable1864.xml"/><Relationship Id="rId140" Type="http://schemas.openxmlformats.org/officeDocument/2006/relationships/queryTable" Target="../queryTables/queryTable1929.xml"/><Relationship Id="rId182" Type="http://schemas.openxmlformats.org/officeDocument/2006/relationships/queryTable" Target="../queryTables/queryTable1971.xml"/><Relationship Id="rId378" Type="http://schemas.openxmlformats.org/officeDocument/2006/relationships/queryTable" Target="../queryTables/queryTable2167.xml"/><Relationship Id="rId403" Type="http://schemas.openxmlformats.org/officeDocument/2006/relationships/queryTable" Target="../queryTables/queryTable2192.xml"/><Relationship Id="rId585" Type="http://schemas.openxmlformats.org/officeDocument/2006/relationships/queryTable" Target="../queryTables/queryTable2374.xml"/><Relationship Id="rId6" Type="http://schemas.openxmlformats.org/officeDocument/2006/relationships/queryTable" Target="../queryTables/queryTable1795.xml"/><Relationship Id="rId238" Type="http://schemas.openxmlformats.org/officeDocument/2006/relationships/queryTable" Target="../queryTables/queryTable2027.xml"/><Relationship Id="rId445" Type="http://schemas.openxmlformats.org/officeDocument/2006/relationships/queryTable" Target="../queryTables/queryTable2234.xml"/><Relationship Id="rId487" Type="http://schemas.openxmlformats.org/officeDocument/2006/relationships/queryTable" Target="../queryTables/queryTable2276.xml"/><Relationship Id="rId291" Type="http://schemas.openxmlformats.org/officeDocument/2006/relationships/queryTable" Target="../queryTables/queryTable2080.xml"/><Relationship Id="rId305" Type="http://schemas.openxmlformats.org/officeDocument/2006/relationships/queryTable" Target="../queryTables/queryTable2094.xml"/><Relationship Id="rId347" Type="http://schemas.openxmlformats.org/officeDocument/2006/relationships/queryTable" Target="../queryTables/queryTable2136.xml"/><Relationship Id="rId512" Type="http://schemas.openxmlformats.org/officeDocument/2006/relationships/queryTable" Target="../queryTables/queryTable2301.xml"/><Relationship Id="rId44" Type="http://schemas.openxmlformats.org/officeDocument/2006/relationships/queryTable" Target="../queryTables/queryTable1833.xml"/><Relationship Id="rId86" Type="http://schemas.openxmlformats.org/officeDocument/2006/relationships/queryTable" Target="../queryTables/queryTable1875.xml"/><Relationship Id="rId151" Type="http://schemas.openxmlformats.org/officeDocument/2006/relationships/queryTable" Target="../queryTables/queryTable1940.xml"/><Relationship Id="rId389" Type="http://schemas.openxmlformats.org/officeDocument/2006/relationships/queryTable" Target="../queryTables/queryTable2178.xml"/><Relationship Id="rId554" Type="http://schemas.openxmlformats.org/officeDocument/2006/relationships/queryTable" Target="../queryTables/queryTable2343.xml"/><Relationship Id="rId596" Type="http://schemas.openxmlformats.org/officeDocument/2006/relationships/queryTable" Target="../queryTables/queryTable2385.xml"/><Relationship Id="rId193" Type="http://schemas.openxmlformats.org/officeDocument/2006/relationships/queryTable" Target="../queryTables/queryTable1982.xml"/><Relationship Id="rId207" Type="http://schemas.openxmlformats.org/officeDocument/2006/relationships/queryTable" Target="../queryTables/queryTable1996.xml"/><Relationship Id="rId249" Type="http://schemas.openxmlformats.org/officeDocument/2006/relationships/queryTable" Target="../queryTables/queryTable2038.xml"/><Relationship Id="rId414" Type="http://schemas.openxmlformats.org/officeDocument/2006/relationships/queryTable" Target="../queryTables/queryTable2203.xml"/><Relationship Id="rId456" Type="http://schemas.openxmlformats.org/officeDocument/2006/relationships/queryTable" Target="../queryTables/queryTable2245.xml"/><Relationship Id="rId498" Type="http://schemas.openxmlformats.org/officeDocument/2006/relationships/queryTable" Target="../queryTables/queryTable2287.xml"/><Relationship Id="rId13" Type="http://schemas.openxmlformats.org/officeDocument/2006/relationships/queryTable" Target="../queryTables/queryTable1802.xml"/><Relationship Id="rId109" Type="http://schemas.openxmlformats.org/officeDocument/2006/relationships/queryTable" Target="../queryTables/queryTable1898.xml"/><Relationship Id="rId260" Type="http://schemas.openxmlformats.org/officeDocument/2006/relationships/queryTable" Target="../queryTables/queryTable2049.xml"/><Relationship Id="rId316" Type="http://schemas.openxmlformats.org/officeDocument/2006/relationships/queryTable" Target="../queryTables/queryTable2105.xml"/><Relationship Id="rId523" Type="http://schemas.openxmlformats.org/officeDocument/2006/relationships/queryTable" Target="../queryTables/queryTable2312.xml"/><Relationship Id="rId55" Type="http://schemas.openxmlformats.org/officeDocument/2006/relationships/queryTable" Target="../queryTables/queryTable1844.xml"/><Relationship Id="rId97" Type="http://schemas.openxmlformats.org/officeDocument/2006/relationships/queryTable" Target="../queryTables/queryTable1886.xml"/><Relationship Id="rId120" Type="http://schemas.openxmlformats.org/officeDocument/2006/relationships/queryTable" Target="../queryTables/queryTable1909.xml"/><Relationship Id="rId358" Type="http://schemas.openxmlformats.org/officeDocument/2006/relationships/queryTable" Target="../queryTables/queryTable2147.xml"/><Relationship Id="rId565" Type="http://schemas.openxmlformats.org/officeDocument/2006/relationships/queryTable" Target="../queryTables/queryTable2354.xml"/><Relationship Id="rId162" Type="http://schemas.openxmlformats.org/officeDocument/2006/relationships/queryTable" Target="../queryTables/queryTable1951.xml"/><Relationship Id="rId218" Type="http://schemas.openxmlformats.org/officeDocument/2006/relationships/queryTable" Target="../queryTables/queryTable2007.xml"/><Relationship Id="rId425" Type="http://schemas.openxmlformats.org/officeDocument/2006/relationships/queryTable" Target="../queryTables/queryTable2214.xml"/><Relationship Id="rId467" Type="http://schemas.openxmlformats.org/officeDocument/2006/relationships/queryTable" Target="../queryTables/queryTable2256.xml"/><Relationship Id="rId271" Type="http://schemas.openxmlformats.org/officeDocument/2006/relationships/queryTable" Target="../queryTables/queryTable2060.xml"/><Relationship Id="rId24" Type="http://schemas.openxmlformats.org/officeDocument/2006/relationships/queryTable" Target="../queryTables/queryTable1813.xml"/><Relationship Id="rId66" Type="http://schemas.openxmlformats.org/officeDocument/2006/relationships/queryTable" Target="../queryTables/queryTable1855.xml"/><Relationship Id="rId131" Type="http://schemas.openxmlformats.org/officeDocument/2006/relationships/queryTable" Target="../queryTables/queryTable1920.xml"/><Relationship Id="rId327" Type="http://schemas.openxmlformats.org/officeDocument/2006/relationships/queryTable" Target="../queryTables/queryTable2116.xml"/><Relationship Id="rId369" Type="http://schemas.openxmlformats.org/officeDocument/2006/relationships/queryTable" Target="../queryTables/queryTable2158.xml"/><Relationship Id="rId534" Type="http://schemas.openxmlformats.org/officeDocument/2006/relationships/queryTable" Target="../queryTables/queryTable2323.xml"/><Relationship Id="rId576" Type="http://schemas.openxmlformats.org/officeDocument/2006/relationships/queryTable" Target="../queryTables/queryTable2365.xml"/><Relationship Id="rId173" Type="http://schemas.openxmlformats.org/officeDocument/2006/relationships/queryTable" Target="../queryTables/queryTable1962.xml"/><Relationship Id="rId229" Type="http://schemas.openxmlformats.org/officeDocument/2006/relationships/queryTable" Target="../queryTables/queryTable2018.xml"/><Relationship Id="rId380" Type="http://schemas.openxmlformats.org/officeDocument/2006/relationships/queryTable" Target="../queryTables/queryTable2169.xml"/><Relationship Id="rId436" Type="http://schemas.openxmlformats.org/officeDocument/2006/relationships/queryTable" Target="../queryTables/queryTable2225.xml"/><Relationship Id="rId601" Type="http://schemas.openxmlformats.org/officeDocument/2006/relationships/queryTable" Target="../queryTables/queryTable2390.xml"/><Relationship Id="rId240" Type="http://schemas.openxmlformats.org/officeDocument/2006/relationships/queryTable" Target="../queryTables/queryTable2029.xml"/><Relationship Id="rId478" Type="http://schemas.openxmlformats.org/officeDocument/2006/relationships/queryTable" Target="../queryTables/queryTable2267.xml"/><Relationship Id="rId35" Type="http://schemas.openxmlformats.org/officeDocument/2006/relationships/queryTable" Target="../queryTables/queryTable1824.xml"/><Relationship Id="rId77" Type="http://schemas.openxmlformats.org/officeDocument/2006/relationships/queryTable" Target="../queryTables/queryTable1866.xml"/><Relationship Id="rId100" Type="http://schemas.openxmlformats.org/officeDocument/2006/relationships/queryTable" Target="../queryTables/queryTable1889.xml"/><Relationship Id="rId282" Type="http://schemas.openxmlformats.org/officeDocument/2006/relationships/queryTable" Target="../queryTables/queryTable2071.xml"/><Relationship Id="rId338" Type="http://schemas.openxmlformats.org/officeDocument/2006/relationships/queryTable" Target="../queryTables/queryTable2127.xml"/><Relationship Id="rId503" Type="http://schemas.openxmlformats.org/officeDocument/2006/relationships/queryTable" Target="../queryTables/queryTable2292.xml"/><Relationship Id="rId545" Type="http://schemas.openxmlformats.org/officeDocument/2006/relationships/queryTable" Target="../queryTables/queryTable2334.xml"/><Relationship Id="rId587" Type="http://schemas.openxmlformats.org/officeDocument/2006/relationships/queryTable" Target="../queryTables/queryTable2376.xml"/><Relationship Id="rId8" Type="http://schemas.openxmlformats.org/officeDocument/2006/relationships/queryTable" Target="../queryTables/queryTable1797.xml"/><Relationship Id="rId142" Type="http://schemas.openxmlformats.org/officeDocument/2006/relationships/queryTable" Target="../queryTables/queryTable1931.xml"/><Relationship Id="rId184" Type="http://schemas.openxmlformats.org/officeDocument/2006/relationships/queryTable" Target="../queryTables/queryTable1973.xml"/><Relationship Id="rId391" Type="http://schemas.openxmlformats.org/officeDocument/2006/relationships/queryTable" Target="../queryTables/queryTable2180.xml"/><Relationship Id="rId405" Type="http://schemas.openxmlformats.org/officeDocument/2006/relationships/queryTable" Target="../queryTables/queryTable2194.xml"/><Relationship Id="rId447" Type="http://schemas.openxmlformats.org/officeDocument/2006/relationships/queryTable" Target="../queryTables/queryTable2236.xml"/><Relationship Id="rId251" Type="http://schemas.openxmlformats.org/officeDocument/2006/relationships/queryTable" Target="../queryTables/queryTable2040.xml"/><Relationship Id="rId489" Type="http://schemas.openxmlformats.org/officeDocument/2006/relationships/queryTable" Target="../queryTables/queryTable2278.xml"/><Relationship Id="rId46" Type="http://schemas.openxmlformats.org/officeDocument/2006/relationships/queryTable" Target="../queryTables/queryTable1835.xml"/><Relationship Id="rId293" Type="http://schemas.openxmlformats.org/officeDocument/2006/relationships/queryTable" Target="../queryTables/queryTable2082.xml"/><Relationship Id="rId307" Type="http://schemas.openxmlformats.org/officeDocument/2006/relationships/queryTable" Target="../queryTables/queryTable2096.xml"/><Relationship Id="rId349" Type="http://schemas.openxmlformats.org/officeDocument/2006/relationships/queryTable" Target="../queryTables/queryTable2138.xml"/><Relationship Id="rId514" Type="http://schemas.openxmlformats.org/officeDocument/2006/relationships/queryTable" Target="../queryTables/queryTable2303.xml"/><Relationship Id="rId556" Type="http://schemas.openxmlformats.org/officeDocument/2006/relationships/queryTable" Target="../queryTables/queryTable2345.xml"/><Relationship Id="rId88" Type="http://schemas.openxmlformats.org/officeDocument/2006/relationships/queryTable" Target="../queryTables/queryTable1877.xml"/><Relationship Id="rId111" Type="http://schemas.openxmlformats.org/officeDocument/2006/relationships/queryTable" Target="../queryTables/queryTable1900.xml"/><Relationship Id="rId153" Type="http://schemas.openxmlformats.org/officeDocument/2006/relationships/queryTable" Target="../queryTables/queryTable1942.xml"/><Relationship Id="rId195" Type="http://schemas.openxmlformats.org/officeDocument/2006/relationships/queryTable" Target="../queryTables/queryTable1984.xml"/><Relationship Id="rId209" Type="http://schemas.openxmlformats.org/officeDocument/2006/relationships/queryTable" Target="../queryTables/queryTable1998.xml"/><Relationship Id="rId360" Type="http://schemas.openxmlformats.org/officeDocument/2006/relationships/queryTable" Target="../queryTables/queryTable2149.xml"/><Relationship Id="rId416" Type="http://schemas.openxmlformats.org/officeDocument/2006/relationships/queryTable" Target="../queryTables/queryTable2205.xml"/><Relationship Id="rId598" Type="http://schemas.openxmlformats.org/officeDocument/2006/relationships/queryTable" Target="../queryTables/queryTable2387.xml"/><Relationship Id="rId220" Type="http://schemas.openxmlformats.org/officeDocument/2006/relationships/queryTable" Target="../queryTables/queryTable2009.xml"/><Relationship Id="rId458" Type="http://schemas.openxmlformats.org/officeDocument/2006/relationships/queryTable" Target="../queryTables/queryTable2247.xml"/><Relationship Id="rId15" Type="http://schemas.openxmlformats.org/officeDocument/2006/relationships/queryTable" Target="../queryTables/queryTable1804.xml"/><Relationship Id="rId57" Type="http://schemas.openxmlformats.org/officeDocument/2006/relationships/queryTable" Target="../queryTables/queryTable1846.xml"/><Relationship Id="rId262" Type="http://schemas.openxmlformats.org/officeDocument/2006/relationships/queryTable" Target="../queryTables/queryTable2051.xml"/><Relationship Id="rId318" Type="http://schemas.openxmlformats.org/officeDocument/2006/relationships/queryTable" Target="../queryTables/queryTable2107.xml"/><Relationship Id="rId525" Type="http://schemas.openxmlformats.org/officeDocument/2006/relationships/queryTable" Target="../queryTables/queryTable2314.xml"/><Relationship Id="rId567" Type="http://schemas.openxmlformats.org/officeDocument/2006/relationships/queryTable" Target="../queryTables/queryTable2356.xml"/><Relationship Id="rId99" Type="http://schemas.openxmlformats.org/officeDocument/2006/relationships/queryTable" Target="../queryTables/queryTable1888.xml"/><Relationship Id="rId122" Type="http://schemas.openxmlformats.org/officeDocument/2006/relationships/queryTable" Target="../queryTables/queryTable1911.xml"/><Relationship Id="rId164" Type="http://schemas.openxmlformats.org/officeDocument/2006/relationships/queryTable" Target="../queryTables/queryTable1953.xml"/><Relationship Id="rId371" Type="http://schemas.openxmlformats.org/officeDocument/2006/relationships/queryTable" Target="../queryTables/queryTable2160.xml"/><Relationship Id="rId427" Type="http://schemas.openxmlformats.org/officeDocument/2006/relationships/queryTable" Target="../queryTables/queryTable2216.xml"/><Relationship Id="rId469" Type="http://schemas.openxmlformats.org/officeDocument/2006/relationships/queryTable" Target="../queryTables/queryTable2258.xml"/><Relationship Id="rId26" Type="http://schemas.openxmlformats.org/officeDocument/2006/relationships/queryTable" Target="../queryTables/queryTable1815.xml"/><Relationship Id="rId231" Type="http://schemas.openxmlformats.org/officeDocument/2006/relationships/queryTable" Target="../queryTables/queryTable2020.xml"/><Relationship Id="rId273" Type="http://schemas.openxmlformats.org/officeDocument/2006/relationships/queryTable" Target="../queryTables/queryTable2062.xml"/><Relationship Id="rId329" Type="http://schemas.openxmlformats.org/officeDocument/2006/relationships/queryTable" Target="../queryTables/queryTable2118.xml"/><Relationship Id="rId480" Type="http://schemas.openxmlformats.org/officeDocument/2006/relationships/queryTable" Target="../queryTables/queryTable2269.xml"/><Relationship Id="rId536" Type="http://schemas.openxmlformats.org/officeDocument/2006/relationships/queryTable" Target="../queryTables/queryTable2325.xml"/><Relationship Id="rId68" Type="http://schemas.openxmlformats.org/officeDocument/2006/relationships/queryTable" Target="../queryTables/queryTable1857.xml"/><Relationship Id="rId133" Type="http://schemas.openxmlformats.org/officeDocument/2006/relationships/queryTable" Target="../queryTables/queryTable1922.xml"/><Relationship Id="rId175" Type="http://schemas.openxmlformats.org/officeDocument/2006/relationships/queryTable" Target="../queryTables/queryTable1964.xml"/><Relationship Id="rId340" Type="http://schemas.openxmlformats.org/officeDocument/2006/relationships/queryTable" Target="../queryTables/queryTable2129.xml"/><Relationship Id="rId578" Type="http://schemas.openxmlformats.org/officeDocument/2006/relationships/queryTable" Target="../queryTables/queryTable2367.xml"/><Relationship Id="rId200" Type="http://schemas.openxmlformats.org/officeDocument/2006/relationships/queryTable" Target="../queryTables/queryTable1989.xml"/><Relationship Id="rId382" Type="http://schemas.openxmlformats.org/officeDocument/2006/relationships/queryTable" Target="../queryTables/queryTable2171.xml"/><Relationship Id="rId438" Type="http://schemas.openxmlformats.org/officeDocument/2006/relationships/queryTable" Target="../queryTables/queryTable2227.xml"/><Relationship Id="rId603" Type="http://schemas.openxmlformats.org/officeDocument/2006/relationships/queryTable" Target="../queryTables/queryTable2392.xml"/><Relationship Id="rId242" Type="http://schemas.openxmlformats.org/officeDocument/2006/relationships/queryTable" Target="../queryTables/queryTable2031.xml"/><Relationship Id="rId284" Type="http://schemas.openxmlformats.org/officeDocument/2006/relationships/queryTable" Target="../queryTables/queryTable2073.xml"/><Relationship Id="rId491" Type="http://schemas.openxmlformats.org/officeDocument/2006/relationships/queryTable" Target="../queryTables/queryTable2280.xml"/><Relationship Id="rId505" Type="http://schemas.openxmlformats.org/officeDocument/2006/relationships/queryTable" Target="../queryTables/queryTable2294.xml"/><Relationship Id="rId37" Type="http://schemas.openxmlformats.org/officeDocument/2006/relationships/queryTable" Target="../queryTables/queryTable1826.xml"/><Relationship Id="rId79" Type="http://schemas.openxmlformats.org/officeDocument/2006/relationships/queryTable" Target="../queryTables/queryTable1868.xml"/><Relationship Id="rId102" Type="http://schemas.openxmlformats.org/officeDocument/2006/relationships/queryTable" Target="../queryTables/queryTable1891.xml"/><Relationship Id="rId144" Type="http://schemas.openxmlformats.org/officeDocument/2006/relationships/queryTable" Target="../queryTables/queryTable1933.xml"/><Relationship Id="rId547" Type="http://schemas.openxmlformats.org/officeDocument/2006/relationships/queryTable" Target="../queryTables/queryTable2336.xml"/><Relationship Id="rId589" Type="http://schemas.openxmlformats.org/officeDocument/2006/relationships/queryTable" Target="../queryTables/queryTable237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3"/>
  <dimension ref="A1:V523"/>
  <sheetViews>
    <sheetView topLeftCell="A25" workbookViewId="0">
      <selection activeCell="C9" sqref="C9"/>
    </sheetView>
  </sheetViews>
  <sheetFormatPr defaultRowHeight="11.25"/>
  <cols>
    <col min="1" max="1" width="14" style="1" bestFit="1" customWidth="1"/>
    <col min="2" max="2" width="7.5703125" style="1" customWidth="1"/>
    <col min="3" max="3" width="16.140625" style="1" customWidth="1"/>
    <col min="4" max="4" width="17.85546875" style="1" customWidth="1"/>
    <col min="5" max="5" width="12.5703125" style="1" customWidth="1"/>
    <col min="6" max="6" width="17.5703125" style="1" bestFit="1" customWidth="1"/>
    <col min="7" max="7" width="11.85546875" style="1" customWidth="1"/>
    <col min="8" max="8" width="18.5703125" style="1" bestFit="1" customWidth="1"/>
    <col min="9" max="9" width="19.85546875" style="1" bestFit="1" customWidth="1"/>
    <col min="10" max="10" width="18.5703125" style="1" bestFit="1" customWidth="1"/>
    <col min="11" max="11" width="9.140625" style="1"/>
    <col min="12" max="12" width="12.7109375" style="1" bestFit="1" customWidth="1"/>
    <col min="13" max="13" width="9.140625" style="1"/>
    <col min="14" max="14" width="11.28515625" style="1" customWidth="1"/>
    <col min="15" max="15" width="9.140625" style="1"/>
    <col min="16" max="16" width="11.28515625" style="1" customWidth="1"/>
    <col min="17" max="17" width="9.140625" style="1"/>
    <col min="18" max="18" width="11.28515625" style="1" customWidth="1"/>
    <col min="19" max="19" width="9.140625" style="1"/>
    <col min="20" max="20" width="11.28515625" style="1" customWidth="1"/>
    <col min="21" max="21" width="9.140625" style="1"/>
    <col min="22" max="22" width="12.140625" style="1" customWidth="1"/>
    <col min="23" max="16384" width="9.140625" style="1"/>
  </cols>
  <sheetData>
    <row r="1" spans="1:22" ht="12" thickBot="1">
      <c r="A1" s="36" t="s">
        <v>832</v>
      </c>
      <c r="B1" s="36" t="s">
        <v>31</v>
      </c>
      <c r="C1" s="36" t="s">
        <v>840</v>
      </c>
      <c r="D1" s="36" t="s">
        <v>841</v>
      </c>
      <c r="E1" s="36" t="s">
        <v>842</v>
      </c>
      <c r="F1" s="36" t="s">
        <v>843</v>
      </c>
      <c r="G1" s="36" t="s">
        <v>844</v>
      </c>
      <c r="H1" s="36" t="s">
        <v>845</v>
      </c>
      <c r="I1" s="36" t="s">
        <v>846</v>
      </c>
      <c r="J1" s="36" t="s">
        <v>847</v>
      </c>
      <c r="K1" s="37" t="s">
        <v>848</v>
      </c>
      <c r="L1" s="37" t="s">
        <v>849</v>
      </c>
      <c r="M1" s="37" t="s">
        <v>2158</v>
      </c>
      <c r="N1" s="37" t="s">
        <v>2159</v>
      </c>
      <c r="O1" s="37" t="s">
        <v>2160</v>
      </c>
      <c r="P1" s="37" t="s">
        <v>2161</v>
      </c>
      <c r="Q1" s="37" t="s">
        <v>2162</v>
      </c>
      <c r="R1" s="37" t="s">
        <v>2163</v>
      </c>
      <c r="S1" s="37" t="s">
        <v>2164</v>
      </c>
      <c r="T1" s="37" t="s">
        <v>2165</v>
      </c>
      <c r="U1" s="37" t="s">
        <v>2166</v>
      </c>
      <c r="V1" s="37" t="s">
        <v>2167</v>
      </c>
    </row>
    <row r="2" spans="1:22" ht="15">
      <c r="A2" s="98"/>
      <c r="B2" s="99" t="s">
        <v>851</v>
      </c>
      <c r="C2" s="99" t="s">
        <v>852</v>
      </c>
      <c r="D2" s="99" t="s">
        <v>853</v>
      </c>
      <c r="E2" s="99" t="s">
        <v>854</v>
      </c>
      <c r="F2" s="100">
        <v>24050000</v>
      </c>
      <c r="G2" s="101">
        <v>41759</v>
      </c>
      <c r="H2" s="102">
        <v>2405000</v>
      </c>
      <c r="I2" s="99">
        <v>0</v>
      </c>
      <c r="J2" s="102">
        <v>2405000</v>
      </c>
      <c r="K2" s="99" t="s">
        <v>855</v>
      </c>
      <c r="L2" s="99">
        <v>0</v>
      </c>
      <c r="M2" s="99" t="s">
        <v>855</v>
      </c>
      <c r="N2" s="99">
        <v>0</v>
      </c>
      <c r="O2" s="99" t="s">
        <v>855</v>
      </c>
      <c r="P2" s="99">
        <v>0</v>
      </c>
      <c r="Q2" s="99" t="s">
        <v>855</v>
      </c>
      <c r="R2" s="99">
        <v>0</v>
      </c>
      <c r="S2" s="99" t="s">
        <v>855</v>
      </c>
      <c r="T2" s="99">
        <v>0</v>
      </c>
      <c r="U2" s="99" t="s">
        <v>855</v>
      </c>
      <c r="V2" s="103">
        <v>0</v>
      </c>
    </row>
    <row r="3" spans="1:22" ht="15">
      <c r="A3" s="104"/>
      <c r="B3" s="105" t="s">
        <v>857</v>
      </c>
      <c r="C3" s="105" t="s">
        <v>858</v>
      </c>
      <c r="D3" s="105" t="s">
        <v>853</v>
      </c>
      <c r="E3" s="105" t="s">
        <v>854</v>
      </c>
      <c r="F3" s="106">
        <v>284904.65999999997</v>
      </c>
      <c r="G3" s="107">
        <v>42121</v>
      </c>
      <c r="H3" s="108">
        <v>176261901</v>
      </c>
      <c r="I3" s="105">
        <v>0</v>
      </c>
      <c r="J3" s="108">
        <v>176261901</v>
      </c>
      <c r="K3" s="105" t="s">
        <v>855</v>
      </c>
      <c r="L3" s="105">
        <v>0</v>
      </c>
      <c r="M3" s="105" t="s">
        <v>855</v>
      </c>
      <c r="N3" s="105">
        <v>0</v>
      </c>
      <c r="O3" s="105" t="s">
        <v>855</v>
      </c>
      <c r="P3" s="105">
        <v>0</v>
      </c>
      <c r="Q3" s="105" t="s">
        <v>855</v>
      </c>
      <c r="R3" s="105">
        <v>0</v>
      </c>
      <c r="S3" s="105" t="s">
        <v>855</v>
      </c>
      <c r="T3" s="105">
        <v>0</v>
      </c>
      <c r="U3" s="105" t="s">
        <v>855</v>
      </c>
      <c r="V3" s="109">
        <v>0</v>
      </c>
    </row>
    <row r="4" spans="1:22" ht="15">
      <c r="A4" s="98" t="s">
        <v>864</v>
      </c>
      <c r="B4" s="99" t="s">
        <v>865</v>
      </c>
      <c r="C4" s="99" t="s">
        <v>866</v>
      </c>
      <c r="D4" s="99" t="s">
        <v>867</v>
      </c>
      <c r="E4" s="99" t="s">
        <v>854</v>
      </c>
      <c r="F4" s="100">
        <v>2043013964.8800001</v>
      </c>
      <c r="G4" s="101">
        <v>42451</v>
      </c>
      <c r="H4" s="102">
        <v>87515454</v>
      </c>
      <c r="I4" s="102">
        <v>86482563</v>
      </c>
      <c r="J4" s="102">
        <v>173998017</v>
      </c>
      <c r="K4" s="99" t="s">
        <v>855</v>
      </c>
      <c r="L4" s="99">
        <v>0</v>
      </c>
      <c r="M4" s="99" t="s">
        <v>855</v>
      </c>
      <c r="N4" s="99">
        <v>0</v>
      </c>
      <c r="O4" s="99" t="s">
        <v>855</v>
      </c>
      <c r="P4" s="99">
        <v>0</v>
      </c>
      <c r="Q4" s="99" t="s">
        <v>855</v>
      </c>
      <c r="R4" s="99">
        <v>0</v>
      </c>
      <c r="S4" s="99" t="s">
        <v>855</v>
      </c>
      <c r="T4" s="99">
        <v>0</v>
      </c>
      <c r="U4" s="99" t="s">
        <v>855</v>
      </c>
      <c r="V4" s="103">
        <v>0</v>
      </c>
    </row>
    <row r="5" spans="1:22" ht="15">
      <c r="A5" s="104"/>
      <c r="B5" s="105" t="s">
        <v>869</v>
      </c>
      <c r="C5" s="105" t="s">
        <v>870</v>
      </c>
      <c r="D5" s="105" t="s">
        <v>871</v>
      </c>
      <c r="E5" s="105" t="s">
        <v>854</v>
      </c>
      <c r="F5" s="106">
        <v>17264526</v>
      </c>
      <c r="G5" s="107">
        <v>42488</v>
      </c>
      <c r="H5" s="108">
        <v>975000</v>
      </c>
      <c r="I5" s="108">
        <v>1275000</v>
      </c>
      <c r="J5" s="108">
        <v>2250000</v>
      </c>
      <c r="K5" s="105" t="s">
        <v>855</v>
      </c>
      <c r="L5" s="105">
        <v>0</v>
      </c>
      <c r="M5" s="105" t="s">
        <v>855</v>
      </c>
      <c r="N5" s="105">
        <v>0</v>
      </c>
      <c r="O5" s="105" t="s">
        <v>855</v>
      </c>
      <c r="P5" s="105">
        <v>0</v>
      </c>
      <c r="Q5" s="105" t="s">
        <v>855</v>
      </c>
      <c r="R5" s="105">
        <v>0</v>
      </c>
      <c r="S5" s="105" t="s">
        <v>855</v>
      </c>
      <c r="T5" s="105">
        <v>0</v>
      </c>
      <c r="U5" s="105" t="s">
        <v>855</v>
      </c>
      <c r="V5" s="109">
        <v>0</v>
      </c>
    </row>
    <row r="6" spans="1:22" ht="15">
      <c r="A6" s="98"/>
      <c r="B6" s="99" t="s">
        <v>872</v>
      </c>
      <c r="C6" s="99" t="s">
        <v>873</v>
      </c>
      <c r="D6" s="99" t="s">
        <v>871</v>
      </c>
      <c r="E6" s="99" t="s">
        <v>854</v>
      </c>
      <c r="F6" s="100">
        <v>958781908.12</v>
      </c>
      <c r="G6" s="101">
        <v>40750</v>
      </c>
      <c r="H6" s="102">
        <v>95061053</v>
      </c>
      <c r="I6" s="99">
        <v>0</v>
      </c>
      <c r="J6" s="102">
        <v>95061053</v>
      </c>
      <c r="K6" s="99" t="s">
        <v>855</v>
      </c>
      <c r="L6" s="99">
        <v>0</v>
      </c>
      <c r="M6" s="99" t="s">
        <v>855</v>
      </c>
      <c r="N6" s="99">
        <v>0</v>
      </c>
      <c r="O6" s="99" t="s">
        <v>855</v>
      </c>
      <c r="P6" s="99">
        <v>0</v>
      </c>
      <c r="Q6" s="99" t="s">
        <v>855</v>
      </c>
      <c r="R6" s="99">
        <v>0</v>
      </c>
      <c r="S6" s="99" t="s">
        <v>855</v>
      </c>
      <c r="T6" s="99">
        <v>0</v>
      </c>
      <c r="U6" s="99" t="s">
        <v>855</v>
      </c>
      <c r="V6" s="103">
        <v>0</v>
      </c>
    </row>
    <row r="7" spans="1:22" ht="15">
      <c r="A7" s="104"/>
      <c r="B7" s="105" t="s">
        <v>875</v>
      </c>
      <c r="C7" s="105" t="s">
        <v>876</v>
      </c>
      <c r="D7" s="105" t="s">
        <v>871</v>
      </c>
      <c r="E7" s="105" t="s">
        <v>854</v>
      </c>
      <c r="F7" s="106">
        <v>758690663.72000003</v>
      </c>
      <c r="G7" s="107">
        <v>42426</v>
      </c>
      <c r="H7" s="108">
        <v>289705</v>
      </c>
      <c r="I7" s="108">
        <v>87969</v>
      </c>
      <c r="J7" s="108">
        <v>377674</v>
      </c>
      <c r="K7" s="105" t="s">
        <v>855</v>
      </c>
      <c r="L7" s="105">
        <v>0</v>
      </c>
      <c r="M7" s="105" t="s">
        <v>855</v>
      </c>
      <c r="N7" s="105">
        <v>0</v>
      </c>
      <c r="O7" s="105" t="s">
        <v>855</v>
      </c>
      <c r="P7" s="105">
        <v>0</v>
      </c>
      <c r="Q7" s="105" t="s">
        <v>855</v>
      </c>
      <c r="R7" s="105">
        <v>0</v>
      </c>
      <c r="S7" s="105" t="s">
        <v>855</v>
      </c>
      <c r="T7" s="105">
        <v>0</v>
      </c>
      <c r="U7" s="105" t="s">
        <v>855</v>
      </c>
      <c r="V7" s="109">
        <v>0</v>
      </c>
    </row>
    <row r="8" spans="1:22" ht="15">
      <c r="A8" s="98" t="s">
        <v>2739</v>
      </c>
      <c r="B8" s="99" t="s">
        <v>2740</v>
      </c>
      <c r="C8" s="99" t="s">
        <v>2741</v>
      </c>
      <c r="D8" s="99" t="s">
        <v>867</v>
      </c>
      <c r="E8" s="99" t="s">
        <v>854</v>
      </c>
      <c r="F8" s="100">
        <v>262018491.47</v>
      </c>
      <c r="G8" s="101">
        <v>42368</v>
      </c>
      <c r="H8" s="102">
        <v>751093534</v>
      </c>
      <c r="I8" s="102">
        <v>1155173928</v>
      </c>
      <c r="J8" s="102">
        <v>1906267462</v>
      </c>
      <c r="K8" s="99" t="s">
        <v>855</v>
      </c>
      <c r="L8" s="99">
        <v>0</v>
      </c>
      <c r="M8" s="99" t="s">
        <v>855</v>
      </c>
      <c r="N8" s="99">
        <v>0</v>
      </c>
      <c r="O8" s="99" t="s">
        <v>855</v>
      </c>
      <c r="P8" s="99">
        <v>0</v>
      </c>
      <c r="Q8" s="99" t="s">
        <v>855</v>
      </c>
      <c r="R8" s="99">
        <v>0</v>
      </c>
      <c r="S8" s="99" t="s">
        <v>855</v>
      </c>
      <c r="T8" s="99">
        <v>0</v>
      </c>
      <c r="U8" s="99" t="s">
        <v>855</v>
      </c>
      <c r="V8" s="103">
        <v>0</v>
      </c>
    </row>
    <row r="9" spans="1:22" ht="15">
      <c r="A9" s="104"/>
      <c r="B9" s="105" t="s">
        <v>878</v>
      </c>
      <c r="C9" s="105" t="s">
        <v>879</v>
      </c>
      <c r="D9" s="105" t="s">
        <v>871</v>
      </c>
      <c r="E9" s="105" t="s">
        <v>854</v>
      </c>
      <c r="F9" s="106">
        <v>1000</v>
      </c>
      <c r="G9" s="107">
        <v>41873</v>
      </c>
      <c r="H9" s="108">
        <v>2291</v>
      </c>
      <c r="I9" s="105">
        <v>0</v>
      </c>
      <c r="J9" s="108">
        <v>2291</v>
      </c>
      <c r="K9" s="105" t="s">
        <v>855</v>
      </c>
      <c r="L9" s="105">
        <v>0</v>
      </c>
      <c r="M9" s="105" t="s">
        <v>855</v>
      </c>
      <c r="N9" s="105">
        <v>0</v>
      </c>
      <c r="O9" s="105" t="s">
        <v>855</v>
      </c>
      <c r="P9" s="105">
        <v>0</v>
      </c>
      <c r="Q9" s="105" t="s">
        <v>855</v>
      </c>
      <c r="R9" s="105">
        <v>0</v>
      </c>
      <c r="S9" s="105" t="s">
        <v>855</v>
      </c>
      <c r="T9" s="105">
        <v>0</v>
      </c>
      <c r="U9" s="105" t="s">
        <v>855</v>
      </c>
      <c r="V9" s="109">
        <v>0</v>
      </c>
    </row>
    <row r="10" spans="1:22" ht="15">
      <c r="A10" s="98"/>
      <c r="B10" s="99" t="s">
        <v>881</v>
      </c>
      <c r="C10" s="99" t="s">
        <v>882</v>
      </c>
      <c r="D10" s="99" t="s">
        <v>871</v>
      </c>
      <c r="E10" s="99" t="s">
        <v>854</v>
      </c>
      <c r="F10" s="100">
        <v>30916200</v>
      </c>
      <c r="G10" s="101">
        <v>40176</v>
      </c>
      <c r="H10" s="102">
        <v>10930451</v>
      </c>
      <c r="I10" s="102">
        <v>7887281</v>
      </c>
      <c r="J10" s="102">
        <v>18817732</v>
      </c>
      <c r="K10" s="99" t="s">
        <v>883</v>
      </c>
      <c r="L10" s="102">
        <v>1955755</v>
      </c>
      <c r="M10" s="99" t="s">
        <v>884</v>
      </c>
      <c r="N10" s="102">
        <v>5931526</v>
      </c>
      <c r="O10" s="99" t="s">
        <v>855</v>
      </c>
      <c r="P10" s="99">
        <v>0</v>
      </c>
      <c r="Q10" s="99" t="s">
        <v>855</v>
      </c>
      <c r="R10" s="99">
        <v>0</v>
      </c>
      <c r="S10" s="99" t="s">
        <v>855</v>
      </c>
      <c r="T10" s="99">
        <v>0</v>
      </c>
      <c r="U10" s="99" t="s">
        <v>855</v>
      </c>
      <c r="V10" s="103">
        <v>0</v>
      </c>
    </row>
    <row r="11" spans="1:22" ht="15">
      <c r="A11" s="104"/>
      <c r="B11" s="105" t="s">
        <v>886</v>
      </c>
      <c r="C11" s="105" t="s">
        <v>887</v>
      </c>
      <c r="D11" s="105" t="s">
        <v>871</v>
      </c>
      <c r="E11" s="105" t="s">
        <v>854</v>
      </c>
      <c r="F11" s="106">
        <v>63084700</v>
      </c>
      <c r="G11" s="107">
        <v>40176</v>
      </c>
      <c r="H11" s="108">
        <v>63084700</v>
      </c>
      <c r="I11" s="105">
        <v>0</v>
      </c>
      <c r="J11" s="108">
        <v>63084700</v>
      </c>
      <c r="K11" s="105" t="s">
        <v>855</v>
      </c>
      <c r="L11" s="105">
        <v>0</v>
      </c>
      <c r="M11" s="105" t="s">
        <v>855</v>
      </c>
      <c r="N11" s="105">
        <v>0</v>
      </c>
      <c r="O11" s="105" t="s">
        <v>855</v>
      </c>
      <c r="P11" s="105">
        <v>0</v>
      </c>
      <c r="Q11" s="105" t="s">
        <v>855</v>
      </c>
      <c r="R11" s="105">
        <v>0</v>
      </c>
      <c r="S11" s="105" t="s">
        <v>855</v>
      </c>
      <c r="T11" s="105">
        <v>0</v>
      </c>
      <c r="U11" s="105" t="s">
        <v>855</v>
      </c>
      <c r="V11" s="109">
        <v>0</v>
      </c>
    </row>
    <row r="12" spans="1:22" ht="15">
      <c r="A12" s="98"/>
      <c r="B12" s="99" t="s">
        <v>889</v>
      </c>
      <c r="C12" s="99" t="s">
        <v>890</v>
      </c>
      <c r="D12" s="99" t="s">
        <v>853</v>
      </c>
      <c r="E12" s="99" t="s">
        <v>854</v>
      </c>
      <c r="F12" s="100">
        <v>1530000000</v>
      </c>
      <c r="G12" s="101">
        <v>42124</v>
      </c>
      <c r="H12" s="102">
        <v>55525379</v>
      </c>
      <c r="I12" s="102">
        <v>55525373</v>
      </c>
      <c r="J12" s="102">
        <v>111050752</v>
      </c>
      <c r="K12" s="99" t="s">
        <v>855</v>
      </c>
      <c r="L12" s="99">
        <v>0</v>
      </c>
      <c r="M12" s="99" t="s">
        <v>855</v>
      </c>
      <c r="N12" s="99">
        <v>0</v>
      </c>
      <c r="O12" s="99" t="s">
        <v>855</v>
      </c>
      <c r="P12" s="99">
        <v>0</v>
      </c>
      <c r="Q12" s="99" t="s">
        <v>855</v>
      </c>
      <c r="R12" s="99">
        <v>0</v>
      </c>
      <c r="S12" s="99" t="s">
        <v>855</v>
      </c>
      <c r="T12" s="99">
        <v>0</v>
      </c>
      <c r="U12" s="99" t="s">
        <v>855</v>
      </c>
      <c r="V12" s="103">
        <v>0</v>
      </c>
    </row>
    <row r="13" spans="1:22" ht="15">
      <c r="A13" s="104"/>
      <c r="B13" s="105" t="s">
        <v>892</v>
      </c>
      <c r="C13" s="105" t="s">
        <v>893</v>
      </c>
      <c r="D13" s="105" t="s">
        <v>853</v>
      </c>
      <c r="E13" s="105" t="s">
        <v>854</v>
      </c>
      <c r="F13" s="106">
        <v>1292376890</v>
      </c>
      <c r="G13" s="107">
        <v>41759</v>
      </c>
      <c r="H13" s="108">
        <v>430792297</v>
      </c>
      <c r="I13" s="108">
        <v>861584593</v>
      </c>
      <c r="J13" s="108">
        <v>1292376890</v>
      </c>
      <c r="K13" s="105" t="s">
        <v>855</v>
      </c>
      <c r="L13" s="105">
        <v>0</v>
      </c>
      <c r="M13" s="105" t="s">
        <v>855</v>
      </c>
      <c r="N13" s="105">
        <v>0</v>
      </c>
      <c r="O13" s="105" t="s">
        <v>855</v>
      </c>
      <c r="P13" s="105">
        <v>0</v>
      </c>
      <c r="Q13" s="105" t="s">
        <v>855</v>
      </c>
      <c r="R13" s="105">
        <v>0</v>
      </c>
      <c r="S13" s="105" t="s">
        <v>855</v>
      </c>
      <c r="T13" s="105">
        <v>0</v>
      </c>
      <c r="U13" s="105" t="s">
        <v>855</v>
      </c>
      <c r="V13" s="109">
        <v>0</v>
      </c>
    </row>
    <row r="14" spans="1:22" ht="15">
      <c r="A14" s="98"/>
      <c r="B14" s="99" t="s">
        <v>895</v>
      </c>
      <c r="C14" s="99" t="s">
        <v>896</v>
      </c>
      <c r="D14" s="99" t="s">
        <v>853</v>
      </c>
      <c r="E14" s="99" t="s">
        <v>854</v>
      </c>
      <c r="F14" s="100">
        <v>1511000</v>
      </c>
      <c r="G14" s="101">
        <v>42445</v>
      </c>
      <c r="H14" s="102">
        <v>54674000</v>
      </c>
      <c r="I14" s="99">
        <v>0</v>
      </c>
      <c r="J14" s="102">
        <v>54674000</v>
      </c>
      <c r="K14" s="99" t="s">
        <v>855</v>
      </c>
      <c r="L14" s="99">
        <v>0</v>
      </c>
      <c r="M14" s="99" t="s">
        <v>855</v>
      </c>
      <c r="N14" s="99">
        <v>0</v>
      </c>
      <c r="O14" s="99" t="s">
        <v>855</v>
      </c>
      <c r="P14" s="99">
        <v>0</v>
      </c>
      <c r="Q14" s="99" t="s">
        <v>855</v>
      </c>
      <c r="R14" s="99">
        <v>0</v>
      </c>
      <c r="S14" s="99" t="s">
        <v>855</v>
      </c>
      <c r="T14" s="99">
        <v>0</v>
      </c>
      <c r="U14" s="99" t="s">
        <v>855</v>
      </c>
      <c r="V14" s="103">
        <v>0</v>
      </c>
    </row>
    <row r="15" spans="1:22" ht="15">
      <c r="A15" s="104"/>
      <c r="B15" s="105" t="s">
        <v>897</v>
      </c>
      <c r="C15" s="105" t="s">
        <v>898</v>
      </c>
      <c r="D15" s="105" t="s">
        <v>871</v>
      </c>
      <c r="E15" s="105" t="s">
        <v>854</v>
      </c>
      <c r="F15" s="106">
        <v>364100000</v>
      </c>
      <c r="G15" s="107">
        <v>42480</v>
      </c>
      <c r="H15" s="108">
        <v>40394932</v>
      </c>
      <c r="I15" s="108">
        <v>33251456</v>
      </c>
      <c r="J15" s="108">
        <v>73646388</v>
      </c>
      <c r="K15" s="105" t="s">
        <v>883</v>
      </c>
      <c r="L15" s="108">
        <v>164936</v>
      </c>
      <c r="M15" s="105" t="s">
        <v>884</v>
      </c>
      <c r="N15" s="108">
        <v>2330271</v>
      </c>
      <c r="O15" s="105" t="s">
        <v>899</v>
      </c>
      <c r="P15" s="108">
        <v>219863</v>
      </c>
      <c r="Q15" s="105" t="s">
        <v>900</v>
      </c>
      <c r="R15" s="108">
        <v>2059517</v>
      </c>
      <c r="S15" s="105" t="s">
        <v>901</v>
      </c>
      <c r="T15" s="108">
        <v>6759345</v>
      </c>
      <c r="U15" s="105" t="s">
        <v>902</v>
      </c>
      <c r="V15" s="110">
        <v>21717524</v>
      </c>
    </row>
    <row r="16" spans="1:22" ht="15">
      <c r="A16" s="98"/>
      <c r="B16" s="99" t="s">
        <v>904</v>
      </c>
      <c r="C16" s="99" t="s">
        <v>905</v>
      </c>
      <c r="D16" s="99" t="s">
        <v>871</v>
      </c>
      <c r="E16" s="99" t="s">
        <v>854</v>
      </c>
      <c r="F16" s="100">
        <v>387830000</v>
      </c>
      <c r="G16" s="101">
        <v>42480</v>
      </c>
      <c r="H16" s="102">
        <v>59042969</v>
      </c>
      <c r="I16" s="102">
        <v>44471587</v>
      </c>
      <c r="J16" s="102">
        <v>103514556</v>
      </c>
      <c r="K16" s="99" t="s">
        <v>855</v>
      </c>
      <c r="L16" s="99">
        <v>0</v>
      </c>
      <c r="M16" s="99" t="s">
        <v>855</v>
      </c>
      <c r="N16" s="99">
        <v>0</v>
      </c>
      <c r="O16" s="99" t="s">
        <v>855</v>
      </c>
      <c r="P16" s="99">
        <v>0</v>
      </c>
      <c r="Q16" s="99" t="s">
        <v>855</v>
      </c>
      <c r="R16" s="99">
        <v>0</v>
      </c>
      <c r="S16" s="99" t="s">
        <v>855</v>
      </c>
      <c r="T16" s="99">
        <v>0</v>
      </c>
      <c r="U16" s="99" t="s">
        <v>855</v>
      </c>
      <c r="V16" s="103">
        <v>0</v>
      </c>
    </row>
    <row r="17" spans="1:22" ht="15">
      <c r="A17" s="104"/>
      <c r="B17" s="105" t="s">
        <v>906</v>
      </c>
      <c r="C17" s="105" t="s">
        <v>907</v>
      </c>
      <c r="D17" s="105" t="s">
        <v>871</v>
      </c>
      <c r="E17" s="105" t="s">
        <v>854</v>
      </c>
      <c r="F17" s="106">
        <v>316845000</v>
      </c>
      <c r="G17" s="107">
        <v>42480</v>
      </c>
      <c r="H17" s="108">
        <v>46011632</v>
      </c>
      <c r="I17" s="108">
        <v>38670637</v>
      </c>
      <c r="J17" s="108">
        <v>84682269</v>
      </c>
      <c r="K17" s="105" t="s">
        <v>883</v>
      </c>
      <c r="L17" s="108">
        <v>14313881</v>
      </c>
      <c r="M17" s="105" t="s">
        <v>884</v>
      </c>
      <c r="N17" s="108">
        <v>24356756</v>
      </c>
      <c r="O17" s="105" t="s">
        <v>855</v>
      </c>
      <c r="P17" s="105">
        <v>0</v>
      </c>
      <c r="Q17" s="105" t="s">
        <v>855</v>
      </c>
      <c r="R17" s="105">
        <v>0</v>
      </c>
      <c r="S17" s="105" t="s">
        <v>855</v>
      </c>
      <c r="T17" s="105">
        <v>0</v>
      </c>
      <c r="U17" s="105" t="s">
        <v>855</v>
      </c>
      <c r="V17" s="109">
        <v>0</v>
      </c>
    </row>
    <row r="18" spans="1:22" ht="15">
      <c r="A18" s="98"/>
      <c r="B18" s="99" t="s">
        <v>909</v>
      </c>
      <c r="C18" s="99" t="s">
        <v>910</v>
      </c>
      <c r="D18" s="99" t="s">
        <v>871</v>
      </c>
      <c r="E18" s="99" t="s">
        <v>854</v>
      </c>
      <c r="F18" s="100">
        <v>622700000</v>
      </c>
      <c r="G18" s="101">
        <v>42480</v>
      </c>
      <c r="H18" s="102">
        <v>53812129</v>
      </c>
      <c r="I18" s="102">
        <v>35118455</v>
      </c>
      <c r="J18" s="102">
        <v>88930584</v>
      </c>
      <c r="K18" s="99" t="s">
        <v>855</v>
      </c>
      <c r="L18" s="99">
        <v>0</v>
      </c>
      <c r="M18" s="99" t="s">
        <v>855</v>
      </c>
      <c r="N18" s="99">
        <v>0</v>
      </c>
      <c r="O18" s="99" t="s">
        <v>855</v>
      </c>
      <c r="P18" s="99">
        <v>0</v>
      </c>
      <c r="Q18" s="99" t="s">
        <v>855</v>
      </c>
      <c r="R18" s="99">
        <v>0</v>
      </c>
      <c r="S18" s="99" t="s">
        <v>855</v>
      </c>
      <c r="T18" s="99">
        <v>0</v>
      </c>
      <c r="U18" s="99" t="s">
        <v>855</v>
      </c>
      <c r="V18" s="103">
        <v>0</v>
      </c>
    </row>
    <row r="19" spans="1:22" ht="15">
      <c r="A19" s="104" t="s">
        <v>911</v>
      </c>
      <c r="B19" s="105" t="s">
        <v>912</v>
      </c>
      <c r="C19" s="105" t="s">
        <v>913</v>
      </c>
      <c r="D19" s="105" t="s">
        <v>914</v>
      </c>
      <c r="E19" s="105" t="s">
        <v>854</v>
      </c>
      <c r="F19" s="106">
        <v>1413853576.76</v>
      </c>
      <c r="G19" s="107">
        <v>42123</v>
      </c>
      <c r="H19" s="108">
        <v>162735921</v>
      </c>
      <c r="I19" s="105">
        <v>0</v>
      </c>
      <c r="J19" s="108">
        <v>162735921</v>
      </c>
      <c r="K19" s="105" t="s">
        <v>855</v>
      </c>
      <c r="L19" s="105">
        <v>0</v>
      </c>
      <c r="M19" s="105" t="s">
        <v>855</v>
      </c>
      <c r="N19" s="105">
        <v>0</v>
      </c>
      <c r="O19" s="105" t="s">
        <v>855</v>
      </c>
      <c r="P19" s="105">
        <v>0</v>
      </c>
      <c r="Q19" s="105" t="s">
        <v>855</v>
      </c>
      <c r="R19" s="105">
        <v>0</v>
      </c>
      <c r="S19" s="105" t="s">
        <v>855</v>
      </c>
      <c r="T19" s="105">
        <v>0</v>
      </c>
      <c r="U19" s="105" t="s">
        <v>855</v>
      </c>
      <c r="V19" s="109">
        <v>0</v>
      </c>
    </row>
    <row r="20" spans="1:22" ht="15">
      <c r="A20" s="98"/>
      <c r="B20" s="99" t="s">
        <v>916</v>
      </c>
      <c r="C20" s="99" t="s">
        <v>917</v>
      </c>
      <c r="D20" s="99" t="s">
        <v>871</v>
      </c>
      <c r="E20" s="99" t="s">
        <v>854</v>
      </c>
      <c r="F20" s="100">
        <v>48964000</v>
      </c>
      <c r="G20" s="101">
        <v>39568</v>
      </c>
      <c r="H20" s="102">
        <v>62500</v>
      </c>
      <c r="I20" s="102">
        <v>123455</v>
      </c>
      <c r="J20" s="102">
        <v>185955</v>
      </c>
      <c r="K20" s="99" t="s">
        <v>855</v>
      </c>
      <c r="L20" s="99">
        <v>0</v>
      </c>
      <c r="M20" s="99" t="s">
        <v>855</v>
      </c>
      <c r="N20" s="99">
        <v>0</v>
      </c>
      <c r="O20" s="99" t="s">
        <v>855</v>
      </c>
      <c r="P20" s="99">
        <v>0</v>
      </c>
      <c r="Q20" s="99" t="s">
        <v>855</v>
      </c>
      <c r="R20" s="99">
        <v>0</v>
      </c>
      <c r="S20" s="99" t="s">
        <v>855</v>
      </c>
      <c r="T20" s="99">
        <v>0</v>
      </c>
      <c r="U20" s="99" t="s">
        <v>855</v>
      </c>
      <c r="V20" s="103">
        <v>0</v>
      </c>
    </row>
    <row r="21" spans="1:22" ht="15">
      <c r="A21" s="104"/>
      <c r="B21" s="105" t="s">
        <v>918</v>
      </c>
      <c r="C21" s="105" t="s">
        <v>919</v>
      </c>
      <c r="D21" s="105" t="s">
        <v>871</v>
      </c>
      <c r="E21" s="105" t="s">
        <v>854</v>
      </c>
      <c r="F21" s="106">
        <v>4834394178.0799999</v>
      </c>
      <c r="G21" s="107">
        <v>42444</v>
      </c>
      <c r="H21" s="108">
        <v>2616038002</v>
      </c>
      <c r="I21" s="105">
        <v>0</v>
      </c>
      <c r="J21" s="108">
        <v>2616038002</v>
      </c>
      <c r="K21" s="105" t="s">
        <v>855</v>
      </c>
      <c r="L21" s="105">
        <v>0</v>
      </c>
      <c r="M21" s="105" t="s">
        <v>855</v>
      </c>
      <c r="N21" s="105">
        <v>0</v>
      </c>
      <c r="O21" s="105" t="s">
        <v>855</v>
      </c>
      <c r="P21" s="105">
        <v>0</v>
      </c>
      <c r="Q21" s="105" t="s">
        <v>855</v>
      </c>
      <c r="R21" s="105">
        <v>0</v>
      </c>
      <c r="S21" s="105" t="s">
        <v>855</v>
      </c>
      <c r="T21" s="105">
        <v>0</v>
      </c>
      <c r="U21" s="105" t="s">
        <v>855</v>
      </c>
      <c r="V21" s="109">
        <v>0</v>
      </c>
    </row>
    <row r="22" spans="1:22" ht="15">
      <c r="A22" s="98"/>
      <c r="B22" s="99" t="s">
        <v>921</v>
      </c>
      <c r="C22" s="99" t="s">
        <v>922</v>
      </c>
      <c r="D22" s="99" t="s">
        <v>853</v>
      </c>
      <c r="E22" s="99" t="s">
        <v>854</v>
      </c>
      <c r="F22" s="100">
        <v>1365607286.78</v>
      </c>
      <c r="G22" s="101">
        <v>41229</v>
      </c>
      <c r="H22" s="102">
        <v>690816080</v>
      </c>
      <c r="I22" s="102">
        <v>74510626</v>
      </c>
      <c r="J22" s="102">
        <v>765326706</v>
      </c>
      <c r="K22" s="99" t="s">
        <v>883</v>
      </c>
      <c r="L22" s="102">
        <v>69380885</v>
      </c>
      <c r="M22" s="99" t="s">
        <v>884</v>
      </c>
      <c r="N22" s="102">
        <v>5129741</v>
      </c>
      <c r="O22" s="99" t="s">
        <v>855</v>
      </c>
      <c r="P22" s="99">
        <v>0</v>
      </c>
      <c r="Q22" s="99" t="s">
        <v>855</v>
      </c>
      <c r="R22" s="99">
        <v>0</v>
      </c>
      <c r="S22" s="99" t="s">
        <v>855</v>
      </c>
      <c r="T22" s="99">
        <v>0</v>
      </c>
      <c r="U22" s="99" t="s">
        <v>855</v>
      </c>
      <c r="V22" s="103">
        <v>0</v>
      </c>
    </row>
    <row r="23" spans="1:22" ht="15">
      <c r="A23" s="104"/>
      <c r="B23" s="105" t="s">
        <v>924</v>
      </c>
      <c r="C23" s="105" t="s">
        <v>925</v>
      </c>
      <c r="D23" s="105" t="s">
        <v>853</v>
      </c>
      <c r="E23" s="105" t="s">
        <v>854</v>
      </c>
      <c r="F23" s="106">
        <v>1747361524.3299999</v>
      </c>
      <c r="G23" s="107">
        <v>42444</v>
      </c>
      <c r="H23" s="108">
        <v>31878842237</v>
      </c>
      <c r="I23" s="108">
        <v>58947782010</v>
      </c>
      <c r="J23" s="108">
        <v>90826624247</v>
      </c>
      <c r="K23" s="105" t="s">
        <v>855</v>
      </c>
      <c r="L23" s="105">
        <v>0</v>
      </c>
      <c r="M23" s="105" t="s">
        <v>855</v>
      </c>
      <c r="N23" s="105">
        <v>0</v>
      </c>
      <c r="O23" s="105" t="s">
        <v>855</v>
      </c>
      <c r="P23" s="105">
        <v>0</v>
      </c>
      <c r="Q23" s="105" t="s">
        <v>855</v>
      </c>
      <c r="R23" s="105">
        <v>0</v>
      </c>
      <c r="S23" s="105" t="s">
        <v>855</v>
      </c>
      <c r="T23" s="105">
        <v>0</v>
      </c>
      <c r="U23" s="105" t="s">
        <v>855</v>
      </c>
      <c r="V23" s="109">
        <v>0</v>
      </c>
    </row>
    <row r="24" spans="1:22" ht="15">
      <c r="A24" s="98" t="s">
        <v>926</v>
      </c>
      <c r="B24" s="99" t="s">
        <v>927</v>
      </c>
      <c r="C24" s="99" t="s">
        <v>928</v>
      </c>
      <c r="D24" s="99" t="s">
        <v>929</v>
      </c>
      <c r="E24" s="99" t="s">
        <v>854</v>
      </c>
      <c r="F24" s="100">
        <v>648497230.97000003</v>
      </c>
      <c r="G24" s="101">
        <v>41752</v>
      </c>
      <c r="H24" s="102">
        <v>241608551</v>
      </c>
      <c r="I24" s="102">
        <v>228841226</v>
      </c>
      <c r="J24" s="102">
        <v>470449777</v>
      </c>
      <c r="K24" s="99" t="s">
        <v>855</v>
      </c>
      <c r="L24" s="99">
        <v>0</v>
      </c>
      <c r="M24" s="99" t="s">
        <v>855</v>
      </c>
      <c r="N24" s="99">
        <v>0</v>
      </c>
      <c r="O24" s="99" t="s">
        <v>855</v>
      </c>
      <c r="P24" s="99">
        <v>0</v>
      </c>
      <c r="Q24" s="99" t="s">
        <v>855</v>
      </c>
      <c r="R24" s="99">
        <v>0</v>
      </c>
      <c r="S24" s="99" t="s">
        <v>855</v>
      </c>
      <c r="T24" s="99">
        <v>0</v>
      </c>
      <c r="U24" s="99" t="s">
        <v>855</v>
      </c>
      <c r="V24" s="103">
        <v>0</v>
      </c>
    </row>
    <row r="25" spans="1:22" ht="15">
      <c r="A25" s="104"/>
      <c r="B25" s="105" t="s">
        <v>931</v>
      </c>
      <c r="C25" s="105" t="s">
        <v>932</v>
      </c>
      <c r="D25" s="105" t="s">
        <v>871</v>
      </c>
      <c r="E25" s="105" t="s">
        <v>854</v>
      </c>
      <c r="F25" s="106">
        <v>965570.67</v>
      </c>
      <c r="G25" s="107">
        <v>41859</v>
      </c>
      <c r="H25" s="108">
        <v>36147533</v>
      </c>
      <c r="I25" s="105">
        <v>0</v>
      </c>
      <c r="J25" s="108">
        <v>36147533</v>
      </c>
      <c r="K25" s="105" t="s">
        <v>855</v>
      </c>
      <c r="L25" s="105">
        <v>0</v>
      </c>
      <c r="M25" s="105" t="s">
        <v>855</v>
      </c>
      <c r="N25" s="105">
        <v>0</v>
      </c>
      <c r="O25" s="105" t="s">
        <v>855</v>
      </c>
      <c r="P25" s="105">
        <v>0</v>
      </c>
      <c r="Q25" s="105" t="s">
        <v>855</v>
      </c>
      <c r="R25" s="105">
        <v>0</v>
      </c>
      <c r="S25" s="105" t="s">
        <v>855</v>
      </c>
      <c r="T25" s="105">
        <v>0</v>
      </c>
      <c r="U25" s="105" t="s">
        <v>855</v>
      </c>
      <c r="V25" s="109">
        <v>0</v>
      </c>
    </row>
    <row r="26" spans="1:22" ht="15">
      <c r="A26" s="98"/>
      <c r="B26" s="99" t="s">
        <v>934</v>
      </c>
      <c r="C26" s="99" t="s">
        <v>935</v>
      </c>
      <c r="D26" s="99" t="s">
        <v>2742</v>
      </c>
      <c r="E26" s="99" t="s">
        <v>854</v>
      </c>
      <c r="F26" s="100">
        <v>2370144.2000000002</v>
      </c>
      <c r="G26" s="101">
        <v>42124</v>
      </c>
      <c r="H26" s="102">
        <v>10079633</v>
      </c>
      <c r="I26" s="102">
        <v>5299691</v>
      </c>
      <c r="J26" s="102">
        <v>15379324</v>
      </c>
      <c r="K26" s="99" t="s">
        <v>855</v>
      </c>
      <c r="L26" s="99">
        <v>0</v>
      </c>
      <c r="M26" s="99" t="s">
        <v>855</v>
      </c>
      <c r="N26" s="99">
        <v>0</v>
      </c>
      <c r="O26" s="99" t="s">
        <v>855</v>
      </c>
      <c r="P26" s="99">
        <v>0</v>
      </c>
      <c r="Q26" s="99" t="s">
        <v>855</v>
      </c>
      <c r="R26" s="99">
        <v>0</v>
      </c>
      <c r="S26" s="99" t="s">
        <v>855</v>
      </c>
      <c r="T26" s="99">
        <v>0</v>
      </c>
      <c r="U26" s="99" t="s">
        <v>855</v>
      </c>
      <c r="V26" s="103">
        <v>0</v>
      </c>
    </row>
    <row r="27" spans="1:22" ht="15">
      <c r="A27" s="104" t="s">
        <v>937</v>
      </c>
      <c r="B27" s="105" t="s">
        <v>938</v>
      </c>
      <c r="C27" s="105" t="s">
        <v>939</v>
      </c>
      <c r="D27" s="105" t="s">
        <v>867</v>
      </c>
      <c r="E27" s="105" t="s">
        <v>854</v>
      </c>
      <c r="F27" s="106">
        <v>1798533199.2</v>
      </c>
      <c r="G27" s="107">
        <v>42480</v>
      </c>
      <c r="H27" s="108">
        <v>491224430</v>
      </c>
      <c r="I27" s="108">
        <v>174295987</v>
      </c>
      <c r="J27" s="108">
        <v>665520417</v>
      </c>
      <c r="K27" s="105" t="s">
        <v>855</v>
      </c>
      <c r="L27" s="105">
        <v>0</v>
      </c>
      <c r="M27" s="105" t="s">
        <v>855</v>
      </c>
      <c r="N27" s="105">
        <v>0</v>
      </c>
      <c r="O27" s="105" t="s">
        <v>855</v>
      </c>
      <c r="P27" s="105">
        <v>0</v>
      </c>
      <c r="Q27" s="105" t="s">
        <v>855</v>
      </c>
      <c r="R27" s="105">
        <v>0</v>
      </c>
      <c r="S27" s="105" t="s">
        <v>855</v>
      </c>
      <c r="T27" s="105">
        <v>0</v>
      </c>
      <c r="U27" s="105" t="s">
        <v>855</v>
      </c>
      <c r="V27" s="109">
        <v>0</v>
      </c>
    </row>
    <row r="28" spans="1:22" ht="15">
      <c r="A28" s="98" t="s">
        <v>859</v>
      </c>
      <c r="B28" s="99" t="s">
        <v>860</v>
      </c>
      <c r="C28" s="99" t="s">
        <v>861</v>
      </c>
      <c r="D28" s="99" t="s">
        <v>862</v>
      </c>
      <c r="E28" s="99" t="s">
        <v>863</v>
      </c>
      <c r="F28" s="100">
        <v>349999997.30000001</v>
      </c>
      <c r="G28" s="101">
        <v>42509</v>
      </c>
      <c r="H28" s="102">
        <v>63009025</v>
      </c>
      <c r="I28" s="102">
        <v>22356828</v>
      </c>
      <c r="J28" s="102">
        <v>85365853</v>
      </c>
      <c r="K28" s="99" t="s">
        <v>855</v>
      </c>
      <c r="L28" s="99">
        <v>0</v>
      </c>
      <c r="M28" s="99" t="s">
        <v>855</v>
      </c>
      <c r="N28" s="99">
        <v>0</v>
      </c>
      <c r="O28" s="99" t="s">
        <v>855</v>
      </c>
      <c r="P28" s="99">
        <v>0</v>
      </c>
      <c r="Q28" s="99" t="s">
        <v>855</v>
      </c>
      <c r="R28" s="99">
        <v>0</v>
      </c>
      <c r="S28" s="99" t="s">
        <v>855</v>
      </c>
      <c r="T28" s="99">
        <v>0</v>
      </c>
      <c r="U28" s="99" t="s">
        <v>855</v>
      </c>
      <c r="V28" s="103">
        <v>0</v>
      </c>
    </row>
    <row r="29" spans="1:22" ht="15">
      <c r="A29" s="104"/>
      <c r="B29" s="105" t="s">
        <v>941</v>
      </c>
      <c r="C29" s="105" t="s">
        <v>942</v>
      </c>
      <c r="D29" s="105" t="s">
        <v>871</v>
      </c>
      <c r="E29" s="105" t="s">
        <v>854</v>
      </c>
      <c r="F29" s="106">
        <v>1623251785.6900001</v>
      </c>
      <c r="G29" s="107">
        <v>41982</v>
      </c>
      <c r="H29" s="108">
        <v>2964596762</v>
      </c>
      <c r="I29" s="105">
        <v>0</v>
      </c>
      <c r="J29" s="108">
        <v>2964596762</v>
      </c>
      <c r="K29" s="105" t="s">
        <v>855</v>
      </c>
      <c r="L29" s="105">
        <v>0</v>
      </c>
      <c r="M29" s="105" t="s">
        <v>855</v>
      </c>
      <c r="N29" s="105">
        <v>0</v>
      </c>
      <c r="O29" s="105" t="s">
        <v>855</v>
      </c>
      <c r="P29" s="105">
        <v>0</v>
      </c>
      <c r="Q29" s="105" t="s">
        <v>855</v>
      </c>
      <c r="R29" s="105">
        <v>0</v>
      </c>
      <c r="S29" s="105" t="s">
        <v>855</v>
      </c>
      <c r="T29" s="105">
        <v>0</v>
      </c>
      <c r="U29" s="105" t="s">
        <v>855</v>
      </c>
      <c r="V29" s="109">
        <v>0</v>
      </c>
    </row>
    <row r="30" spans="1:22" ht="15">
      <c r="A30" s="98"/>
      <c r="B30" s="99" t="s">
        <v>944</v>
      </c>
      <c r="C30" s="99" t="s">
        <v>945</v>
      </c>
      <c r="D30" s="99" t="s">
        <v>871</v>
      </c>
      <c r="E30" s="99" t="s">
        <v>854</v>
      </c>
      <c r="F30" s="100">
        <v>57614139847.330002</v>
      </c>
      <c r="G30" s="101">
        <v>42090</v>
      </c>
      <c r="H30" s="102">
        <v>15717615419</v>
      </c>
      <c r="I30" s="99">
        <v>0</v>
      </c>
      <c r="J30" s="102">
        <v>15717615419</v>
      </c>
      <c r="K30" s="99" t="s">
        <v>855</v>
      </c>
      <c r="L30" s="99">
        <v>0</v>
      </c>
      <c r="M30" s="99" t="s">
        <v>855</v>
      </c>
      <c r="N30" s="99">
        <v>0</v>
      </c>
      <c r="O30" s="99" t="s">
        <v>855</v>
      </c>
      <c r="P30" s="99">
        <v>0</v>
      </c>
      <c r="Q30" s="99" t="s">
        <v>855</v>
      </c>
      <c r="R30" s="99">
        <v>0</v>
      </c>
      <c r="S30" s="99" t="s">
        <v>855</v>
      </c>
      <c r="T30" s="99">
        <v>0</v>
      </c>
      <c r="U30" s="99" t="s">
        <v>855</v>
      </c>
      <c r="V30" s="103">
        <v>0</v>
      </c>
    </row>
    <row r="31" spans="1:22" ht="15">
      <c r="A31" s="104"/>
      <c r="B31" s="105" t="s">
        <v>947</v>
      </c>
      <c r="C31" s="105" t="s">
        <v>948</v>
      </c>
      <c r="D31" s="105" t="s">
        <v>871</v>
      </c>
      <c r="E31" s="105" t="s">
        <v>854</v>
      </c>
      <c r="F31" s="106">
        <v>1298230386.6500001</v>
      </c>
      <c r="G31" s="107">
        <v>41604</v>
      </c>
      <c r="H31" s="108">
        <v>98062897</v>
      </c>
      <c r="I31" s="105">
        <v>0</v>
      </c>
      <c r="J31" s="108">
        <v>98062897</v>
      </c>
      <c r="K31" s="105" t="s">
        <v>855</v>
      </c>
      <c r="L31" s="105">
        <v>0</v>
      </c>
      <c r="M31" s="105" t="s">
        <v>855</v>
      </c>
      <c r="N31" s="105">
        <v>0</v>
      </c>
      <c r="O31" s="105" t="s">
        <v>855</v>
      </c>
      <c r="P31" s="105">
        <v>0</v>
      </c>
      <c r="Q31" s="105" t="s">
        <v>855</v>
      </c>
      <c r="R31" s="105">
        <v>0</v>
      </c>
      <c r="S31" s="105" t="s">
        <v>855</v>
      </c>
      <c r="T31" s="105">
        <v>0</v>
      </c>
      <c r="U31" s="105" t="s">
        <v>855</v>
      </c>
      <c r="V31" s="109">
        <v>0</v>
      </c>
    </row>
    <row r="32" spans="1:22" ht="15">
      <c r="A32" s="98" t="s">
        <v>949</v>
      </c>
      <c r="B32" s="99" t="s">
        <v>950</v>
      </c>
      <c r="C32" s="99" t="s">
        <v>951</v>
      </c>
      <c r="D32" s="99" t="s">
        <v>914</v>
      </c>
      <c r="E32" s="99" t="s">
        <v>854</v>
      </c>
      <c r="F32" s="100">
        <v>496410716.36000001</v>
      </c>
      <c r="G32" s="101">
        <v>41604</v>
      </c>
      <c r="H32" s="102">
        <v>82866371</v>
      </c>
      <c r="I32" s="99">
        <v>0</v>
      </c>
      <c r="J32" s="102">
        <v>82866371</v>
      </c>
      <c r="K32" s="99" t="s">
        <v>855</v>
      </c>
      <c r="L32" s="99">
        <v>0</v>
      </c>
      <c r="M32" s="99" t="s">
        <v>855</v>
      </c>
      <c r="N32" s="99">
        <v>0</v>
      </c>
      <c r="O32" s="99" t="s">
        <v>855</v>
      </c>
      <c r="P32" s="99">
        <v>0</v>
      </c>
      <c r="Q32" s="99" t="s">
        <v>855</v>
      </c>
      <c r="R32" s="99">
        <v>0</v>
      </c>
      <c r="S32" s="99" t="s">
        <v>855</v>
      </c>
      <c r="T32" s="99">
        <v>0</v>
      </c>
      <c r="U32" s="99" t="s">
        <v>855</v>
      </c>
      <c r="V32" s="103">
        <v>0</v>
      </c>
    </row>
    <row r="33" spans="1:22" ht="15">
      <c r="A33" s="104"/>
      <c r="B33" s="105" t="s">
        <v>953</v>
      </c>
      <c r="C33" s="105" t="s">
        <v>2743</v>
      </c>
      <c r="D33" s="105" t="s">
        <v>871</v>
      </c>
      <c r="E33" s="105" t="s">
        <v>854</v>
      </c>
      <c r="F33" s="106">
        <v>400000</v>
      </c>
      <c r="G33" s="107">
        <v>41537</v>
      </c>
      <c r="H33" s="108">
        <v>400000</v>
      </c>
      <c r="I33" s="105">
        <v>0</v>
      </c>
      <c r="J33" s="108">
        <v>400000</v>
      </c>
      <c r="K33" s="105" t="s">
        <v>855</v>
      </c>
      <c r="L33" s="105">
        <v>0</v>
      </c>
      <c r="M33" s="105" t="s">
        <v>855</v>
      </c>
      <c r="N33" s="105">
        <v>0</v>
      </c>
      <c r="O33" s="105" t="s">
        <v>855</v>
      </c>
      <c r="P33" s="105">
        <v>0</v>
      </c>
      <c r="Q33" s="105" t="s">
        <v>855</v>
      </c>
      <c r="R33" s="105">
        <v>0</v>
      </c>
      <c r="S33" s="105" t="s">
        <v>855</v>
      </c>
      <c r="T33" s="105">
        <v>0</v>
      </c>
      <c r="U33" s="105" t="s">
        <v>855</v>
      </c>
      <c r="V33" s="109">
        <v>0</v>
      </c>
    </row>
    <row r="34" spans="1:22" ht="15">
      <c r="A34" s="98"/>
      <c r="B34" s="99" t="s">
        <v>955</v>
      </c>
      <c r="C34" s="99" t="s">
        <v>956</v>
      </c>
      <c r="D34" s="99" t="s">
        <v>871</v>
      </c>
      <c r="E34" s="99" t="s">
        <v>854</v>
      </c>
      <c r="F34" s="100">
        <v>1102000</v>
      </c>
      <c r="G34" s="101">
        <v>41932</v>
      </c>
      <c r="H34" s="102">
        <v>1102000</v>
      </c>
      <c r="I34" s="99">
        <v>0</v>
      </c>
      <c r="J34" s="102">
        <v>1102000</v>
      </c>
      <c r="K34" s="99" t="s">
        <v>855</v>
      </c>
      <c r="L34" s="99">
        <v>0</v>
      </c>
      <c r="M34" s="99" t="s">
        <v>855</v>
      </c>
      <c r="N34" s="99">
        <v>0</v>
      </c>
      <c r="O34" s="99" t="s">
        <v>855</v>
      </c>
      <c r="P34" s="99">
        <v>0</v>
      </c>
      <c r="Q34" s="99" t="s">
        <v>855</v>
      </c>
      <c r="R34" s="99">
        <v>0</v>
      </c>
      <c r="S34" s="99" t="s">
        <v>855</v>
      </c>
      <c r="T34" s="99">
        <v>0</v>
      </c>
      <c r="U34" s="99" t="s">
        <v>855</v>
      </c>
      <c r="V34" s="103">
        <v>0</v>
      </c>
    </row>
    <row r="35" spans="1:22" ht="15">
      <c r="A35" s="104" t="s">
        <v>957</v>
      </c>
      <c r="B35" s="105" t="s">
        <v>958</v>
      </c>
      <c r="C35" s="105" t="s">
        <v>959</v>
      </c>
      <c r="D35" s="105" t="s">
        <v>914</v>
      </c>
      <c r="E35" s="105" t="s">
        <v>854</v>
      </c>
      <c r="F35" s="106">
        <v>308077087.76999998</v>
      </c>
      <c r="G35" s="107">
        <v>42487</v>
      </c>
      <c r="H35" s="108">
        <v>88735476</v>
      </c>
      <c r="I35" s="105">
        <v>0</v>
      </c>
      <c r="J35" s="108">
        <v>88735476</v>
      </c>
      <c r="K35" s="105" t="s">
        <v>855</v>
      </c>
      <c r="L35" s="105">
        <v>0</v>
      </c>
      <c r="M35" s="105" t="s">
        <v>855</v>
      </c>
      <c r="N35" s="105">
        <v>0</v>
      </c>
      <c r="O35" s="105" t="s">
        <v>855</v>
      </c>
      <c r="P35" s="105">
        <v>0</v>
      </c>
      <c r="Q35" s="105" t="s">
        <v>855</v>
      </c>
      <c r="R35" s="105">
        <v>0</v>
      </c>
      <c r="S35" s="105" t="s">
        <v>855</v>
      </c>
      <c r="T35" s="105">
        <v>0</v>
      </c>
      <c r="U35" s="105" t="s">
        <v>855</v>
      </c>
      <c r="V35" s="109">
        <v>0</v>
      </c>
    </row>
    <row r="36" spans="1:22" ht="15">
      <c r="A36" s="98"/>
      <c r="B36" s="99" t="s">
        <v>961</v>
      </c>
      <c r="C36" s="99" t="s">
        <v>962</v>
      </c>
      <c r="D36" s="99" t="s">
        <v>871</v>
      </c>
      <c r="E36" s="99" t="s">
        <v>854</v>
      </c>
      <c r="F36" s="100">
        <v>1083102900.1800001</v>
      </c>
      <c r="G36" s="101">
        <v>42489</v>
      </c>
      <c r="H36" s="102">
        <v>344444440</v>
      </c>
      <c r="I36" s="99">
        <v>0</v>
      </c>
      <c r="J36" s="102">
        <v>344444440</v>
      </c>
      <c r="K36" s="99" t="s">
        <v>855</v>
      </c>
      <c r="L36" s="99">
        <v>0</v>
      </c>
      <c r="M36" s="99" t="s">
        <v>855</v>
      </c>
      <c r="N36" s="99">
        <v>0</v>
      </c>
      <c r="O36" s="99" t="s">
        <v>855</v>
      </c>
      <c r="P36" s="99">
        <v>0</v>
      </c>
      <c r="Q36" s="99" t="s">
        <v>855</v>
      </c>
      <c r="R36" s="99">
        <v>0</v>
      </c>
      <c r="S36" s="99" t="s">
        <v>855</v>
      </c>
      <c r="T36" s="99">
        <v>0</v>
      </c>
      <c r="U36" s="99" t="s">
        <v>855</v>
      </c>
      <c r="V36" s="103">
        <v>0</v>
      </c>
    </row>
    <row r="37" spans="1:22" ht="15">
      <c r="A37" s="104"/>
      <c r="B37" s="105" t="s">
        <v>2745</v>
      </c>
      <c r="C37" s="105" t="s">
        <v>2746</v>
      </c>
      <c r="D37" s="105" t="s">
        <v>871</v>
      </c>
      <c r="E37" s="105" t="s">
        <v>854</v>
      </c>
      <c r="F37" s="106">
        <v>235691425.78</v>
      </c>
      <c r="G37" s="107">
        <v>41606</v>
      </c>
      <c r="H37" s="108">
        <v>313484914</v>
      </c>
      <c r="I37" s="105">
        <v>0</v>
      </c>
      <c r="J37" s="108">
        <v>313484914</v>
      </c>
      <c r="K37" s="105" t="s">
        <v>855</v>
      </c>
      <c r="L37" s="105">
        <v>0</v>
      </c>
      <c r="M37" s="105" t="s">
        <v>855</v>
      </c>
      <c r="N37" s="105">
        <v>0</v>
      </c>
      <c r="O37" s="105" t="s">
        <v>855</v>
      </c>
      <c r="P37" s="105">
        <v>0</v>
      </c>
      <c r="Q37" s="105" t="s">
        <v>855</v>
      </c>
      <c r="R37" s="105">
        <v>0</v>
      </c>
      <c r="S37" s="105" t="s">
        <v>855</v>
      </c>
      <c r="T37" s="105">
        <v>0</v>
      </c>
      <c r="U37" s="105" t="s">
        <v>855</v>
      </c>
      <c r="V37" s="109">
        <v>0</v>
      </c>
    </row>
    <row r="38" spans="1:22" ht="15">
      <c r="A38" s="98"/>
      <c r="B38" s="99" t="s">
        <v>964</v>
      </c>
      <c r="C38" s="99" t="s">
        <v>965</v>
      </c>
      <c r="D38" s="99" t="s">
        <v>871</v>
      </c>
      <c r="E38" s="99" t="s">
        <v>854</v>
      </c>
      <c r="F38" s="100">
        <v>246750000</v>
      </c>
      <c r="G38" s="101">
        <v>41151</v>
      </c>
      <c r="H38" s="102">
        <v>175000000</v>
      </c>
      <c r="I38" s="99">
        <v>0</v>
      </c>
      <c r="J38" s="102">
        <v>175000000</v>
      </c>
      <c r="K38" s="99" t="s">
        <v>855</v>
      </c>
      <c r="L38" s="99">
        <v>0</v>
      </c>
      <c r="M38" s="99" t="s">
        <v>855</v>
      </c>
      <c r="N38" s="99">
        <v>0</v>
      </c>
      <c r="O38" s="99" t="s">
        <v>855</v>
      </c>
      <c r="P38" s="99">
        <v>0</v>
      </c>
      <c r="Q38" s="99" t="s">
        <v>855</v>
      </c>
      <c r="R38" s="99">
        <v>0</v>
      </c>
      <c r="S38" s="99" t="s">
        <v>855</v>
      </c>
      <c r="T38" s="99">
        <v>0</v>
      </c>
      <c r="U38" s="99" t="s">
        <v>855</v>
      </c>
      <c r="V38" s="103">
        <v>0</v>
      </c>
    </row>
    <row r="39" spans="1:22" ht="15">
      <c r="A39" s="104"/>
      <c r="B39" s="105" t="s">
        <v>967</v>
      </c>
      <c r="C39" s="105" t="s">
        <v>968</v>
      </c>
      <c r="D39" s="105" t="s">
        <v>871</v>
      </c>
      <c r="E39" s="105" t="s">
        <v>854</v>
      </c>
      <c r="F39" s="106">
        <v>28047137.149999999</v>
      </c>
      <c r="G39" s="107">
        <v>41759</v>
      </c>
      <c r="H39" s="108">
        <v>9000000</v>
      </c>
      <c r="I39" s="108">
        <v>18000000</v>
      </c>
      <c r="J39" s="108">
        <v>27000000</v>
      </c>
      <c r="K39" s="105" t="s">
        <v>855</v>
      </c>
      <c r="L39" s="105">
        <v>0</v>
      </c>
      <c r="M39" s="105" t="s">
        <v>855</v>
      </c>
      <c r="N39" s="105">
        <v>0</v>
      </c>
      <c r="O39" s="105" t="s">
        <v>855</v>
      </c>
      <c r="P39" s="105">
        <v>0</v>
      </c>
      <c r="Q39" s="105" t="s">
        <v>855</v>
      </c>
      <c r="R39" s="105">
        <v>0</v>
      </c>
      <c r="S39" s="105" t="s">
        <v>855</v>
      </c>
      <c r="T39" s="105">
        <v>0</v>
      </c>
      <c r="U39" s="105" t="s">
        <v>855</v>
      </c>
      <c r="V39" s="109">
        <v>0</v>
      </c>
    </row>
    <row r="40" spans="1:22" ht="15">
      <c r="A40" s="98" t="s">
        <v>969</v>
      </c>
      <c r="B40" s="99" t="s">
        <v>970</v>
      </c>
      <c r="C40" s="99" t="s">
        <v>971</v>
      </c>
      <c r="D40" s="99" t="s">
        <v>914</v>
      </c>
      <c r="E40" s="99" t="s">
        <v>854</v>
      </c>
      <c r="F40" s="100">
        <v>3635970425.9200001</v>
      </c>
      <c r="G40" s="101">
        <v>42349</v>
      </c>
      <c r="H40" s="102">
        <v>257318364</v>
      </c>
      <c r="I40" s="99">
        <v>0</v>
      </c>
      <c r="J40" s="102">
        <v>257318364</v>
      </c>
      <c r="K40" s="99" t="s">
        <v>855</v>
      </c>
      <c r="L40" s="99">
        <v>0</v>
      </c>
      <c r="M40" s="99" t="s">
        <v>855</v>
      </c>
      <c r="N40" s="99">
        <v>0</v>
      </c>
      <c r="O40" s="99" t="s">
        <v>855</v>
      </c>
      <c r="P40" s="99">
        <v>0</v>
      </c>
      <c r="Q40" s="99" t="s">
        <v>855</v>
      </c>
      <c r="R40" s="99">
        <v>0</v>
      </c>
      <c r="S40" s="99" t="s">
        <v>855</v>
      </c>
      <c r="T40" s="99">
        <v>0</v>
      </c>
      <c r="U40" s="99" t="s">
        <v>855</v>
      </c>
      <c r="V40" s="103">
        <v>0</v>
      </c>
    </row>
    <row r="41" spans="1:22" ht="15">
      <c r="A41" s="104"/>
      <c r="B41" s="105" t="s">
        <v>973</v>
      </c>
      <c r="C41" s="105" t="s">
        <v>974</v>
      </c>
      <c r="D41" s="105" t="s">
        <v>871</v>
      </c>
      <c r="E41" s="105" t="s">
        <v>854</v>
      </c>
      <c r="F41" s="106">
        <v>26394799.43</v>
      </c>
      <c r="G41" s="107">
        <v>41851</v>
      </c>
      <c r="H41" s="108">
        <v>6038183</v>
      </c>
      <c r="I41" s="105">
        <v>0</v>
      </c>
      <c r="J41" s="108">
        <v>6038183</v>
      </c>
      <c r="K41" s="105" t="s">
        <v>855</v>
      </c>
      <c r="L41" s="105">
        <v>0</v>
      </c>
      <c r="M41" s="105" t="s">
        <v>855</v>
      </c>
      <c r="N41" s="105">
        <v>0</v>
      </c>
      <c r="O41" s="105" t="s">
        <v>855</v>
      </c>
      <c r="P41" s="105">
        <v>0</v>
      </c>
      <c r="Q41" s="105" t="s">
        <v>855</v>
      </c>
      <c r="R41" s="105">
        <v>0</v>
      </c>
      <c r="S41" s="105" t="s">
        <v>855</v>
      </c>
      <c r="T41" s="105">
        <v>0</v>
      </c>
      <c r="U41" s="105" t="s">
        <v>855</v>
      </c>
      <c r="V41" s="109">
        <v>0</v>
      </c>
    </row>
    <row r="42" spans="1:22" ht="15">
      <c r="A42" s="98" t="s">
        <v>2195</v>
      </c>
      <c r="B42" s="99" t="s">
        <v>2196</v>
      </c>
      <c r="C42" s="99" t="s">
        <v>2197</v>
      </c>
      <c r="D42" s="99" t="s">
        <v>929</v>
      </c>
      <c r="E42" s="99" t="s">
        <v>854</v>
      </c>
      <c r="F42" s="100">
        <v>3460731882.9200001</v>
      </c>
      <c r="G42" s="101">
        <v>41883</v>
      </c>
      <c r="H42" s="102">
        <v>535029747</v>
      </c>
      <c r="I42" s="102">
        <v>394010416</v>
      </c>
      <c r="J42" s="102">
        <v>929040163</v>
      </c>
      <c r="K42" s="99" t="s">
        <v>855</v>
      </c>
      <c r="L42" s="99">
        <v>0</v>
      </c>
      <c r="M42" s="99" t="s">
        <v>855</v>
      </c>
      <c r="N42" s="99">
        <v>0</v>
      </c>
      <c r="O42" s="99" t="s">
        <v>855</v>
      </c>
      <c r="P42" s="99">
        <v>0</v>
      </c>
      <c r="Q42" s="99" t="s">
        <v>855</v>
      </c>
      <c r="R42" s="99">
        <v>0</v>
      </c>
      <c r="S42" s="99" t="s">
        <v>855</v>
      </c>
      <c r="T42" s="99">
        <v>0</v>
      </c>
      <c r="U42" s="99" t="s">
        <v>855</v>
      </c>
      <c r="V42" s="103">
        <v>0</v>
      </c>
    </row>
    <row r="43" spans="1:22" ht="15">
      <c r="A43" s="104"/>
      <c r="B43" s="105" t="s">
        <v>976</v>
      </c>
      <c r="C43" s="105" t="s">
        <v>977</v>
      </c>
      <c r="D43" s="105" t="s">
        <v>871</v>
      </c>
      <c r="E43" s="105" t="s">
        <v>854</v>
      </c>
      <c r="F43" s="106">
        <v>232000000</v>
      </c>
      <c r="G43" s="107">
        <v>41890</v>
      </c>
      <c r="H43" s="108">
        <v>7642545</v>
      </c>
      <c r="I43" s="108">
        <v>7642545</v>
      </c>
      <c r="J43" s="108">
        <v>15285090</v>
      </c>
      <c r="K43" s="105" t="s">
        <v>855</v>
      </c>
      <c r="L43" s="105">
        <v>0</v>
      </c>
      <c r="M43" s="105" t="s">
        <v>855</v>
      </c>
      <c r="N43" s="105">
        <v>0</v>
      </c>
      <c r="O43" s="105" t="s">
        <v>855</v>
      </c>
      <c r="P43" s="105">
        <v>0</v>
      </c>
      <c r="Q43" s="105" t="s">
        <v>855</v>
      </c>
      <c r="R43" s="105">
        <v>0</v>
      </c>
      <c r="S43" s="105" t="s">
        <v>855</v>
      </c>
      <c r="T43" s="105">
        <v>0</v>
      </c>
      <c r="U43" s="105" t="s">
        <v>855</v>
      </c>
      <c r="V43" s="109">
        <v>0</v>
      </c>
    </row>
    <row r="44" spans="1:22" ht="15">
      <c r="A44" s="98"/>
      <c r="B44" s="99" t="s">
        <v>979</v>
      </c>
      <c r="C44" s="99" t="s">
        <v>980</v>
      </c>
      <c r="D44" s="99" t="s">
        <v>871</v>
      </c>
      <c r="E44" s="99" t="s">
        <v>854</v>
      </c>
      <c r="F44" s="100">
        <v>1015000000</v>
      </c>
      <c r="G44" s="101">
        <v>42170</v>
      </c>
      <c r="H44" s="102">
        <v>231546460</v>
      </c>
      <c r="I44" s="102">
        <v>84366400</v>
      </c>
      <c r="J44" s="102">
        <v>315912860</v>
      </c>
      <c r="K44" s="99" t="s">
        <v>855</v>
      </c>
      <c r="L44" s="99">
        <v>0</v>
      </c>
      <c r="M44" s="99" t="s">
        <v>855</v>
      </c>
      <c r="N44" s="99">
        <v>0</v>
      </c>
      <c r="O44" s="99" t="s">
        <v>855</v>
      </c>
      <c r="P44" s="99">
        <v>0</v>
      </c>
      <c r="Q44" s="99" t="s">
        <v>855</v>
      </c>
      <c r="R44" s="99">
        <v>0</v>
      </c>
      <c r="S44" s="99" t="s">
        <v>855</v>
      </c>
      <c r="T44" s="99">
        <v>0</v>
      </c>
      <c r="U44" s="99" t="s">
        <v>855</v>
      </c>
      <c r="V44" s="103">
        <v>0</v>
      </c>
    </row>
    <row r="45" spans="1:22" ht="15">
      <c r="A45" s="104"/>
      <c r="B45" s="105" t="s">
        <v>982</v>
      </c>
      <c r="C45" s="105" t="s">
        <v>983</v>
      </c>
      <c r="D45" s="105" t="s">
        <v>871</v>
      </c>
      <c r="E45" s="105" t="s">
        <v>854</v>
      </c>
      <c r="F45" s="106">
        <v>569315873.30999994</v>
      </c>
      <c r="G45" s="107">
        <v>42223</v>
      </c>
      <c r="H45" s="108">
        <v>9521649</v>
      </c>
      <c r="I45" s="105">
        <v>0</v>
      </c>
      <c r="J45" s="108">
        <v>9521649</v>
      </c>
      <c r="K45" s="105" t="s">
        <v>855</v>
      </c>
      <c r="L45" s="105">
        <v>0</v>
      </c>
      <c r="M45" s="105" t="s">
        <v>855</v>
      </c>
      <c r="N45" s="105">
        <v>0</v>
      </c>
      <c r="O45" s="105" t="s">
        <v>855</v>
      </c>
      <c r="P45" s="105">
        <v>0</v>
      </c>
      <c r="Q45" s="105" t="s">
        <v>855</v>
      </c>
      <c r="R45" s="105">
        <v>0</v>
      </c>
      <c r="S45" s="105" t="s">
        <v>855</v>
      </c>
      <c r="T45" s="105">
        <v>0</v>
      </c>
      <c r="U45" s="105" t="s">
        <v>855</v>
      </c>
      <c r="V45" s="109">
        <v>0</v>
      </c>
    </row>
    <row r="46" spans="1:22" ht="15">
      <c r="A46" s="98" t="s">
        <v>984</v>
      </c>
      <c r="B46" s="99" t="s">
        <v>985</v>
      </c>
      <c r="C46" s="99" t="s">
        <v>986</v>
      </c>
      <c r="D46" s="99" t="s">
        <v>929</v>
      </c>
      <c r="E46" s="99" t="s">
        <v>854</v>
      </c>
      <c r="F46" s="100">
        <v>4500000000</v>
      </c>
      <c r="G46" s="101">
        <v>42489</v>
      </c>
      <c r="H46" s="102">
        <v>205052205</v>
      </c>
      <c r="I46" s="102">
        <v>203922272</v>
      </c>
      <c r="J46" s="102">
        <v>408974477</v>
      </c>
      <c r="K46" s="99" t="s">
        <v>883</v>
      </c>
      <c r="L46" s="102">
        <v>3519541</v>
      </c>
      <c r="M46" s="99" t="s">
        <v>884</v>
      </c>
      <c r="N46" s="102">
        <v>200402731</v>
      </c>
      <c r="O46" s="99" t="s">
        <v>855</v>
      </c>
      <c r="P46" s="99">
        <v>0</v>
      </c>
      <c r="Q46" s="99" t="s">
        <v>855</v>
      </c>
      <c r="R46" s="99">
        <v>0</v>
      </c>
      <c r="S46" s="99" t="s">
        <v>855</v>
      </c>
      <c r="T46" s="99">
        <v>0</v>
      </c>
      <c r="U46" s="99" t="s">
        <v>855</v>
      </c>
      <c r="V46" s="103">
        <v>0</v>
      </c>
    </row>
    <row r="47" spans="1:22" ht="15">
      <c r="A47" s="104"/>
      <c r="B47" s="105" t="s">
        <v>988</v>
      </c>
      <c r="C47" s="105" t="s">
        <v>989</v>
      </c>
      <c r="D47" s="105" t="s">
        <v>871</v>
      </c>
      <c r="E47" s="105" t="s">
        <v>854</v>
      </c>
      <c r="F47" s="106">
        <v>116800000</v>
      </c>
      <c r="G47" s="107">
        <v>37004</v>
      </c>
      <c r="H47" s="108">
        <v>607192</v>
      </c>
      <c r="I47" s="108">
        <v>992808</v>
      </c>
      <c r="J47" s="108">
        <v>1600000</v>
      </c>
      <c r="K47" s="105" t="s">
        <v>855</v>
      </c>
      <c r="L47" s="105">
        <v>0</v>
      </c>
      <c r="M47" s="105" t="s">
        <v>855</v>
      </c>
      <c r="N47" s="105">
        <v>0</v>
      </c>
      <c r="O47" s="105" t="s">
        <v>855</v>
      </c>
      <c r="P47" s="105">
        <v>0</v>
      </c>
      <c r="Q47" s="105" t="s">
        <v>855</v>
      </c>
      <c r="R47" s="105">
        <v>0</v>
      </c>
      <c r="S47" s="105" t="s">
        <v>855</v>
      </c>
      <c r="T47" s="105">
        <v>0</v>
      </c>
      <c r="U47" s="105" t="s">
        <v>855</v>
      </c>
      <c r="V47" s="109">
        <v>0</v>
      </c>
    </row>
    <row r="48" spans="1:22" ht="15">
      <c r="A48" s="98"/>
      <c r="B48" s="99" t="s">
        <v>991</v>
      </c>
      <c r="C48" s="99" t="s">
        <v>992</v>
      </c>
      <c r="D48" s="99" t="s">
        <v>871</v>
      </c>
      <c r="E48" s="99" t="s">
        <v>854</v>
      </c>
      <c r="F48" s="100">
        <v>1350000</v>
      </c>
      <c r="G48" s="101">
        <v>41759</v>
      </c>
      <c r="H48" s="102">
        <v>1350000</v>
      </c>
      <c r="I48" s="99">
        <v>0</v>
      </c>
      <c r="J48" s="102">
        <v>1350000</v>
      </c>
      <c r="K48" s="99" t="s">
        <v>855</v>
      </c>
      <c r="L48" s="99">
        <v>0</v>
      </c>
      <c r="M48" s="99" t="s">
        <v>855</v>
      </c>
      <c r="N48" s="99">
        <v>0</v>
      </c>
      <c r="O48" s="99" t="s">
        <v>855</v>
      </c>
      <c r="P48" s="99">
        <v>0</v>
      </c>
      <c r="Q48" s="99" t="s">
        <v>855</v>
      </c>
      <c r="R48" s="99">
        <v>0</v>
      </c>
      <c r="S48" s="99" t="s">
        <v>855</v>
      </c>
      <c r="T48" s="99">
        <v>0</v>
      </c>
      <c r="U48" s="99" t="s">
        <v>855</v>
      </c>
      <c r="V48" s="103">
        <v>0</v>
      </c>
    </row>
    <row r="49" spans="1:22" ht="15">
      <c r="A49" s="104"/>
      <c r="B49" s="105" t="s">
        <v>994</v>
      </c>
      <c r="C49" s="105" t="s">
        <v>995</v>
      </c>
      <c r="D49" s="105" t="s">
        <v>853</v>
      </c>
      <c r="E49" s="105" t="s">
        <v>854</v>
      </c>
      <c r="F49" s="106">
        <v>165172283.55000001</v>
      </c>
      <c r="G49" s="107">
        <v>41353</v>
      </c>
      <c r="H49" s="108">
        <v>166384619</v>
      </c>
      <c r="I49" s="105">
        <v>0</v>
      </c>
      <c r="J49" s="108">
        <v>166384619</v>
      </c>
      <c r="K49" s="105" t="s">
        <v>855</v>
      </c>
      <c r="L49" s="105">
        <v>0</v>
      </c>
      <c r="M49" s="105" t="s">
        <v>855</v>
      </c>
      <c r="N49" s="105">
        <v>0</v>
      </c>
      <c r="O49" s="105" t="s">
        <v>855</v>
      </c>
      <c r="P49" s="105">
        <v>0</v>
      </c>
      <c r="Q49" s="105" t="s">
        <v>855</v>
      </c>
      <c r="R49" s="105">
        <v>0</v>
      </c>
      <c r="S49" s="105" t="s">
        <v>855</v>
      </c>
      <c r="T49" s="105">
        <v>0</v>
      </c>
      <c r="U49" s="105" t="s">
        <v>855</v>
      </c>
      <c r="V49" s="109">
        <v>0</v>
      </c>
    </row>
    <row r="50" spans="1:22" ht="15">
      <c r="A50" s="98"/>
      <c r="B50" s="99" t="s">
        <v>997</v>
      </c>
      <c r="C50" s="99" t="s">
        <v>998</v>
      </c>
      <c r="D50" s="99" t="s">
        <v>871</v>
      </c>
      <c r="E50" s="99" t="s">
        <v>854</v>
      </c>
      <c r="F50" s="100">
        <v>151555970</v>
      </c>
      <c r="G50" s="101">
        <v>42268</v>
      </c>
      <c r="H50" s="102">
        <v>1996476</v>
      </c>
      <c r="I50" s="102">
        <v>3990633</v>
      </c>
      <c r="J50" s="102">
        <v>5987109</v>
      </c>
      <c r="K50" s="99" t="s">
        <v>855</v>
      </c>
      <c r="L50" s="99">
        <v>0</v>
      </c>
      <c r="M50" s="99" t="s">
        <v>855</v>
      </c>
      <c r="N50" s="99">
        <v>0</v>
      </c>
      <c r="O50" s="99" t="s">
        <v>855</v>
      </c>
      <c r="P50" s="99">
        <v>0</v>
      </c>
      <c r="Q50" s="99" t="s">
        <v>855</v>
      </c>
      <c r="R50" s="99">
        <v>0</v>
      </c>
      <c r="S50" s="99" t="s">
        <v>855</v>
      </c>
      <c r="T50" s="99">
        <v>0</v>
      </c>
      <c r="U50" s="99" t="s">
        <v>855</v>
      </c>
      <c r="V50" s="103">
        <v>0</v>
      </c>
    </row>
    <row r="51" spans="1:22" ht="15">
      <c r="A51" s="104"/>
      <c r="B51" s="105" t="s">
        <v>1000</v>
      </c>
      <c r="C51" s="105" t="s">
        <v>1001</v>
      </c>
      <c r="D51" s="105" t="s">
        <v>871</v>
      </c>
      <c r="E51" s="105" t="s">
        <v>854</v>
      </c>
      <c r="F51" s="106">
        <v>15000000</v>
      </c>
      <c r="G51" s="107">
        <v>41759</v>
      </c>
      <c r="H51" s="108">
        <v>4900000</v>
      </c>
      <c r="I51" s="108">
        <v>4900000</v>
      </c>
      <c r="J51" s="108">
        <v>9800000</v>
      </c>
      <c r="K51" s="105" t="s">
        <v>855</v>
      </c>
      <c r="L51" s="105">
        <v>0</v>
      </c>
      <c r="M51" s="105" t="s">
        <v>855</v>
      </c>
      <c r="N51" s="105">
        <v>0</v>
      </c>
      <c r="O51" s="105" t="s">
        <v>855</v>
      </c>
      <c r="P51" s="105">
        <v>0</v>
      </c>
      <c r="Q51" s="105" t="s">
        <v>855</v>
      </c>
      <c r="R51" s="105">
        <v>0</v>
      </c>
      <c r="S51" s="105" t="s">
        <v>855</v>
      </c>
      <c r="T51" s="105">
        <v>0</v>
      </c>
      <c r="U51" s="105" t="s">
        <v>855</v>
      </c>
      <c r="V51" s="109">
        <v>0</v>
      </c>
    </row>
    <row r="52" spans="1:22" ht="15">
      <c r="A52" s="98" t="s">
        <v>587</v>
      </c>
      <c r="B52" s="99" t="s">
        <v>1002</v>
      </c>
      <c r="C52" s="99" t="s">
        <v>1003</v>
      </c>
      <c r="D52" s="99" t="s">
        <v>914</v>
      </c>
      <c r="E52" s="99" t="s">
        <v>854</v>
      </c>
      <c r="F52" s="100">
        <v>5646767124.9300003</v>
      </c>
      <c r="G52" s="101">
        <v>41361</v>
      </c>
      <c r="H52" s="102">
        <v>2000000000</v>
      </c>
      <c r="I52" s="99">
        <v>0</v>
      </c>
      <c r="J52" s="102">
        <v>2000000000</v>
      </c>
      <c r="K52" s="99" t="s">
        <v>855</v>
      </c>
      <c r="L52" s="99">
        <v>0</v>
      </c>
      <c r="M52" s="99" t="s">
        <v>855</v>
      </c>
      <c r="N52" s="99">
        <v>0</v>
      </c>
      <c r="O52" s="99" t="s">
        <v>855</v>
      </c>
      <c r="P52" s="99">
        <v>0</v>
      </c>
      <c r="Q52" s="99" t="s">
        <v>855</v>
      </c>
      <c r="R52" s="99">
        <v>0</v>
      </c>
      <c r="S52" s="99" t="s">
        <v>855</v>
      </c>
      <c r="T52" s="99">
        <v>0</v>
      </c>
      <c r="U52" s="99" t="s">
        <v>855</v>
      </c>
      <c r="V52" s="103">
        <v>0</v>
      </c>
    </row>
    <row r="53" spans="1:22" ht="15">
      <c r="A53" s="104"/>
      <c r="B53" s="105" t="s">
        <v>1005</v>
      </c>
      <c r="C53" s="105" t="s">
        <v>1006</v>
      </c>
      <c r="D53" s="105" t="s">
        <v>853</v>
      </c>
      <c r="E53" s="105" t="s">
        <v>854</v>
      </c>
      <c r="F53" s="106">
        <v>3150178.76</v>
      </c>
      <c r="G53" s="107">
        <v>42361</v>
      </c>
      <c r="H53" s="108">
        <v>2311</v>
      </c>
      <c r="I53" s="105">
        <v>0</v>
      </c>
      <c r="J53" s="108">
        <v>2311</v>
      </c>
      <c r="K53" s="105" t="s">
        <v>855</v>
      </c>
      <c r="L53" s="105">
        <v>0</v>
      </c>
      <c r="M53" s="105" t="s">
        <v>855</v>
      </c>
      <c r="N53" s="105">
        <v>0</v>
      </c>
      <c r="O53" s="105" t="s">
        <v>855</v>
      </c>
      <c r="P53" s="105">
        <v>0</v>
      </c>
      <c r="Q53" s="105" t="s">
        <v>855</v>
      </c>
      <c r="R53" s="105">
        <v>0</v>
      </c>
      <c r="S53" s="105" t="s">
        <v>855</v>
      </c>
      <c r="T53" s="105">
        <v>0</v>
      </c>
      <c r="U53" s="105" t="s">
        <v>855</v>
      </c>
      <c r="V53" s="109">
        <v>0</v>
      </c>
    </row>
    <row r="54" spans="1:22" ht="15">
      <c r="A54" s="98"/>
      <c r="B54" s="99" t="s">
        <v>1735</v>
      </c>
      <c r="C54" s="99" t="s">
        <v>1736</v>
      </c>
      <c r="D54" s="99" t="s">
        <v>853</v>
      </c>
      <c r="E54" s="99" t="s">
        <v>854</v>
      </c>
      <c r="F54" s="100">
        <v>71255053.069999993</v>
      </c>
      <c r="G54" s="101">
        <v>41481</v>
      </c>
      <c r="H54" s="102">
        <v>71255052</v>
      </c>
      <c r="I54" s="99">
        <v>0</v>
      </c>
      <c r="J54" s="102">
        <v>71255052</v>
      </c>
      <c r="K54" s="99" t="s">
        <v>855</v>
      </c>
      <c r="L54" s="99">
        <v>0</v>
      </c>
      <c r="M54" s="99" t="s">
        <v>855</v>
      </c>
      <c r="N54" s="99">
        <v>0</v>
      </c>
      <c r="O54" s="99" t="s">
        <v>855</v>
      </c>
      <c r="P54" s="99">
        <v>0</v>
      </c>
      <c r="Q54" s="99" t="s">
        <v>855</v>
      </c>
      <c r="R54" s="99">
        <v>0</v>
      </c>
      <c r="S54" s="99" t="s">
        <v>855</v>
      </c>
      <c r="T54" s="99">
        <v>0</v>
      </c>
      <c r="U54" s="99" t="s">
        <v>855</v>
      </c>
      <c r="V54" s="103">
        <v>0</v>
      </c>
    </row>
    <row r="55" spans="1:22" ht="15">
      <c r="A55" s="104"/>
      <c r="B55" s="105" t="s">
        <v>1008</v>
      </c>
      <c r="C55" s="105" t="s">
        <v>1009</v>
      </c>
      <c r="D55" s="105" t="s">
        <v>871</v>
      </c>
      <c r="E55" s="105" t="s">
        <v>854</v>
      </c>
      <c r="F55" s="106">
        <v>3222655</v>
      </c>
      <c r="G55" s="107">
        <v>42137</v>
      </c>
      <c r="H55" s="108">
        <v>10995705</v>
      </c>
      <c r="I55" s="105">
        <v>0</v>
      </c>
      <c r="J55" s="108">
        <v>10995705</v>
      </c>
      <c r="K55" s="105" t="s">
        <v>855</v>
      </c>
      <c r="L55" s="105">
        <v>0</v>
      </c>
      <c r="M55" s="105" t="s">
        <v>855</v>
      </c>
      <c r="N55" s="105">
        <v>0</v>
      </c>
      <c r="O55" s="105" t="s">
        <v>855</v>
      </c>
      <c r="P55" s="105">
        <v>0</v>
      </c>
      <c r="Q55" s="105" t="s">
        <v>855</v>
      </c>
      <c r="R55" s="105">
        <v>0</v>
      </c>
      <c r="S55" s="105" t="s">
        <v>855</v>
      </c>
      <c r="T55" s="105">
        <v>0</v>
      </c>
      <c r="U55" s="105" t="s">
        <v>855</v>
      </c>
      <c r="V55" s="109">
        <v>0</v>
      </c>
    </row>
    <row r="56" spans="1:22" ht="15">
      <c r="A56" s="98"/>
      <c r="B56" s="99" t="s">
        <v>1011</v>
      </c>
      <c r="C56" s="99" t="s">
        <v>1012</v>
      </c>
      <c r="D56" s="99" t="s">
        <v>853</v>
      </c>
      <c r="E56" s="99" t="s">
        <v>854</v>
      </c>
      <c r="F56" s="100">
        <v>726202.62</v>
      </c>
      <c r="G56" s="101">
        <v>41757</v>
      </c>
      <c r="H56" s="102">
        <v>2761620</v>
      </c>
      <c r="I56" s="99">
        <v>0</v>
      </c>
      <c r="J56" s="102">
        <v>2761620</v>
      </c>
      <c r="K56" s="99" t="s">
        <v>855</v>
      </c>
      <c r="L56" s="99">
        <v>0</v>
      </c>
      <c r="M56" s="99" t="s">
        <v>855</v>
      </c>
      <c r="N56" s="99">
        <v>0</v>
      </c>
      <c r="O56" s="99" t="s">
        <v>855</v>
      </c>
      <c r="P56" s="99">
        <v>0</v>
      </c>
      <c r="Q56" s="99" t="s">
        <v>855</v>
      </c>
      <c r="R56" s="99">
        <v>0</v>
      </c>
      <c r="S56" s="99" t="s">
        <v>855</v>
      </c>
      <c r="T56" s="99">
        <v>0</v>
      </c>
      <c r="U56" s="99" t="s">
        <v>855</v>
      </c>
      <c r="V56" s="103">
        <v>0</v>
      </c>
    </row>
    <row r="57" spans="1:22" ht="15">
      <c r="A57" s="104"/>
      <c r="B57" s="105" t="s">
        <v>1014</v>
      </c>
      <c r="C57" s="105" t="s">
        <v>1015</v>
      </c>
      <c r="D57" s="105" t="s">
        <v>853</v>
      </c>
      <c r="E57" s="105" t="s">
        <v>854</v>
      </c>
      <c r="F57" s="106">
        <v>1250000</v>
      </c>
      <c r="G57" s="107">
        <v>40896</v>
      </c>
      <c r="H57" s="108">
        <v>1250000</v>
      </c>
      <c r="I57" s="105">
        <v>0</v>
      </c>
      <c r="J57" s="108">
        <v>1250000</v>
      </c>
      <c r="K57" s="105" t="s">
        <v>855</v>
      </c>
      <c r="L57" s="105">
        <v>0</v>
      </c>
      <c r="M57" s="105" t="s">
        <v>855</v>
      </c>
      <c r="N57" s="105">
        <v>0</v>
      </c>
      <c r="O57" s="105" t="s">
        <v>855</v>
      </c>
      <c r="P57" s="105">
        <v>0</v>
      </c>
      <c r="Q57" s="105" t="s">
        <v>855</v>
      </c>
      <c r="R57" s="105">
        <v>0</v>
      </c>
      <c r="S57" s="105" t="s">
        <v>855</v>
      </c>
      <c r="T57" s="105">
        <v>0</v>
      </c>
      <c r="U57" s="105" t="s">
        <v>855</v>
      </c>
      <c r="V57" s="109">
        <v>0</v>
      </c>
    </row>
    <row r="58" spans="1:22" ht="15">
      <c r="A58" s="98"/>
      <c r="B58" s="99" t="s">
        <v>1017</v>
      </c>
      <c r="C58" s="99" t="s">
        <v>1018</v>
      </c>
      <c r="D58" s="99" t="s">
        <v>871</v>
      </c>
      <c r="E58" s="99" t="s">
        <v>854</v>
      </c>
      <c r="F58" s="100">
        <v>133009849.12</v>
      </c>
      <c r="G58" s="101">
        <v>39199</v>
      </c>
      <c r="H58" s="102">
        <v>454750</v>
      </c>
      <c r="I58" s="99">
        <v>0</v>
      </c>
      <c r="J58" s="102">
        <v>454750</v>
      </c>
      <c r="K58" s="99" t="s">
        <v>855</v>
      </c>
      <c r="L58" s="99">
        <v>0</v>
      </c>
      <c r="M58" s="99" t="s">
        <v>855</v>
      </c>
      <c r="N58" s="99">
        <v>0</v>
      </c>
      <c r="O58" s="99" t="s">
        <v>855</v>
      </c>
      <c r="P58" s="99">
        <v>0</v>
      </c>
      <c r="Q58" s="99" t="s">
        <v>855</v>
      </c>
      <c r="R58" s="99">
        <v>0</v>
      </c>
      <c r="S58" s="99" t="s">
        <v>855</v>
      </c>
      <c r="T58" s="99">
        <v>0</v>
      </c>
      <c r="U58" s="99" t="s">
        <v>855</v>
      </c>
      <c r="V58" s="103">
        <v>0</v>
      </c>
    </row>
    <row r="59" spans="1:22" ht="15">
      <c r="A59" s="104"/>
      <c r="B59" s="105" t="s">
        <v>1020</v>
      </c>
      <c r="C59" s="105" t="s">
        <v>2747</v>
      </c>
      <c r="D59" s="105" t="s">
        <v>871</v>
      </c>
      <c r="E59" s="105" t="s">
        <v>854</v>
      </c>
      <c r="F59" s="106">
        <v>180920168</v>
      </c>
      <c r="G59" s="107">
        <v>41569</v>
      </c>
      <c r="H59" s="108">
        <v>180920168</v>
      </c>
      <c r="I59" s="105">
        <v>0</v>
      </c>
      <c r="J59" s="108">
        <v>180920168</v>
      </c>
      <c r="K59" s="105" t="s">
        <v>855</v>
      </c>
      <c r="L59" s="105">
        <v>0</v>
      </c>
      <c r="M59" s="105" t="s">
        <v>855</v>
      </c>
      <c r="N59" s="105">
        <v>0</v>
      </c>
      <c r="O59" s="105" t="s">
        <v>855</v>
      </c>
      <c r="P59" s="105">
        <v>0</v>
      </c>
      <c r="Q59" s="105" t="s">
        <v>855</v>
      </c>
      <c r="R59" s="105">
        <v>0</v>
      </c>
      <c r="S59" s="105" t="s">
        <v>855</v>
      </c>
      <c r="T59" s="105">
        <v>0</v>
      </c>
      <c r="U59" s="105" t="s">
        <v>855</v>
      </c>
      <c r="V59" s="109">
        <v>0</v>
      </c>
    </row>
    <row r="60" spans="1:22" ht="15">
      <c r="A60" s="98"/>
      <c r="B60" s="99" t="s">
        <v>1022</v>
      </c>
      <c r="C60" s="99" t="s">
        <v>1023</v>
      </c>
      <c r="D60" s="99" t="s">
        <v>936</v>
      </c>
      <c r="E60" s="99" t="s">
        <v>854</v>
      </c>
      <c r="F60" s="100">
        <v>168584513.96000001</v>
      </c>
      <c r="G60" s="101">
        <v>41669</v>
      </c>
      <c r="H60" s="102">
        <v>30827321</v>
      </c>
      <c r="I60" s="99">
        <v>0</v>
      </c>
      <c r="J60" s="102">
        <v>30827321</v>
      </c>
      <c r="K60" s="99" t="s">
        <v>855</v>
      </c>
      <c r="L60" s="99">
        <v>0</v>
      </c>
      <c r="M60" s="99" t="s">
        <v>855</v>
      </c>
      <c r="N60" s="99">
        <v>0</v>
      </c>
      <c r="O60" s="99" t="s">
        <v>855</v>
      </c>
      <c r="P60" s="99">
        <v>0</v>
      </c>
      <c r="Q60" s="99" t="s">
        <v>855</v>
      </c>
      <c r="R60" s="99">
        <v>0</v>
      </c>
      <c r="S60" s="99" t="s">
        <v>855</v>
      </c>
      <c r="T60" s="99">
        <v>0</v>
      </c>
      <c r="U60" s="99" t="s">
        <v>855</v>
      </c>
      <c r="V60" s="103">
        <v>0</v>
      </c>
    </row>
    <row r="61" spans="1:22" ht="15">
      <c r="A61" s="104" t="s">
        <v>1024</v>
      </c>
      <c r="B61" s="105" t="s">
        <v>1025</v>
      </c>
      <c r="C61" s="105" t="s">
        <v>1026</v>
      </c>
      <c r="D61" s="105" t="s">
        <v>914</v>
      </c>
      <c r="E61" s="105" t="s">
        <v>854</v>
      </c>
      <c r="F61" s="106">
        <v>2618213511.5700002</v>
      </c>
      <c r="G61" s="107">
        <v>42061</v>
      </c>
      <c r="H61" s="108">
        <v>219628363</v>
      </c>
      <c r="I61" s="105">
        <v>0</v>
      </c>
      <c r="J61" s="108">
        <v>219628363</v>
      </c>
      <c r="K61" s="105" t="s">
        <v>855</v>
      </c>
      <c r="L61" s="105">
        <v>0</v>
      </c>
      <c r="M61" s="105" t="s">
        <v>855</v>
      </c>
      <c r="N61" s="105">
        <v>0</v>
      </c>
      <c r="O61" s="105" t="s">
        <v>855</v>
      </c>
      <c r="P61" s="105">
        <v>0</v>
      </c>
      <c r="Q61" s="105" t="s">
        <v>855</v>
      </c>
      <c r="R61" s="105">
        <v>0</v>
      </c>
      <c r="S61" s="105" t="s">
        <v>855</v>
      </c>
      <c r="T61" s="105">
        <v>0</v>
      </c>
      <c r="U61" s="105" t="s">
        <v>855</v>
      </c>
      <c r="V61" s="109">
        <v>0</v>
      </c>
    </row>
    <row r="62" spans="1:22" ht="15">
      <c r="A62" s="98" t="s">
        <v>1027</v>
      </c>
      <c r="B62" s="99" t="s">
        <v>1028</v>
      </c>
      <c r="C62" s="99" t="s">
        <v>1029</v>
      </c>
      <c r="D62" s="99" t="s">
        <v>914</v>
      </c>
      <c r="E62" s="99" t="s">
        <v>854</v>
      </c>
      <c r="F62" s="100">
        <v>2540239563.8800001</v>
      </c>
      <c r="G62" s="101">
        <v>42045</v>
      </c>
      <c r="H62" s="102">
        <v>1815000000</v>
      </c>
      <c r="I62" s="99">
        <v>0</v>
      </c>
      <c r="J62" s="102">
        <v>1815000000</v>
      </c>
      <c r="K62" s="99" t="s">
        <v>855</v>
      </c>
      <c r="L62" s="99">
        <v>0</v>
      </c>
      <c r="M62" s="99" t="s">
        <v>855</v>
      </c>
      <c r="N62" s="99">
        <v>0</v>
      </c>
      <c r="O62" s="99" t="s">
        <v>855</v>
      </c>
      <c r="P62" s="99">
        <v>0</v>
      </c>
      <c r="Q62" s="99" t="s">
        <v>855</v>
      </c>
      <c r="R62" s="99">
        <v>0</v>
      </c>
      <c r="S62" s="99" t="s">
        <v>855</v>
      </c>
      <c r="T62" s="99">
        <v>0</v>
      </c>
      <c r="U62" s="99" t="s">
        <v>855</v>
      </c>
      <c r="V62" s="103">
        <v>0</v>
      </c>
    </row>
    <row r="63" spans="1:22" ht="15">
      <c r="A63" s="104"/>
      <c r="B63" s="105" t="s">
        <v>1031</v>
      </c>
      <c r="C63" s="105" t="s">
        <v>1032</v>
      </c>
      <c r="D63" s="105" t="s">
        <v>853</v>
      </c>
      <c r="E63" s="105" t="s">
        <v>854</v>
      </c>
      <c r="F63" s="106">
        <v>60344503780.650002</v>
      </c>
      <c r="G63" s="107">
        <v>41319</v>
      </c>
      <c r="H63" s="105">
        <v>1</v>
      </c>
      <c r="I63" s="105">
        <v>0</v>
      </c>
      <c r="J63" s="105">
        <v>1</v>
      </c>
      <c r="K63" s="105" t="s">
        <v>855</v>
      </c>
      <c r="L63" s="105">
        <v>0</v>
      </c>
      <c r="M63" s="105" t="s">
        <v>855</v>
      </c>
      <c r="N63" s="105">
        <v>0</v>
      </c>
      <c r="O63" s="105" t="s">
        <v>855</v>
      </c>
      <c r="P63" s="105">
        <v>0</v>
      </c>
      <c r="Q63" s="105" t="s">
        <v>855</v>
      </c>
      <c r="R63" s="105">
        <v>0</v>
      </c>
      <c r="S63" s="105" t="s">
        <v>855</v>
      </c>
      <c r="T63" s="105">
        <v>0</v>
      </c>
      <c r="U63" s="105" t="s">
        <v>855</v>
      </c>
      <c r="V63" s="109">
        <v>0</v>
      </c>
    </row>
    <row r="64" spans="1:22" ht="15">
      <c r="A64" s="98"/>
      <c r="B64" s="99" t="s">
        <v>1034</v>
      </c>
      <c r="C64" s="99" t="s">
        <v>1035</v>
      </c>
      <c r="D64" s="99" t="s">
        <v>871</v>
      </c>
      <c r="E64" s="99" t="s">
        <v>854</v>
      </c>
      <c r="F64" s="100">
        <v>795142427.63999999</v>
      </c>
      <c r="G64" s="101">
        <v>39233</v>
      </c>
      <c r="H64" s="102">
        <v>20000000</v>
      </c>
      <c r="I64" s="102">
        <v>34064588</v>
      </c>
      <c r="J64" s="102">
        <v>54064588</v>
      </c>
      <c r="K64" s="99" t="s">
        <v>855</v>
      </c>
      <c r="L64" s="99">
        <v>0</v>
      </c>
      <c r="M64" s="99" t="s">
        <v>855</v>
      </c>
      <c r="N64" s="99">
        <v>0</v>
      </c>
      <c r="O64" s="99" t="s">
        <v>855</v>
      </c>
      <c r="P64" s="99">
        <v>0</v>
      </c>
      <c r="Q64" s="99" t="s">
        <v>855</v>
      </c>
      <c r="R64" s="99">
        <v>0</v>
      </c>
      <c r="S64" s="99" t="s">
        <v>855</v>
      </c>
      <c r="T64" s="99">
        <v>0</v>
      </c>
      <c r="U64" s="99" t="s">
        <v>855</v>
      </c>
      <c r="V64" s="103">
        <v>0</v>
      </c>
    </row>
    <row r="65" spans="1:22" ht="15">
      <c r="A65" s="104"/>
      <c r="B65" s="105" t="s">
        <v>1037</v>
      </c>
      <c r="C65" s="105" t="s">
        <v>1038</v>
      </c>
      <c r="D65" s="105" t="s">
        <v>853</v>
      </c>
      <c r="E65" s="105" t="s">
        <v>854</v>
      </c>
      <c r="F65" s="106">
        <v>42822608.159999996</v>
      </c>
      <c r="G65" s="107">
        <v>42124</v>
      </c>
      <c r="H65" s="108">
        <v>66728878</v>
      </c>
      <c r="I65" s="105">
        <v>0</v>
      </c>
      <c r="J65" s="108">
        <v>66728878</v>
      </c>
      <c r="K65" s="105" t="s">
        <v>855</v>
      </c>
      <c r="L65" s="105">
        <v>0</v>
      </c>
      <c r="M65" s="105" t="s">
        <v>855</v>
      </c>
      <c r="N65" s="105">
        <v>0</v>
      </c>
      <c r="O65" s="105" t="s">
        <v>855</v>
      </c>
      <c r="P65" s="105">
        <v>0</v>
      </c>
      <c r="Q65" s="105" t="s">
        <v>855</v>
      </c>
      <c r="R65" s="105">
        <v>0</v>
      </c>
      <c r="S65" s="105" t="s">
        <v>855</v>
      </c>
      <c r="T65" s="105">
        <v>0</v>
      </c>
      <c r="U65" s="105" t="s">
        <v>855</v>
      </c>
      <c r="V65" s="109">
        <v>0</v>
      </c>
    </row>
    <row r="66" spans="1:22" ht="15">
      <c r="A66" s="98" t="s">
        <v>1039</v>
      </c>
      <c r="B66" s="99" t="s">
        <v>1040</v>
      </c>
      <c r="C66" s="99" t="s">
        <v>1041</v>
      </c>
      <c r="D66" s="99" t="s">
        <v>914</v>
      </c>
      <c r="E66" s="99" t="s">
        <v>854</v>
      </c>
      <c r="F66" s="100">
        <v>533662061</v>
      </c>
      <c r="G66" s="101">
        <v>40606</v>
      </c>
      <c r="H66" s="102">
        <v>192839601</v>
      </c>
      <c r="I66" s="99">
        <v>0</v>
      </c>
      <c r="J66" s="102">
        <v>192839601</v>
      </c>
      <c r="K66" s="99" t="s">
        <v>855</v>
      </c>
      <c r="L66" s="99">
        <v>0</v>
      </c>
      <c r="M66" s="99" t="s">
        <v>855</v>
      </c>
      <c r="N66" s="99">
        <v>0</v>
      </c>
      <c r="O66" s="99" t="s">
        <v>855</v>
      </c>
      <c r="P66" s="99">
        <v>0</v>
      </c>
      <c r="Q66" s="99" t="s">
        <v>855</v>
      </c>
      <c r="R66" s="99">
        <v>0</v>
      </c>
      <c r="S66" s="99" t="s">
        <v>855</v>
      </c>
      <c r="T66" s="99">
        <v>0</v>
      </c>
      <c r="U66" s="99" t="s">
        <v>855</v>
      </c>
      <c r="V66" s="103">
        <v>0</v>
      </c>
    </row>
    <row r="67" spans="1:22" ht="15">
      <c r="A67" s="104"/>
      <c r="B67" s="105" t="s">
        <v>2749</v>
      </c>
      <c r="C67" s="105" t="s">
        <v>2750</v>
      </c>
      <c r="D67" s="105" t="s">
        <v>936</v>
      </c>
      <c r="E67" s="105" t="s">
        <v>854</v>
      </c>
      <c r="F67" s="106">
        <v>16360557.74</v>
      </c>
      <c r="G67" s="107">
        <v>42241</v>
      </c>
      <c r="H67" s="108">
        <v>50126948</v>
      </c>
      <c r="I67" s="105">
        <v>0</v>
      </c>
      <c r="J67" s="108">
        <v>50126948</v>
      </c>
      <c r="K67" s="105" t="s">
        <v>855</v>
      </c>
      <c r="L67" s="105">
        <v>0</v>
      </c>
      <c r="M67" s="105" t="s">
        <v>855</v>
      </c>
      <c r="N67" s="105">
        <v>0</v>
      </c>
      <c r="O67" s="105" t="s">
        <v>855</v>
      </c>
      <c r="P67" s="105">
        <v>0</v>
      </c>
      <c r="Q67" s="105" t="s">
        <v>855</v>
      </c>
      <c r="R67" s="105">
        <v>0</v>
      </c>
      <c r="S67" s="105" t="s">
        <v>855</v>
      </c>
      <c r="T67" s="105">
        <v>0</v>
      </c>
      <c r="U67" s="105" t="s">
        <v>855</v>
      </c>
      <c r="V67" s="109">
        <v>0</v>
      </c>
    </row>
    <row r="68" spans="1:22" ht="15">
      <c r="A68" s="98" t="s">
        <v>591</v>
      </c>
      <c r="B68" s="99" t="s">
        <v>1042</v>
      </c>
      <c r="C68" s="99" t="s">
        <v>2751</v>
      </c>
      <c r="D68" s="99" t="s">
        <v>914</v>
      </c>
      <c r="E68" s="99" t="s">
        <v>854</v>
      </c>
      <c r="F68" s="100">
        <v>378937053.81</v>
      </c>
      <c r="G68" s="101">
        <v>42458</v>
      </c>
      <c r="H68" s="102">
        <v>7528449</v>
      </c>
      <c r="I68" s="99">
        <v>0</v>
      </c>
      <c r="J68" s="102">
        <v>7528449</v>
      </c>
      <c r="K68" s="99" t="s">
        <v>855</v>
      </c>
      <c r="L68" s="99">
        <v>0</v>
      </c>
      <c r="M68" s="99" t="s">
        <v>855</v>
      </c>
      <c r="N68" s="99">
        <v>0</v>
      </c>
      <c r="O68" s="99" t="s">
        <v>855</v>
      </c>
      <c r="P68" s="99">
        <v>0</v>
      </c>
      <c r="Q68" s="99" t="s">
        <v>855</v>
      </c>
      <c r="R68" s="99">
        <v>0</v>
      </c>
      <c r="S68" s="99" t="s">
        <v>855</v>
      </c>
      <c r="T68" s="99">
        <v>0</v>
      </c>
      <c r="U68" s="99" t="s">
        <v>855</v>
      </c>
      <c r="V68" s="103">
        <v>0</v>
      </c>
    </row>
    <row r="69" spans="1:22" ht="15">
      <c r="A69" s="104" t="s">
        <v>592</v>
      </c>
      <c r="B69" s="105" t="s">
        <v>1043</v>
      </c>
      <c r="C69" s="105" t="s">
        <v>1044</v>
      </c>
      <c r="D69" s="105" t="s">
        <v>914</v>
      </c>
      <c r="E69" s="105" t="s">
        <v>854</v>
      </c>
      <c r="F69" s="106">
        <v>7159357770.96</v>
      </c>
      <c r="G69" s="107">
        <v>42489</v>
      </c>
      <c r="H69" s="108">
        <v>607173421</v>
      </c>
      <c r="I69" s="105">
        <v>0</v>
      </c>
      <c r="J69" s="108">
        <v>607173421</v>
      </c>
      <c r="K69" s="105" t="s">
        <v>855</v>
      </c>
      <c r="L69" s="105">
        <v>0</v>
      </c>
      <c r="M69" s="105" t="s">
        <v>855</v>
      </c>
      <c r="N69" s="105">
        <v>0</v>
      </c>
      <c r="O69" s="105" t="s">
        <v>855</v>
      </c>
      <c r="P69" s="105">
        <v>0</v>
      </c>
      <c r="Q69" s="105" t="s">
        <v>855</v>
      </c>
      <c r="R69" s="105">
        <v>0</v>
      </c>
      <c r="S69" s="105" t="s">
        <v>855</v>
      </c>
      <c r="T69" s="105">
        <v>0</v>
      </c>
      <c r="U69" s="105" t="s">
        <v>855</v>
      </c>
      <c r="V69" s="109">
        <v>0</v>
      </c>
    </row>
    <row r="70" spans="1:22" ht="15">
      <c r="A70" s="98" t="s">
        <v>1045</v>
      </c>
      <c r="B70" s="99" t="s">
        <v>1046</v>
      </c>
      <c r="C70" s="99" t="s">
        <v>1047</v>
      </c>
      <c r="D70" s="99" t="s">
        <v>914</v>
      </c>
      <c r="E70" s="99" t="s">
        <v>854</v>
      </c>
      <c r="F70" s="100">
        <v>2241641847.6700001</v>
      </c>
      <c r="G70" s="101">
        <v>42398</v>
      </c>
      <c r="H70" s="102">
        <v>113081127</v>
      </c>
      <c r="I70" s="99">
        <v>0</v>
      </c>
      <c r="J70" s="102">
        <v>113081127</v>
      </c>
      <c r="K70" s="99" t="s">
        <v>855</v>
      </c>
      <c r="L70" s="99">
        <v>0</v>
      </c>
      <c r="M70" s="99" t="s">
        <v>855</v>
      </c>
      <c r="N70" s="99">
        <v>0</v>
      </c>
      <c r="O70" s="99" t="s">
        <v>855</v>
      </c>
      <c r="P70" s="99">
        <v>0</v>
      </c>
      <c r="Q70" s="99" t="s">
        <v>855</v>
      </c>
      <c r="R70" s="99">
        <v>0</v>
      </c>
      <c r="S70" s="99" t="s">
        <v>855</v>
      </c>
      <c r="T70" s="99">
        <v>0</v>
      </c>
      <c r="U70" s="99" t="s">
        <v>855</v>
      </c>
      <c r="V70" s="103">
        <v>0</v>
      </c>
    </row>
    <row r="71" spans="1:22" ht="15">
      <c r="A71" s="104" t="s">
        <v>1048</v>
      </c>
      <c r="B71" s="105" t="s">
        <v>1049</v>
      </c>
      <c r="C71" s="105" t="s">
        <v>1050</v>
      </c>
      <c r="D71" s="105" t="s">
        <v>914</v>
      </c>
      <c r="E71" s="105" t="s">
        <v>854</v>
      </c>
      <c r="F71" s="106">
        <v>2361521696.04</v>
      </c>
      <c r="G71" s="107">
        <v>41823</v>
      </c>
      <c r="H71" s="108">
        <v>298228434</v>
      </c>
      <c r="I71" s="105">
        <v>0</v>
      </c>
      <c r="J71" s="108">
        <v>298228434</v>
      </c>
      <c r="K71" s="105" t="s">
        <v>855</v>
      </c>
      <c r="L71" s="105">
        <v>0</v>
      </c>
      <c r="M71" s="105" t="s">
        <v>855</v>
      </c>
      <c r="N71" s="105">
        <v>0</v>
      </c>
      <c r="O71" s="105" t="s">
        <v>855</v>
      </c>
      <c r="P71" s="105">
        <v>0</v>
      </c>
      <c r="Q71" s="105" t="s">
        <v>855</v>
      </c>
      <c r="R71" s="105">
        <v>0</v>
      </c>
      <c r="S71" s="105" t="s">
        <v>855</v>
      </c>
      <c r="T71" s="105">
        <v>0</v>
      </c>
      <c r="U71" s="105" t="s">
        <v>855</v>
      </c>
      <c r="V71" s="109">
        <v>0</v>
      </c>
    </row>
    <row r="72" spans="1:22" ht="15">
      <c r="A72" s="98" t="s">
        <v>1051</v>
      </c>
      <c r="B72" s="99" t="s">
        <v>1052</v>
      </c>
      <c r="C72" s="99" t="s">
        <v>1053</v>
      </c>
      <c r="D72" s="99" t="s">
        <v>929</v>
      </c>
      <c r="E72" s="99" t="s">
        <v>854</v>
      </c>
      <c r="F72" s="100">
        <v>51100000000</v>
      </c>
      <c r="G72" s="101">
        <v>42439</v>
      </c>
      <c r="H72" s="102">
        <v>2776801011</v>
      </c>
      <c r="I72" s="102">
        <v>2776800721</v>
      </c>
      <c r="J72" s="102">
        <v>5553601732</v>
      </c>
      <c r="K72" s="99" t="s">
        <v>855</v>
      </c>
      <c r="L72" s="99">
        <v>0</v>
      </c>
      <c r="M72" s="99" t="s">
        <v>855</v>
      </c>
      <c r="N72" s="99">
        <v>0</v>
      </c>
      <c r="O72" s="99" t="s">
        <v>855</v>
      </c>
      <c r="P72" s="99">
        <v>0</v>
      </c>
      <c r="Q72" s="99" t="s">
        <v>855</v>
      </c>
      <c r="R72" s="99">
        <v>0</v>
      </c>
      <c r="S72" s="99" t="s">
        <v>855</v>
      </c>
      <c r="T72" s="99">
        <v>0</v>
      </c>
      <c r="U72" s="99" t="s">
        <v>855</v>
      </c>
      <c r="V72" s="103">
        <v>0</v>
      </c>
    </row>
    <row r="73" spans="1:22" ht="15">
      <c r="A73" s="104"/>
      <c r="B73" s="105" t="s">
        <v>1055</v>
      </c>
      <c r="C73" s="105" t="s">
        <v>1056</v>
      </c>
      <c r="D73" s="105" t="s">
        <v>871</v>
      </c>
      <c r="E73" s="105" t="s">
        <v>854</v>
      </c>
      <c r="F73" s="106">
        <v>2290000000</v>
      </c>
      <c r="G73" s="107">
        <v>41394</v>
      </c>
      <c r="H73" s="108">
        <v>23422</v>
      </c>
      <c r="I73" s="105">
        <v>0</v>
      </c>
      <c r="J73" s="108">
        <v>23422</v>
      </c>
      <c r="K73" s="105" t="s">
        <v>855</v>
      </c>
      <c r="L73" s="105">
        <v>0</v>
      </c>
      <c r="M73" s="105" t="s">
        <v>855</v>
      </c>
      <c r="N73" s="105">
        <v>0</v>
      </c>
      <c r="O73" s="105" t="s">
        <v>855</v>
      </c>
      <c r="P73" s="105">
        <v>0</v>
      </c>
      <c r="Q73" s="105" t="s">
        <v>855</v>
      </c>
      <c r="R73" s="105">
        <v>0</v>
      </c>
      <c r="S73" s="105" t="s">
        <v>855</v>
      </c>
      <c r="T73" s="105">
        <v>0</v>
      </c>
      <c r="U73" s="105" t="s">
        <v>855</v>
      </c>
      <c r="V73" s="109">
        <v>0</v>
      </c>
    </row>
    <row r="74" spans="1:22" ht="15">
      <c r="A74" s="98" t="s">
        <v>1057</v>
      </c>
      <c r="B74" s="99" t="s">
        <v>1058</v>
      </c>
      <c r="C74" s="99" t="s">
        <v>1059</v>
      </c>
      <c r="D74" s="99" t="s">
        <v>929</v>
      </c>
      <c r="E74" s="99" t="s">
        <v>854</v>
      </c>
      <c r="F74" s="100">
        <v>4100000000</v>
      </c>
      <c r="G74" s="101">
        <v>41393</v>
      </c>
      <c r="H74" s="102">
        <v>122523049</v>
      </c>
      <c r="I74" s="102">
        <v>227024896</v>
      </c>
      <c r="J74" s="102">
        <v>349547945</v>
      </c>
      <c r="K74" s="99" t="s">
        <v>855</v>
      </c>
      <c r="L74" s="99">
        <v>0</v>
      </c>
      <c r="M74" s="99" t="s">
        <v>855</v>
      </c>
      <c r="N74" s="99">
        <v>0</v>
      </c>
      <c r="O74" s="99" t="s">
        <v>855</v>
      </c>
      <c r="P74" s="99">
        <v>0</v>
      </c>
      <c r="Q74" s="99" t="s">
        <v>855</v>
      </c>
      <c r="R74" s="99">
        <v>0</v>
      </c>
      <c r="S74" s="99" t="s">
        <v>855</v>
      </c>
      <c r="T74" s="99">
        <v>0</v>
      </c>
      <c r="U74" s="99" t="s">
        <v>855</v>
      </c>
      <c r="V74" s="103">
        <v>0</v>
      </c>
    </row>
    <row r="75" spans="1:22" ht="15">
      <c r="A75" s="104" t="s">
        <v>1060</v>
      </c>
      <c r="B75" s="105" t="s">
        <v>1061</v>
      </c>
      <c r="C75" s="105" t="s">
        <v>1062</v>
      </c>
      <c r="D75" s="105" t="s">
        <v>914</v>
      </c>
      <c r="E75" s="105" t="s">
        <v>854</v>
      </c>
      <c r="F75" s="106">
        <v>67000000000</v>
      </c>
      <c r="G75" s="107">
        <v>42488</v>
      </c>
      <c r="H75" s="108">
        <v>2865417020</v>
      </c>
      <c r="I75" s="105">
        <v>0</v>
      </c>
      <c r="J75" s="108">
        <v>2865417020</v>
      </c>
      <c r="K75" s="105" t="s">
        <v>855</v>
      </c>
      <c r="L75" s="105">
        <v>0</v>
      </c>
      <c r="M75" s="105" t="s">
        <v>855</v>
      </c>
      <c r="N75" s="105">
        <v>0</v>
      </c>
      <c r="O75" s="105" t="s">
        <v>855</v>
      </c>
      <c r="P75" s="105">
        <v>0</v>
      </c>
      <c r="Q75" s="105" t="s">
        <v>855</v>
      </c>
      <c r="R75" s="105">
        <v>0</v>
      </c>
      <c r="S75" s="105" t="s">
        <v>855</v>
      </c>
      <c r="T75" s="105">
        <v>0</v>
      </c>
      <c r="U75" s="105" t="s">
        <v>855</v>
      </c>
      <c r="V75" s="109">
        <v>0</v>
      </c>
    </row>
    <row r="76" spans="1:22" ht="15">
      <c r="A76" s="98" t="s">
        <v>1063</v>
      </c>
      <c r="B76" s="99" t="s">
        <v>1064</v>
      </c>
      <c r="C76" s="99" t="s">
        <v>1065</v>
      </c>
      <c r="D76" s="99" t="s">
        <v>914</v>
      </c>
      <c r="E76" s="99" t="s">
        <v>854</v>
      </c>
      <c r="F76" s="100">
        <v>584224000</v>
      </c>
      <c r="G76" s="101">
        <v>42031</v>
      </c>
      <c r="H76" s="102">
        <v>58226600</v>
      </c>
      <c r="I76" s="99">
        <v>0</v>
      </c>
      <c r="J76" s="102">
        <v>58226600</v>
      </c>
      <c r="K76" s="99" t="s">
        <v>855</v>
      </c>
      <c r="L76" s="99">
        <v>0</v>
      </c>
      <c r="M76" s="99" t="s">
        <v>855</v>
      </c>
      <c r="N76" s="99">
        <v>0</v>
      </c>
      <c r="O76" s="99" t="s">
        <v>855</v>
      </c>
      <c r="P76" s="99">
        <v>0</v>
      </c>
      <c r="Q76" s="99" t="s">
        <v>855</v>
      </c>
      <c r="R76" s="99">
        <v>0</v>
      </c>
      <c r="S76" s="99" t="s">
        <v>855</v>
      </c>
      <c r="T76" s="99">
        <v>0</v>
      </c>
      <c r="U76" s="99" t="s">
        <v>855</v>
      </c>
      <c r="V76" s="103">
        <v>0</v>
      </c>
    </row>
    <row r="77" spans="1:22" ht="15">
      <c r="A77" s="104" t="s">
        <v>1066</v>
      </c>
      <c r="B77" s="105" t="s">
        <v>1067</v>
      </c>
      <c r="C77" s="105" t="s">
        <v>1068</v>
      </c>
      <c r="D77" s="105" t="s">
        <v>929</v>
      </c>
      <c r="E77" s="105" t="s">
        <v>854</v>
      </c>
      <c r="F77" s="106">
        <v>8043222080.5</v>
      </c>
      <c r="G77" s="107">
        <v>42466</v>
      </c>
      <c r="H77" s="108">
        <v>451668652</v>
      </c>
      <c r="I77" s="108">
        <v>345596596</v>
      </c>
      <c r="J77" s="108">
        <v>797265248</v>
      </c>
      <c r="K77" s="105" t="s">
        <v>883</v>
      </c>
      <c r="L77" s="108">
        <v>345002978</v>
      </c>
      <c r="M77" s="105" t="s">
        <v>884</v>
      </c>
      <c r="N77" s="108">
        <v>593618</v>
      </c>
      <c r="O77" s="105" t="s">
        <v>855</v>
      </c>
      <c r="P77" s="105">
        <v>0</v>
      </c>
      <c r="Q77" s="105" t="s">
        <v>855</v>
      </c>
      <c r="R77" s="105">
        <v>0</v>
      </c>
      <c r="S77" s="105" t="s">
        <v>855</v>
      </c>
      <c r="T77" s="105">
        <v>0</v>
      </c>
      <c r="U77" s="105" t="s">
        <v>855</v>
      </c>
      <c r="V77" s="109">
        <v>0</v>
      </c>
    </row>
    <row r="78" spans="1:22" ht="15">
      <c r="A78" s="98"/>
      <c r="B78" s="99" t="s">
        <v>1070</v>
      </c>
      <c r="C78" s="99" t="s">
        <v>1071</v>
      </c>
      <c r="D78" s="99" t="s">
        <v>871</v>
      </c>
      <c r="E78" s="99" t="s">
        <v>854</v>
      </c>
      <c r="F78" s="100">
        <v>577400000</v>
      </c>
      <c r="G78" s="101">
        <v>42263</v>
      </c>
      <c r="H78" s="102">
        <v>98606004</v>
      </c>
      <c r="I78" s="102">
        <v>187838406</v>
      </c>
      <c r="J78" s="102">
        <v>286444410</v>
      </c>
      <c r="K78" s="99" t="s">
        <v>855</v>
      </c>
      <c r="L78" s="99">
        <v>0</v>
      </c>
      <c r="M78" s="99" t="s">
        <v>855</v>
      </c>
      <c r="N78" s="99">
        <v>0</v>
      </c>
      <c r="O78" s="99" t="s">
        <v>855</v>
      </c>
      <c r="P78" s="99">
        <v>0</v>
      </c>
      <c r="Q78" s="99" t="s">
        <v>855</v>
      </c>
      <c r="R78" s="99">
        <v>0</v>
      </c>
      <c r="S78" s="99" t="s">
        <v>855</v>
      </c>
      <c r="T78" s="99">
        <v>0</v>
      </c>
      <c r="U78" s="99" t="s">
        <v>855</v>
      </c>
      <c r="V78" s="103">
        <v>0</v>
      </c>
    </row>
    <row r="79" spans="1:22" ht="15">
      <c r="A79" s="104"/>
      <c r="B79" s="105" t="s">
        <v>1073</v>
      </c>
      <c r="C79" s="105" t="s">
        <v>1074</v>
      </c>
      <c r="D79" s="105" t="s">
        <v>871</v>
      </c>
      <c r="E79" s="105" t="s">
        <v>854</v>
      </c>
      <c r="F79" s="106">
        <v>10282444</v>
      </c>
      <c r="G79" s="107">
        <v>41074</v>
      </c>
      <c r="H79" s="108">
        <v>10282444</v>
      </c>
      <c r="I79" s="105">
        <v>0</v>
      </c>
      <c r="J79" s="108">
        <v>10282444</v>
      </c>
      <c r="K79" s="105" t="s">
        <v>855</v>
      </c>
      <c r="L79" s="105">
        <v>0</v>
      </c>
      <c r="M79" s="105" t="s">
        <v>855</v>
      </c>
      <c r="N79" s="105">
        <v>0</v>
      </c>
      <c r="O79" s="105" t="s">
        <v>855</v>
      </c>
      <c r="P79" s="105">
        <v>0</v>
      </c>
      <c r="Q79" s="105" t="s">
        <v>855</v>
      </c>
      <c r="R79" s="105">
        <v>0</v>
      </c>
      <c r="S79" s="105" t="s">
        <v>855</v>
      </c>
      <c r="T79" s="105">
        <v>0</v>
      </c>
      <c r="U79" s="105" t="s">
        <v>855</v>
      </c>
      <c r="V79" s="109">
        <v>0</v>
      </c>
    </row>
    <row r="80" spans="1:22" ht="15">
      <c r="A80" s="98"/>
      <c r="B80" s="99" t="s">
        <v>1075</v>
      </c>
      <c r="C80" s="99" t="s">
        <v>1076</v>
      </c>
      <c r="D80" s="99" t="s">
        <v>871</v>
      </c>
      <c r="E80" s="99" t="s">
        <v>854</v>
      </c>
      <c r="F80" s="100">
        <v>107661784.69</v>
      </c>
      <c r="G80" s="101">
        <v>42003</v>
      </c>
      <c r="H80" s="99">
        <v>239</v>
      </c>
      <c r="I80" s="99">
        <v>478</v>
      </c>
      <c r="J80" s="99">
        <v>717</v>
      </c>
      <c r="K80" s="99" t="s">
        <v>883</v>
      </c>
      <c r="L80" s="99">
        <v>323</v>
      </c>
      <c r="M80" s="99" t="s">
        <v>884</v>
      </c>
      <c r="N80" s="99">
        <v>155</v>
      </c>
      <c r="O80" s="99" t="s">
        <v>855</v>
      </c>
      <c r="P80" s="99">
        <v>0</v>
      </c>
      <c r="Q80" s="99" t="s">
        <v>855</v>
      </c>
      <c r="R80" s="99">
        <v>0</v>
      </c>
      <c r="S80" s="99" t="s">
        <v>855</v>
      </c>
      <c r="T80" s="99">
        <v>0</v>
      </c>
      <c r="U80" s="99" t="s">
        <v>855</v>
      </c>
      <c r="V80" s="103">
        <v>0</v>
      </c>
    </row>
    <row r="81" spans="1:22" ht="15">
      <c r="A81" s="104"/>
      <c r="B81" s="105" t="s">
        <v>1078</v>
      </c>
      <c r="C81" s="105" t="s">
        <v>1079</v>
      </c>
      <c r="D81" s="105" t="s">
        <v>871</v>
      </c>
      <c r="E81" s="105" t="s">
        <v>854</v>
      </c>
      <c r="F81" s="106">
        <v>174201387.66999999</v>
      </c>
      <c r="G81" s="107">
        <v>42279</v>
      </c>
      <c r="H81" s="108">
        <v>77864966</v>
      </c>
      <c r="I81" s="105">
        <v>0</v>
      </c>
      <c r="J81" s="108">
        <v>77864966</v>
      </c>
      <c r="K81" s="105" t="s">
        <v>855</v>
      </c>
      <c r="L81" s="105">
        <v>0</v>
      </c>
      <c r="M81" s="105" t="s">
        <v>855</v>
      </c>
      <c r="N81" s="105">
        <v>0</v>
      </c>
      <c r="O81" s="105" t="s">
        <v>855</v>
      </c>
      <c r="P81" s="105">
        <v>0</v>
      </c>
      <c r="Q81" s="105" t="s">
        <v>855</v>
      </c>
      <c r="R81" s="105">
        <v>0</v>
      </c>
      <c r="S81" s="105" t="s">
        <v>855</v>
      </c>
      <c r="T81" s="105">
        <v>0</v>
      </c>
      <c r="U81" s="105" t="s">
        <v>855</v>
      </c>
      <c r="V81" s="109">
        <v>0</v>
      </c>
    </row>
    <row r="82" spans="1:22" ht="15">
      <c r="A82" s="98"/>
      <c r="B82" s="99" t="s">
        <v>1081</v>
      </c>
      <c r="C82" s="99" t="s">
        <v>1082</v>
      </c>
      <c r="D82" s="99" t="s">
        <v>871</v>
      </c>
      <c r="E82" s="99" t="s">
        <v>854</v>
      </c>
      <c r="F82" s="100">
        <v>900000000</v>
      </c>
      <c r="G82" s="101">
        <v>42179</v>
      </c>
      <c r="H82" s="102">
        <v>28014650</v>
      </c>
      <c r="I82" s="102">
        <v>8290000</v>
      </c>
      <c r="J82" s="102">
        <v>36304650</v>
      </c>
      <c r="K82" s="99" t="s">
        <v>855</v>
      </c>
      <c r="L82" s="99">
        <v>0</v>
      </c>
      <c r="M82" s="99" t="s">
        <v>855</v>
      </c>
      <c r="N82" s="99">
        <v>0</v>
      </c>
      <c r="O82" s="99" t="s">
        <v>855</v>
      </c>
      <c r="P82" s="99">
        <v>0</v>
      </c>
      <c r="Q82" s="99" t="s">
        <v>855</v>
      </c>
      <c r="R82" s="99">
        <v>0</v>
      </c>
      <c r="S82" s="99" t="s">
        <v>855</v>
      </c>
      <c r="T82" s="99">
        <v>0</v>
      </c>
      <c r="U82" s="99" t="s">
        <v>855</v>
      </c>
      <c r="V82" s="103">
        <v>0</v>
      </c>
    </row>
    <row r="83" spans="1:22" ht="15">
      <c r="A83" s="104"/>
      <c r="B83" s="105" t="s">
        <v>1084</v>
      </c>
      <c r="C83" s="105" t="s">
        <v>1085</v>
      </c>
      <c r="D83" s="105" t="s">
        <v>871</v>
      </c>
      <c r="E83" s="105" t="s">
        <v>854</v>
      </c>
      <c r="F83" s="106">
        <v>453440</v>
      </c>
      <c r="G83" s="107">
        <v>39933</v>
      </c>
      <c r="H83" s="108">
        <v>453440</v>
      </c>
      <c r="I83" s="105">
        <v>0</v>
      </c>
      <c r="J83" s="108">
        <v>453440</v>
      </c>
      <c r="K83" s="105" t="s">
        <v>855</v>
      </c>
      <c r="L83" s="105">
        <v>0</v>
      </c>
      <c r="M83" s="105" t="s">
        <v>855</v>
      </c>
      <c r="N83" s="105">
        <v>0</v>
      </c>
      <c r="O83" s="105" t="s">
        <v>855</v>
      </c>
      <c r="P83" s="105">
        <v>0</v>
      </c>
      <c r="Q83" s="105" t="s">
        <v>855</v>
      </c>
      <c r="R83" s="105">
        <v>0</v>
      </c>
      <c r="S83" s="105" t="s">
        <v>855</v>
      </c>
      <c r="T83" s="105">
        <v>0</v>
      </c>
      <c r="U83" s="105" t="s">
        <v>855</v>
      </c>
      <c r="V83" s="109">
        <v>0</v>
      </c>
    </row>
    <row r="84" spans="1:22" ht="15">
      <c r="A84" s="98" t="s">
        <v>1086</v>
      </c>
      <c r="B84" s="99" t="s">
        <v>1087</v>
      </c>
      <c r="C84" s="99" t="s">
        <v>1088</v>
      </c>
      <c r="D84" s="99" t="s">
        <v>914</v>
      </c>
      <c r="E84" s="99" t="s">
        <v>854</v>
      </c>
      <c r="F84" s="100">
        <v>12553417953.360001</v>
      </c>
      <c r="G84" s="101">
        <v>42425</v>
      </c>
      <c r="H84" s="102">
        <v>812473246</v>
      </c>
      <c r="I84" s="99">
        <v>0</v>
      </c>
      <c r="J84" s="102">
        <v>812473246</v>
      </c>
      <c r="K84" s="99" t="s">
        <v>855</v>
      </c>
      <c r="L84" s="99">
        <v>0</v>
      </c>
      <c r="M84" s="99" t="s">
        <v>855</v>
      </c>
      <c r="N84" s="99">
        <v>0</v>
      </c>
      <c r="O84" s="99" t="s">
        <v>855</v>
      </c>
      <c r="P84" s="99">
        <v>0</v>
      </c>
      <c r="Q84" s="99" t="s">
        <v>855</v>
      </c>
      <c r="R84" s="99">
        <v>0</v>
      </c>
      <c r="S84" s="99" t="s">
        <v>855</v>
      </c>
      <c r="T84" s="99">
        <v>0</v>
      </c>
      <c r="U84" s="99" t="s">
        <v>855</v>
      </c>
      <c r="V84" s="103">
        <v>0</v>
      </c>
    </row>
    <row r="85" spans="1:22" ht="15">
      <c r="A85" s="104"/>
      <c r="B85" s="105" t="s">
        <v>1090</v>
      </c>
      <c r="C85" s="105" t="s">
        <v>1091</v>
      </c>
      <c r="D85" s="105" t="s">
        <v>871</v>
      </c>
      <c r="E85" s="105" t="s">
        <v>854</v>
      </c>
      <c r="F85" s="106">
        <v>2633247634.8000002</v>
      </c>
      <c r="G85" s="107">
        <v>42213</v>
      </c>
      <c r="H85" s="108">
        <v>1339603865</v>
      </c>
      <c r="I85" s="105">
        <v>0</v>
      </c>
      <c r="J85" s="108">
        <v>1339603865</v>
      </c>
      <c r="K85" s="105" t="s">
        <v>855</v>
      </c>
      <c r="L85" s="105">
        <v>0</v>
      </c>
      <c r="M85" s="105" t="s">
        <v>855</v>
      </c>
      <c r="N85" s="105">
        <v>0</v>
      </c>
      <c r="O85" s="105" t="s">
        <v>855</v>
      </c>
      <c r="P85" s="105">
        <v>0</v>
      </c>
      <c r="Q85" s="105" t="s">
        <v>855</v>
      </c>
      <c r="R85" s="105">
        <v>0</v>
      </c>
      <c r="S85" s="105" t="s">
        <v>855</v>
      </c>
      <c r="T85" s="105">
        <v>0</v>
      </c>
      <c r="U85" s="105" t="s">
        <v>855</v>
      </c>
      <c r="V85" s="109">
        <v>0</v>
      </c>
    </row>
    <row r="86" spans="1:22" ht="15">
      <c r="A86" s="98"/>
      <c r="B86" s="99" t="s">
        <v>1093</v>
      </c>
      <c r="C86" s="99" t="s">
        <v>1094</v>
      </c>
      <c r="D86" s="99" t="s">
        <v>871</v>
      </c>
      <c r="E86" s="99" t="s">
        <v>854</v>
      </c>
      <c r="F86" s="100">
        <v>863061.17</v>
      </c>
      <c r="G86" s="101">
        <v>41269</v>
      </c>
      <c r="H86" s="102">
        <v>771995</v>
      </c>
      <c r="I86" s="99">
        <v>10</v>
      </c>
      <c r="J86" s="102">
        <v>772005</v>
      </c>
      <c r="K86" s="99" t="s">
        <v>855</v>
      </c>
      <c r="L86" s="99">
        <v>0</v>
      </c>
      <c r="M86" s="99" t="s">
        <v>855</v>
      </c>
      <c r="N86" s="99">
        <v>0</v>
      </c>
      <c r="O86" s="99" t="s">
        <v>855</v>
      </c>
      <c r="P86" s="99">
        <v>0</v>
      </c>
      <c r="Q86" s="99" t="s">
        <v>855</v>
      </c>
      <c r="R86" s="99">
        <v>0</v>
      </c>
      <c r="S86" s="99" t="s">
        <v>855</v>
      </c>
      <c r="T86" s="99">
        <v>0</v>
      </c>
      <c r="U86" s="99" t="s">
        <v>855</v>
      </c>
      <c r="V86" s="103">
        <v>0</v>
      </c>
    </row>
    <row r="87" spans="1:22" ht="15">
      <c r="A87" s="104"/>
      <c r="B87" s="105" t="s">
        <v>1096</v>
      </c>
      <c r="C87" s="105" t="s">
        <v>1097</v>
      </c>
      <c r="D87" s="105" t="s">
        <v>871</v>
      </c>
      <c r="E87" s="105" t="s">
        <v>854</v>
      </c>
      <c r="F87" s="106">
        <v>59882260.600000001</v>
      </c>
      <c r="G87" s="107">
        <v>42489</v>
      </c>
      <c r="H87" s="108">
        <v>4280784</v>
      </c>
      <c r="I87" s="105">
        <v>10</v>
      </c>
      <c r="J87" s="108">
        <v>4280794</v>
      </c>
      <c r="K87" s="105" t="s">
        <v>855</v>
      </c>
      <c r="L87" s="105">
        <v>0</v>
      </c>
      <c r="M87" s="105" t="s">
        <v>855</v>
      </c>
      <c r="N87" s="105">
        <v>0</v>
      </c>
      <c r="O87" s="105" t="s">
        <v>855</v>
      </c>
      <c r="P87" s="105">
        <v>0</v>
      </c>
      <c r="Q87" s="105" t="s">
        <v>855</v>
      </c>
      <c r="R87" s="105">
        <v>0</v>
      </c>
      <c r="S87" s="105" t="s">
        <v>855</v>
      </c>
      <c r="T87" s="105">
        <v>0</v>
      </c>
      <c r="U87" s="105" t="s">
        <v>855</v>
      </c>
      <c r="V87" s="109">
        <v>0</v>
      </c>
    </row>
    <row r="88" spans="1:22" ht="15">
      <c r="A88" s="98"/>
      <c r="B88" s="99" t="s">
        <v>1099</v>
      </c>
      <c r="C88" s="99" t="s">
        <v>1100</v>
      </c>
      <c r="D88" s="99" t="s">
        <v>871</v>
      </c>
      <c r="E88" s="99" t="s">
        <v>854</v>
      </c>
      <c r="F88" s="100">
        <v>49183032.359999999</v>
      </c>
      <c r="G88" s="101">
        <v>42489</v>
      </c>
      <c r="H88" s="102">
        <v>2490747</v>
      </c>
      <c r="I88" s="99">
        <v>10</v>
      </c>
      <c r="J88" s="102">
        <v>2490757</v>
      </c>
      <c r="K88" s="99" t="s">
        <v>855</v>
      </c>
      <c r="L88" s="99">
        <v>0</v>
      </c>
      <c r="M88" s="99" t="s">
        <v>855</v>
      </c>
      <c r="N88" s="99">
        <v>0</v>
      </c>
      <c r="O88" s="99" t="s">
        <v>855</v>
      </c>
      <c r="P88" s="99">
        <v>0</v>
      </c>
      <c r="Q88" s="99" t="s">
        <v>855</v>
      </c>
      <c r="R88" s="99">
        <v>0</v>
      </c>
      <c r="S88" s="99" t="s">
        <v>855</v>
      </c>
      <c r="T88" s="99">
        <v>0</v>
      </c>
      <c r="U88" s="99" t="s">
        <v>855</v>
      </c>
      <c r="V88" s="103">
        <v>0</v>
      </c>
    </row>
    <row r="89" spans="1:22" ht="15">
      <c r="A89" s="104"/>
      <c r="B89" s="105" t="s">
        <v>1102</v>
      </c>
      <c r="C89" s="105" t="s">
        <v>1103</v>
      </c>
      <c r="D89" s="105" t="s">
        <v>871</v>
      </c>
      <c r="E89" s="105" t="s">
        <v>854</v>
      </c>
      <c r="F89" s="106">
        <v>5432969.5199999996</v>
      </c>
      <c r="G89" s="107">
        <v>42489</v>
      </c>
      <c r="H89" s="108">
        <v>5031014</v>
      </c>
      <c r="I89" s="105">
        <v>10</v>
      </c>
      <c r="J89" s="108">
        <v>5031024</v>
      </c>
      <c r="K89" s="105" t="s">
        <v>855</v>
      </c>
      <c r="L89" s="105">
        <v>0</v>
      </c>
      <c r="M89" s="105" t="s">
        <v>855</v>
      </c>
      <c r="N89" s="105">
        <v>0</v>
      </c>
      <c r="O89" s="105" t="s">
        <v>855</v>
      </c>
      <c r="P89" s="105">
        <v>0</v>
      </c>
      <c r="Q89" s="105" t="s">
        <v>855</v>
      </c>
      <c r="R89" s="105">
        <v>0</v>
      </c>
      <c r="S89" s="105" t="s">
        <v>855</v>
      </c>
      <c r="T89" s="105">
        <v>0</v>
      </c>
      <c r="U89" s="105" t="s">
        <v>855</v>
      </c>
      <c r="V89" s="109">
        <v>0</v>
      </c>
    </row>
    <row r="90" spans="1:22" ht="15">
      <c r="A90" s="98"/>
      <c r="B90" s="99" t="s">
        <v>1105</v>
      </c>
      <c r="C90" s="99" t="s">
        <v>1106</v>
      </c>
      <c r="D90" s="99" t="s">
        <v>871</v>
      </c>
      <c r="E90" s="99" t="s">
        <v>854</v>
      </c>
      <c r="F90" s="100">
        <v>43268268.759999998</v>
      </c>
      <c r="G90" s="101">
        <v>42489</v>
      </c>
      <c r="H90" s="102">
        <v>7912600</v>
      </c>
      <c r="I90" s="99">
        <v>10</v>
      </c>
      <c r="J90" s="102">
        <v>7912610</v>
      </c>
      <c r="K90" s="99" t="s">
        <v>855</v>
      </c>
      <c r="L90" s="99">
        <v>0</v>
      </c>
      <c r="M90" s="99" t="s">
        <v>855</v>
      </c>
      <c r="N90" s="99">
        <v>0</v>
      </c>
      <c r="O90" s="99" t="s">
        <v>855</v>
      </c>
      <c r="P90" s="99">
        <v>0</v>
      </c>
      <c r="Q90" s="99" t="s">
        <v>855</v>
      </c>
      <c r="R90" s="99">
        <v>0</v>
      </c>
      <c r="S90" s="99" t="s">
        <v>855</v>
      </c>
      <c r="T90" s="99">
        <v>0</v>
      </c>
      <c r="U90" s="99" t="s">
        <v>855</v>
      </c>
      <c r="V90" s="103">
        <v>0</v>
      </c>
    </row>
    <row r="91" spans="1:22" ht="15">
      <c r="A91" s="104"/>
      <c r="B91" s="105" t="s">
        <v>2753</v>
      </c>
      <c r="C91" s="105" t="s">
        <v>2754</v>
      </c>
      <c r="D91" s="105" t="s">
        <v>936</v>
      </c>
      <c r="E91" s="105" t="s">
        <v>854</v>
      </c>
      <c r="F91" s="106">
        <v>54445593.740000002</v>
      </c>
      <c r="G91" s="107">
        <v>42489</v>
      </c>
      <c r="H91" s="108">
        <v>129996569</v>
      </c>
      <c r="I91" s="105">
        <v>0</v>
      </c>
      <c r="J91" s="108">
        <v>129996569</v>
      </c>
      <c r="K91" s="105" t="s">
        <v>855</v>
      </c>
      <c r="L91" s="105">
        <v>0</v>
      </c>
      <c r="M91" s="105" t="s">
        <v>855</v>
      </c>
      <c r="N91" s="105">
        <v>0</v>
      </c>
      <c r="O91" s="105" t="s">
        <v>855</v>
      </c>
      <c r="P91" s="105">
        <v>0</v>
      </c>
      <c r="Q91" s="105" t="s">
        <v>855</v>
      </c>
      <c r="R91" s="105">
        <v>0</v>
      </c>
      <c r="S91" s="105" t="s">
        <v>855</v>
      </c>
      <c r="T91" s="105">
        <v>0</v>
      </c>
      <c r="U91" s="105" t="s">
        <v>855</v>
      </c>
      <c r="V91" s="109">
        <v>0</v>
      </c>
    </row>
    <row r="92" spans="1:22" ht="15">
      <c r="A92" s="98"/>
      <c r="B92" s="99" t="s">
        <v>1108</v>
      </c>
      <c r="C92" s="99" t="s">
        <v>1109</v>
      </c>
      <c r="D92" s="99" t="s">
        <v>871</v>
      </c>
      <c r="E92" s="99" t="s">
        <v>854</v>
      </c>
      <c r="F92" s="100">
        <v>7180525408.3599997</v>
      </c>
      <c r="G92" s="101">
        <v>42415</v>
      </c>
      <c r="H92" s="102">
        <v>1384479772</v>
      </c>
      <c r="I92" s="102">
        <v>1311847544</v>
      </c>
      <c r="J92" s="102">
        <v>2696327316</v>
      </c>
      <c r="K92" s="99" t="s">
        <v>883</v>
      </c>
      <c r="L92" s="102">
        <v>495997140</v>
      </c>
      <c r="M92" s="99" t="s">
        <v>884</v>
      </c>
      <c r="N92" s="102">
        <v>815850404</v>
      </c>
      <c r="O92" s="99" t="s">
        <v>855</v>
      </c>
      <c r="P92" s="99">
        <v>0</v>
      </c>
      <c r="Q92" s="99" t="s">
        <v>855</v>
      </c>
      <c r="R92" s="99">
        <v>0</v>
      </c>
      <c r="S92" s="99" t="s">
        <v>855</v>
      </c>
      <c r="T92" s="99">
        <v>0</v>
      </c>
      <c r="U92" s="99" t="s">
        <v>855</v>
      </c>
      <c r="V92" s="103">
        <v>0</v>
      </c>
    </row>
    <row r="93" spans="1:22" ht="15">
      <c r="A93" s="104"/>
      <c r="B93" s="105" t="s">
        <v>1111</v>
      </c>
      <c r="C93" s="105" t="s">
        <v>1112</v>
      </c>
      <c r="D93" s="105" t="s">
        <v>871</v>
      </c>
      <c r="E93" s="105" t="s">
        <v>854</v>
      </c>
      <c r="F93" s="106">
        <v>33047300.960000001</v>
      </c>
      <c r="G93" s="107">
        <v>41086</v>
      </c>
      <c r="H93" s="108">
        <v>1615118</v>
      </c>
      <c r="I93" s="108">
        <v>3230239</v>
      </c>
      <c r="J93" s="108">
        <v>4845357</v>
      </c>
      <c r="K93" s="105" t="s">
        <v>855</v>
      </c>
      <c r="L93" s="105">
        <v>0</v>
      </c>
      <c r="M93" s="105" t="s">
        <v>855</v>
      </c>
      <c r="N93" s="105">
        <v>0</v>
      </c>
      <c r="O93" s="105" t="s">
        <v>855</v>
      </c>
      <c r="P93" s="105">
        <v>0</v>
      </c>
      <c r="Q93" s="105" t="s">
        <v>855</v>
      </c>
      <c r="R93" s="105">
        <v>0</v>
      </c>
      <c r="S93" s="105" t="s">
        <v>855</v>
      </c>
      <c r="T93" s="105">
        <v>0</v>
      </c>
      <c r="U93" s="105" t="s">
        <v>855</v>
      </c>
      <c r="V93" s="109">
        <v>0</v>
      </c>
    </row>
    <row r="94" spans="1:22" ht="15">
      <c r="A94" s="98"/>
      <c r="B94" s="99" t="s">
        <v>1114</v>
      </c>
      <c r="C94" s="99" t="s">
        <v>1115</v>
      </c>
      <c r="D94" s="99" t="s">
        <v>871</v>
      </c>
      <c r="E94" s="99" t="s">
        <v>854</v>
      </c>
      <c r="F94" s="100">
        <v>899538598.69000006</v>
      </c>
      <c r="G94" s="101">
        <v>42489</v>
      </c>
      <c r="H94" s="102">
        <v>510404</v>
      </c>
      <c r="I94" s="99">
        <v>0</v>
      </c>
      <c r="J94" s="102">
        <v>510404</v>
      </c>
      <c r="K94" s="99" t="s">
        <v>855</v>
      </c>
      <c r="L94" s="99">
        <v>0</v>
      </c>
      <c r="M94" s="99" t="s">
        <v>855</v>
      </c>
      <c r="N94" s="99">
        <v>0</v>
      </c>
      <c r="O94" s="99" t="s">
        <v>855</v>
      </c>
      <c r="P94" s="99">
        <v>0</v>
      </c>
      <c r="Q94" s="99" t="s">
        <v>855</v>
      </c>
      <c r="R94" s="99">
        <v>0</v>
      </c>
      <c r="S94" s="99" t="s">
        <v>855</v>
      </c>
      <c r="T94" s="99">
        <v>0</v>
      </c>
      <c r="U94" s="99" t="s">
        <v>855</v>
      </c>
      <c r="V94" s="103">
        <v>0</v>
      </c>
    </row>
    <row r="95" spans="1:22" ht="15">
      <c r="A95" s="104"/>
      <c r="B95" s="105" t="s">
        <v>1117</v>
      </c>
      <c r="C95" s="105" t="s">
        <v>1118</v>
      </c>
      <c r="D95" s="105" t="s">
        <v>936</v>
      </c>
      <c r="E95" s="105" t="s">
        <v>854</v>
      </c>
      <c r="F95" s="106">
        <v>283155685.75999999</v>
      </c>
      <c r="G95" s="107">
        <v>41004</v>
      </c>
      <c r="H95" s="108">
        <v>61266737</v>
      </c>
      <c r="I95" s="105">
        <v>0</v>
      </c>
      <c r="J95" s="108">
        <v>61266737</v>
      </c>
      <c r="K95" s="105" t="s">
        <v>855</v>
      </c>
      <c r="L95" s="105">
        <v>0</v>
      </c>
      <c r="M95" s="105" t="s">
        <v>855</v>
      </c>
      <c r="N95" s="105">
        <v>0</v>
      </c>
      <c r="O95" s="105" t="s">
        <v>855</v>
      </c>
      <c r="P95" s="105">
        <v>0</v>
      </c>
      <c r="Q95" s="105" t="s">
        <v>855</v>
      </c>
      <c r="R95" s="105">
        <v>0</v>
      </c>
      <c r="S95" s="105" t="s">
        <v>855</v>
      </c>
      <c r="T95" s="105">
        <v>0</v>
      </c>
      <c r="U95" s="105" t="s">
        <v>855</v>
      </c>
      <c r="V95" s="109">
        <v>0</v>
      </c>
    </row>
    <row r="96" spans="1:22" ht="15">
      <c r="A96" s="98"/>
      <c r="B96" s="99" t="s">
        <v>1120</v>
      </c>
      <c r="C96" s="99" t="s">
        <v>1121</v>
      </c>
      <c r="D96" s="99" t="s">
        <v>853</v>
      </c>
      <c r="E96" s="99" t="s">
        <v>854</v>
      </c>
      <c r="F96" s="100">
        <v>835809.85</v>
      </c>
      <c r="G96" s="101">
        <v>42261</v>
      </c>
      <c r="H96" s="102">
        <v>2201333</v>
      </c>
      <c r="I96" s="102">
        <v>4402667</v>
      </c>
      <c r="J96" s="102">
        <v>6604000</v>
      </c>
      <c r="K96" s="99" t="s">
        <v>884</v>
      </c>
      <c r="L96" s="102">
        <v>4402667</v>
      </c>
      <c r="M96" s="99" t="s">
        <v>855</v>
      </c>
      <c r="N96" s="99">
        <v>0</v>
      </c>
      <c r="O96" s="99" t="s">
        <v>855</v>
      </c>
      <c r="P96" s="99">
        <v>0</v>
      </c>
      <c r="Q96" s="99" t="s">
        <v>855</v>
      </c>
      <c r="R96" s="99">
        <v>0</v>
      </c>
      <c r="S96" s="99" t="s">
        <v>855</v>
      </c>
      <c r="T96" s="99">
        <v>0</v>
      </c>
      <c r="U96" s="99" t="s">
        <v>855</v>
      </c>
      <c r="V96" s="103">
        <v>0</v>
      </c>
    </row>
    <row r="97" spans="1:22" ht="15">
      <c r="A97" s="104"/>
      <c r="B97" s="105" t="s">
        <v>1123</v>
      </c>
      <c r="C97" s="105" t="s">
        <v>1124</v>
      </c>
      <c r="D97" s="105" t="s">
        <v>853</v>
      </c>
      <c r="E97" s="105" t="s">
        <v>854</v>
      </c>
      <c r="F97" s="106">
        <v>64582206</v>
      </c>
      <c r="G97" s="107">
        <v>40896</v>
      </c>
      <c r="H97" s="108">
        <v>64582206</v>
      </c>
      <c r="I97" s="105">
        <v>0</v>
      </c>
      <c r="J97" s="108">
        <v>64582206</v>
      </c>
      <c r="K97" s="105" t="s">
        <v>855</v>
      </c>
      <c r="L97" s="105">
        <v>0</v>
      </c>
      <c r="M97" s="105" t="s">
        <v>855</v>
      </c>
      <c r="N97" s="105">
        <v>0</v>
      </c>
      <c r="O97" s="105" t="s">
        <v>855</v>
      </c>
      <c r="P97" s="105">
        <v>0</v>
      </c>
      <c r="Q97" s="105" t="s">
        <v>855</v>
      </c>
      <c r="R97" s="105">
        <v>0</v>
      </c>
      <c r="S97" s="105" t="s">
        <v>855</v>
      </c>
      <c r="T97" s="105">
        <v>0</v>
      </c>
      <c r="U97" s="105" t="s">
        <v>855</v>
      </c>
      <c r="V97" s="109">
        <v>0</v>
      </c>
    </row>
    <row r="98" spans="1:22" ht="15">
      <c r="A98" s="98"/>
      <c r="B98" s="99" t="s">
        <v>1126</v>
      </c>
      <c r="C98" s="99" t="s">
        <v>1127</v>
      </c>
      <c r="D98" s="99" t="s">
        <v>853</v>
      </c>
      <c r="E98" s="99" t="s">
        <v>854</v>
      </c>
      <c r="F98" s="100">
        <v>800106</v>
      </c>
      <c r="G98" s="101">
        <v>42261</v>
      </c>
      <c r="H98" s="102">
        <v>446544</v>
      </c>
      <c r="I98" s="102">
        <v>893209</v>
      </c>
      <c r="J98" s="102">
        <v>1339753</v>
      </c>
      <c r="K98" s="99" t="s">
        <v>884</v>
      </c>
      <c r="L98" s="102">
        <v>893209</v>
      </c>
      <c r="M98" s="99" t="s">
        <v>855</v>
      </c>
      <c r="N98" s="99">
        <v>0</v>
      </c>
      <c r="O98" s="99" t="s">
        <v>855</v>
      </c>
      <c r="P98" s="99">
        <v>0</v>
      </c>
      <c r="Q98" s="99" t="s">
        <v>855</v>
      </c>
      <c r="R98" s="99">
        <v>0</v>
      </c>
      <c r="S98" s="99" t="s">
        <v>855</v>
      </c>
      <c r="T98" s="99">
        <v>0</v>
      </c>
      <c r="U98" s="99" t="s">
        <v>855</v>
      </c>
      <c r="V98" s="103">
        <v>0</v>
      </c>
    </row>
    <row r="99" spans="1:22" ht="15">
      <c r="A99" s="104"/>
      <c r="B99" s="105" t="s">
        <v>1129</v>
      </c>
      <c r="C99" s="105" t="s">
        <v>1130</v>
      </c>
      <c r="D99" s="105" t="s">
        <v>871</v>
      </c>
      <c r="E99" s="105" t="s">
        <v>854</v>
      </c>
      <c r="F99" s="106">
        <v>1743586450.1099999</v>
      </c>
      <c r="G99" s="107">
        <v>42261</v>
      </c>
      <c r="H99" s="108">
        <v>167584407</v>
      </c>
      <c r="I99" s="108">
        <v>56684</v>
      </c>
      <c r="J99" s="108">
        <v>167641091</v>
      </c>
      <c r="K99" s="105" t="s">
        <v>855</v>
      </c>
      <c r="L99" s="105">
        <v>0</v>
      </c>
      <c r="M99" s="105" t="s">
        <v>855</v>
      </c>
      <c r="N99" s="105">
        <v>0</v>
      </c>
      <c r="O99" s="105" t="s">
        <v>855</v>
      </c>
      <c r="P99" s="105">
        <v>0</v>
      </c>
      <c r="Q99" s="105" t="s">
        <v>855</v>
      </c>
      <c r="R99" s="105">
        <v>0</v>
      </c>
      <c r="S99" s="105" t="s">
        <v>855</v>
      </c>
      <c r="T99" s="105">
        <v>0</v>
      </c>
      <c r="U99" s="105" t="s">
        <v>855</v>
      </c>
      <c r="V99" s="109">
        <v>0</v>
      </c>
    </row>
    <row r="100" spans="1:22" ht="15">
      <c r="A100" s="98"/>
      <c r="B100" s="99" t="s">
        <v>1132</v>
      </c>
      <c r="C100" s="99" t="s">
        <v>1133</v>
      </c>
      <c r="D100" s="99" t="s">
        <v>853</v>
      </c>
      <c r="E100" s="99" t="s">
        <v>854</v>
      </c>
      <c r="F100" s="100">
        <v>1053320.53</v>
      </c>
      <c r="G100" s="101">
        <v>42261</v>
      </c>
      <c r="H100" s="102">
        <v>520202</v>
      </c>
      <c r="I100" s="102">
        <v>1039921</v>
      </c>
      <c r="J100" s="102">
        <v>1560123</v>
      </c>
      <c r="K100" s="99" t="s">
        <v>884</v>
      </c>
      <c r="L100" s="102">
        <v>1039921</v>
      </c>
      <c r="M100" s="99" t="s">
        <v>855</v>
      </c>
      <c r="N100" s="99">
        <v>0</v>
      </c>
      <c r="O100" s="99" t="s">
        <v>855</v>
      </c>
      <c r="P100" s="99">
        <v>0</v>
      </c>
      <c r="Q100" s="99" t="s">
        <v>855</v>
      </c>
      <c r="R100" s="99">
        <v>0</v>
      </c>
      <c r="S100" s="99" t="s">
        <v>855</v>
      </c>
      <c r="T100" s="99">
        <v>0</v>
      </c>
      <c r="U100" s="99" t="s">
        <v>855</v>
      </c>
      <c r="V100" s="103">
        <v>0</v>
      </c>
    </row>
    <row r="101" spans="1:22" ht="15">
      <c r="A101" s="104"/>
      <c r="B101" s="105" t="s">
        <v>1135</v>
      </c>
      <c r="C101" s="105" t="s">
        <v>1136</v>
      </c>
      <c r="D101" s="105" t="s">
        <v>871</v>
      </c>
      <c r="E101" s="105" t="s">
        <v>854</v>
      </c>
      <c r="F101" s="106">
        <v>35635955.43</v>
      </c>
      <c r="G101" s="107">
        <v>41606</v>
      </c>
      <c r="H101" s="108">
        <v>13087267</v>
      </c>
      <c r="I101" s="108">
        <v>25464982</v>
      </c>
      <c r="J101" s="108">
        <v>38552249</v>
      </c>
      <c r="K101" s="105" t="s">
        <v>855</v>
      </c>
      <c r="L101" s="105">
        <v>0</v>
      </c>
      <c r="M101" s="105" t="s">
        <v>855</v>
      </c>
      <c r="N101" s="105">
        <v>0</v>
      </c>
      <c r="O101" s="105" t="s">
        <v>855</v>
      </c>
      <c r="P101" s="105">
        <v>0</v>
      </c>
      <c r="Q101" s="105" t="s">
        <v>855</v>
      </c>
      <c r="R101" s="105">
        <v>0</v>
      </c>
      <c r="S101" s="105" t="s">
        <v>855</v>
      </c>
      <c r="T101" s="105">
        <v>0</v>
      </c>
      <c r="U101" s="105" t="s">
        <v>855</v>
      </c>
      <c r="V101" s="109">
        <v>0</v>
      </c>
    </row>
    <row r="102" spans="1:22" ht="15">
      <c r="A102" s="98"/>
      <c r="B102" s="99" t="s">
        <v>1138</v>
      </c>
      <c r="C102" s="99" t="s">
        <v>1139</v>
      </c>
      <c r="D102" s="99" t="s">
        <v>853</v>
      </c>
      <c r="E102" s="99" t="s">
        <v>854</v>
      </c>
      <c r="F102" s="100">
        <v>5159755.03</v>
      </c>
      <c r="G102" s="101">
        <v>42489</v>
      </c>
      <c r="H102" s="102">
        <v>14324371</v>
      </c>
      <c r="I102" s="99">
        <v>0</v>
      </c>
      <c r="J102" s="102">
        <v>14324371</v>
      </c>
      <c r="K102" s="99" t="s">
        <v>855</v>
      </c>
      <c r="L102" s="99">
        <v>0</v>
      </c>
      <c r="M102" s="99" t="s">
        <v>855</v>
      </c>
      <c r="N102" s="99">
        <v>0</v>
      </c>
      <c r="O102" s="99" t="s">
        <v>855</v>
      </c>
      <c r="P102" s="99">
        <v>0</v>
      </c>
      <c r="Q102" s="99" t="s">
        <v>855</v>
      </c>
      <c r="R102" s="99">
        <v>0</v>
      </c>
      <c r="S102" s="99" t="s">
        <v>855</v>
      </c>
      <c r="T102" s="99">
        <v>0</v>
      </c>
      <c r="U102" s="99" t="s">
        <v>855</v>
      </c>
      <c r="V102" s="103">
        <v>0</v>
      </c>
    </row>
    <row r="103" spans="1:22" ht="15">
      <c r="A103" s="104"/>
      <c r="B103" s="105" t="s">
        <v>1141</v>
      </c>
      <c r="C103" s="105" t="s">
        <v>1142</v>
      </c>
      <c r="D103" s="105" t="s">
        <v>871</v>
      </c>
      <c r="E103" s="105" t="s">
        <v>854</v>
      </c>
      <c r="F103" s="106">
        <v>842266637.82000005</v>
      </c>
      <c r="G103" s="107">
        <v>40858</v>
      </c>
      <c r="H103" s="108">
        <v>357547216</v>
      </c>
      <c r="I103" s="108">
        <v>357547216</v>
      </c>
      <c r="J103" s="108">
        <v>715094432</v>
      </c>
      <c r="K103" s="105" t="s">
        <v>855</v>
      </c>
      <c r="L103" s="105">
        <v>0</v>
      </c>
      <c r="M103" s="105" t="s">
        <v>855</v>
      </c>
      <c r="N103" s="105">
        <v>0</v>
      </c>
      <c r="O103" s="105" t="s">
        <v>855</v>
      </c>
      <c r="P103" s="105">
        <v>0</v>
      </c>
      <c r="Q103" s="105" t="s">
        <v>855</v>
      </c>
      <c r="R103" s="105">
        <v>0</v>
      </c>
      <c r="S103" s="105" t="s">
        <v>855</v>
      </c>
      <c r="T103" s="105">
        <v>0</v>
      </c>
      <c r="U103" s="105" t="s">
        <v>855</v>
      </c>
      <c r="V103" s="109">
        <v>0</v>
      </c>
    </row>
    <row r="104" spans="1:22" ht="15">
      <c r="A104" s="98" t="s">
        <v>1143</v>
      </c>
      <c r="B104" s="99" t="s">
        <v>1144</v>
      </c>
      <c r="C104" s="99" t="s">
        <v>1145</v>
      </c>
      <c r="D104" s="99" t="s">
        <v>914</v>
      </c>
      <c r="E104" s="99" t="s">
        <v>854</v>
      </c>
      <c r="F104" s="100">
        <v>2055495430.54</v>
      </c>
      <c r="G104" s="101">
        <v>40872</v>
      </c>
      <c r="H104" s="102">
        <v>1765587200</v>
      </c>
      <c r="I104" s="99">
        <v>0</v>
      </c>
      <c r="J104" s="102">
        <v>1765587200</v>
      </c>
      <c r="K104" s="99" t="s">
        <v>855</v>
      </c>
      <c r="L104" s="99">
        <v>0</v>
      </c>
      <c r="M104" s="99" t="s">
        <v>855</v>
      </c>
      <c r="N104" s="99">
        <v>0</v>
      </c>
      <c r="O104" s="99" t="s">
        <v>855</v>
      </c>
      <c r="P104" s="99">
        <v>0</v>
      </c>
      <c r="Q104" s="99" t="s">
        <v>855</v>
      </c>
      <c r="R104" s="99">
        <v>0</v>
      </c>
      <c r="S104" s="99" t="s">
        <v>855</v>
      </c>
      <c r="T104" s="99">
        <v>0</v>
      </c>
      <c r="U104" s="99" t="s">
        <v>855</v>
      </c>
      <c r="V104" s="103">
        <v>0</v>
      </c>
    </row>
    <row r="105" spans="1:22" ht="15">
      <c r="A105" s="104" t="s">
        <v>1146</v>
      </c>
      <c r="B105" s="105" t="s">
        <v>1147</v>
      </c>
      <c r="C105" s="105" t="s">
        <v>1148</v>
      </c>
      <c r="D105" s="105" t="s">
        <v>914</v>
      </c>
      <c r="E105" s="105" t="s">
        <v>854</v>
      </c>
      <c r="F105" s="106">
        <v>742186771.17999995</v>
      </c>
      <c r="G105" s="107">
        <v>42251</v>
      </c>
      <c r="H105" s="108">
        <v>17012293</v>
      </c>
      <c r="I105" s="105">
        <v>0</v>
      </c>
      <c r="J105" s="108">
        <v>17012293</v>
      </c>
      <c r="K105" s="105" t="s">
        <v>855</v>
      </c>
      <c r="L105" s="105">
        <v>0</v>
      </c>
      <c r="M105" s="105" t="s">
        <v>855</v>
      </c>
      <c r="N105" s="105">
        <v>0</v>
      </c>
      <c r="O105" s="105" t="s">
        <v>855</v>
      </c>
      <c r="P105" s="105">
        <v>0</v>
      </c>
      <c r="Q105" s="105" t="s">
        <v>855</v>
      </c>
      <c r="R105" s="105">
        <v>0</v>
      </c>
      <c r="S105" s="105" t="s">
        <v>855</v>
      </c>
      <c r="T105" s="105">
        <v>0</v>
      </c>
      <c r="U105" s="105" t="s">
        <v>855</v>
      </c>
      <c r="V105" s="109">
        <v>0</v>
      </c>
    </row>
    <row r="106" spans="1:22" ht="15">
      <c r="A106" s="98"/>
      <c r="B106" s="99" t="s">
        <v>1150</v>
      </c>
      <c r="C106" s="99" t="s">
        <v>1151</v>
      </c>
      <c r="D106" s="99" t="s">
        <v>871</v>
      </c>
      <c r="E106" s="99" t="s">
        <v>854</v>
      </c>
      <c r="F106" s="100">
        <v>566025355.62</v>
      </c>
      <c r="G106" s="101">
        <v>42270</v>
      </c>
      <c r="H106" s="102">
        <v>7184178</v>
      </c>
      <c r="I106" s="102">
        <v>7232205</v>
      </c>
      <c r="J106" s="102">
        <v>14416383</v>
      </c>
      <c r="K106" s="99" t="s">
        <v>883</v>
      </c>
      <c r="L106" s="102">
        <v>1313002</v>
      </c>
      <c r="M106" s="99" t="s">
        <v>884</v>
      </c>
      <c r="N106" s="102">
        <v>5919203</v>
      </c>
      <c r="O106" s="99" t="s">
        <v>855</v>
      </c>
      <c r="P106" s="99">
        <v>0</v>
      </c>
      <c r="Q106" s="99" t="s">
        <v>855</v>
      </c>
      <c r="R106" s="99">
        <v>0</v>
      </c>
      <c r="S106" s="99" t="s">
        <v>855</v>
      </c>
      <c r="T106" s="99">
        <v>0</v>
      </c>
      <c r="U106" s="99" t="s">
        <v>855</v>
      </c>
      <c r="V106" s="103">
        <v>0</v>
      </c>
    </row>
    <row r="107" spans="1:22" ht="15">
      <c r="A107" s="104" t="s">
        <v>1152</v>
      </c>
      <c r="B107" s="105" t="s">
        <v>1153</v>
      </c>
      <c r="C107" s="105" t="s">
        <v>1154</v>
      </c>
      <c r="D107" s="105" t="s">
        <v>929</v>
      </c>
      <c r="E107" s="105" t="s">
        <v>854</v>
      </c>
      <c r="F107" s="106">
        <v>150000000</v>
      </c>
      <c r="G107" s="107">
        <v>40662</v>
      </c>
      <c r="H107" s="108">
        <v>5707104</v>
      </c>
      <c r="I107" s="108">
        <v>4292896</v>
      </c>
      <c r="J107" s="108">
        <v>10000000</v>
      </c>
      <c r="K107" s="105" t="s">
        <v>855</v>
      </c>
      <c r="L107" s="105">
        <v>0</v>
      </c>
      <c r="M107" s="105" t="s">
        <v>855</v>
      </c>
      <c r="N107" s="105">
        <v>0</v>
      </c>
      <c r="O107" s="105" t="s">
        <v>855</v>
      </c>
      <c r="P107" s="105">
        <v>0</v>
      </c>
      <c r="Q107" s="105" t="s">
        <v>855</v>
      </c>
      <c r="R107" s="105">
        <v>0</v>
      </c>
      <c r="S107" s="105" t="s">
        <v>855</v>
      </c>
      <c r="T107" s="105">
        <v>0</v>
      </c>
      <c r="U107" s="105" t="s">
        <v>855</v>
      </c>
      <c r="V107" s="109">
        <v>0</v>
      </c>
    </row>
    <row r="108" spans="1:22" ht="15">
      <c r="A108" s="98" t="s">
        <v>1155</v>
      </c>
      <c r="B108" s="99" t="s">
        <v>1156</v>
      </c>
      <c r="C108" s="99" t="s">
        <v>1157</v>
      </c>
      <c r="D108" s="99" t="s">
        <v>929</v>
      </c>
      <c r="E108" s="99" t="s">
        <v>854</v>
      </c>
      <c r="F108" s="100">
        <v>23702962.149999999</v>
      </c>
      <c r="G108" s="101">
        <v>40088</v>
      </c>
      <c r="H108" s="102">
        <v>380669270</v>
      </c>
      <c r="I108" s="102">
        <v>6560558</v>
      </c>
      <c r="J108" s="102">
        <v>387229828</v>
      </c>
      <c r="K108" s="99" t="s">
        <v>855</v>
      </c>
      <c r="L108" s="99">
        <v>0</v>
      </c>
      <c r="M108" s="99" t="s">
        <v>855</v>
      </c>
      <c r="N108" s="99">
        <v>0</v>
      </c>
      <c r="O108" s="99" t="s">
        <v>855</v>
      </c>
      <c r="P108" s="99">
        <v>0</v>
      </c>
      <c r="Q108" s="99" t="s">
        <v>855</v>
      </c>
      <c r="R108" s="99">
        <v>0</v>
      </c>
      <c r="S108" s="99" t="s">
        <v>855</v>
      </c>
      <c r="T108" s="99">
        <v>0</v>
      </c>
      <c r="U108" s="99" t="s">
        <v>855</v>
      </c>
      <c r="V108" s="103">
        <v>0</v>
      </c>
    </row>
    <row r="109" spans="1:22" ht="15">
      <c r="A109" s="104" t="s">
        <v>1158</v>
      </c>
      <c r="B109" s="105" t="s">
        <v>1159</v>
      </c>
      <c r="C109" s="105" t="s">
        <v>1160</v>
      </c>
      <c r="D109" s="105" t="s">
        <v>929</v>
      </c>
      <c r="E109" s="105" t="s">
        <v>854</v>
      </c>
      <c r="F109" s="106">
        <v>588447186.05999994</v>
      </c>
      <c r="G109" s="107">
        <v>40088</v>
      </c>
      <c r="H109" s="108">
        <v>380669270</v>
      </c>
      <c r="I109" s="108">
        <v>6560558</v>
      </c>
      <c r="J109" s="108">
        <v>387229828</v>
      </c>
      <c r="K109" s="105" t="s">
        <v>855</v>
      </c>
      <c r="L109" s="105">
        <v>0</v>
      </c>
      <c r="M109" s="105" t="s">
        <v>855</v>
      </c>
      <c r="N109" s="105">
        <v>0</v>
      </c>
      <c r="O109" s="105" t="s">
        <v>855</v>
      </c>
      <c r="P109" s="105">
        <v>0</v>
      </c>
      <c r="Q109" s="105" t="s">
        <v>855</v>
      </c>
      <c r="R109" s="105">
        <v>0</v>
      </c>
      <c r="S109" s="105" t="s">
        <v>855</v>
      </c>
      <c r="T109" s="105">
        <v>0</v>
      </c>
      <c r="U109" s="105" t="s">
        <v>855</v>
      </c>
      <c r="V109" s="109">
        <v>0</v>
      </c>
    </row>
    <row r="110" spans="1:22" ht="15">
      <c r="A110" s="98"/>
      <c r="B110" s="99" t="s">
        <v>1162</v>
      </c>
      <c r="C110" s="99" t="s">
        <v>1163</v>
      </c>
      <c r="D110" s="99" t="s">
        <v>871</v>
      </c>
      <c r="E110" s="99" t="s">
        <v>854</v>
      </c>
      <c r="F110" s="100">
        <v>544499820.60000002</v>
      </c>
      <c r="G110" s="101">
        <v>42487</v>
      </c>
      <c r="H110" s="102">
        <v>259637732</v>
      </c>
      <c r="I110" s="99">
        <v>0</v>
      </c>
      <c r="J110" s="102">
        <v>259637732</v>
      </c>
      <c r="K110" s="99" t="s">
        <v>855</v>
      </c>
      <c r="L110" s="99">
        <v>0</v>
      </c>
      <c r="M110" s="99" t="s">
        <v>855</v>
      </c>
      <c r="N110" s="99">
        <v>0</v>
      </c>
      <c r="O110" s="99" t="s">
        <v>855</v>
      </c>
      <c r="P110" s="99">
        <v>0</v>
      </c>
      <c r="Q110" s="99" t="s">
        <v>855</v>
      </c>
      <c r="R110" s="99">
        <v>0</v>
      </c>
      <c r="S110" s="99" t="s">
        <v>855</v>
      </c>
      <c r="T110" s="99">
        <v>0</v>
      </c>
      <c r="U110" s="99" t="s">
        <v>855</v>
      </c>
      <c r="V110" s="103">
        <v>0</v>
      </c>
    </row>
    <row r="111" spans="1:22" ht="15">
      <c r="A111" s="104" t="s">
        <v>1164</v>
      </c>
      <c r="B111" s="105" t="s">
        <v>1165</v>
      </c>
      <c r="C111" s="105" t="s">
        <v>1166</v>
      </c>
      <c r="D111" s="105" t="s">
        <v>867</v>
      </c>
      <c r="E111" s="105" t="s">
        <v>854</v>
      </c>
      <c r="F111" s="106">
        <v>1340000000</v>
      </c>
      <c r="G111" s="107">
        <v>42124</v>
      </c>
      <c r="H111" s="108">
        <v>15527137</v>
      </c>
      <c r="I111" s="108">
        <v>23044454</v>
      </c>
      <c r="J111" s="108">
        <v>38571591</v>
      </c>
      <c r="K111" s="105" t="s">
        <v>855</v>
      </c>
      <c r="L111" s="105">
        <v>0</v>
      </c>
      <c r="M111" s="105" t="s">
        <v>855</v>
      </c>
      <c r="N111" s="105">
        <v>0</v>
      </c>
      <c r="O111" s="105" t="s">
        <v>855</v>
      </c>
      <c r="P111" s="105">
        <v>0</v>
      </c>
      <c r="Q111" s="105" t="s">
        <v>855</v>
      </c>
      <c r="R111" s="105">
        <v>0</v>
      </c>
      <c r="S111" s="105" t="s">
        <v>855</v>
      </c>
      <c r="T111" s="105">
        <v>0</v>
      </c>
      <c r="U111" s="105" t="s">
        <v>855</v>
      </c>
      <c r="V111" s="109">
        <v>0</v>
      </c>
    </row>
    <row r="112" spans="1:22" ht="15">
      <c r="A112" s="98"/>
      <c r="B112" s="99" t="s">
        <v>1168</v>
      </c>
      <c r="C112" s="99" t="s">
        <v>1169</v>
      </c>
      <c r="D112" s="99" t="s">
        <v>871</v>
      </c>
      <c r="E112" s="99" t="s">
        <v>854</v>
      </c>
      <c r="F112" s="100">
        <v>973764337.52999997</v>
      </c>
      <c r="G112" s="101">
        <v>40533</v>
      </c>
      <c r="H112" s="102">
        <v>32774246</v>
      </c>
      <c r="I112" s="99">
        <v>0</v>
      </c>
      <c r="J112" s="102">
        <v>32774246</v>
      </c>
      <c r="K112" s="99" t="s">
        <v>855</v>
      </c>
      <c r="L112" s="99">
        <v>0</v>
      </c>
      <c r="M112" s="99" t="s">
        <v>855</v>
      </c>
      <c r="N112" s="99">
        <v>0</v>
      </c>
      <c r="O112" s="99" t="s">
        <v>855</v>
      </c>
      <c r="P112" s="99">
        <v>0</v>
      </c>
      <c r="Q112" s="99" t="s">
        <v>855</v>
      </c>
      <c r="R112" s="99">
        <v>0</v>
      </c>
      <c r="S112" s="99" t="s">
        <v>855</v>
      </c>
      <c r="T112" s="99">
        <v>0</v>
      </c>
      <c r="U112" s="99" t="s">
        <v>855</v>
      </c>
      <c r="V112" s="103">
        <v>0</v>
      </c>
    </row>
    <row r="113" spans="1:22" ht="15">
      <c r="A113" s="104"/>
      <c r="B113" s="105" t="s">
        <v>1171</v>
      </c>
      <c r="C113" s="105" t="s">
        <v>1172</v>
      </c>
      <c r="D113" s="105" t="s">
        <v>871</v>
      </c>
      <c r="E113" s="105" t="s">
        <v>854</v>
      </c>
      <c r="F113" s="106">
        <v>1521739772.1500001</v>
      </c>
      <c r="G113" s="107">
        <v>42226</v>
      </c>
      <c r="H113" s="108">
        <v>2204620569</v>
      </c>
      <c r="I113" s="108">
        <v>4453438</v>
      </c>
      <c r="J113" s="108">
        <v>2209074007</v>
      </c>
      <c r="K113" s="105" t="s">
        <v>883</v>
      </c>
      <c r="L113" s="108">
        <v>2166816</v>
      </c>
      <c r="M113" s="105" t="s">
        <v>884</v>
      </c>
      <c r="N113" s="108">
        <v>1085373</v>
      </c>
      <c r="O113" s="105" t="s">
        <v>899</v>
      </c>
      <c r="P113" s="108">
        <v>1201249</v>
      </c>
      <c r="Q113" s="105" t="s">
        <v>855</v>
      </c>
      <c r="R113" s="105">
        <v>0</v>
      </c>
      <c r="S113" s="105" t="s">
        <v>855</v>
      </c>
      <c r="T113" s="105">
        <v>0</v>
      </c>
      <c r="U113" s="105" t="s">
        <v>855</v>
      </c>
      <c r="V113" s="109">
        <v>0</v>
      </c>
    </row>
    <row r="114" spans="1:22" ht="15">
      <c r="A114" s="98"/>
      <c r="B114" s="99" t="s">
        <v>1174</v>
      </c>
      <c r="C114" s="99" t="s">
        <v>1175</v>
      </c>
      <c r="D114" s="99" t="s">
        <v>871</v>
      </c>
      <c r="E114" s="99" t="s">
        <v>854</v>
      </c>
      <c r="F114" s="100">
        <v>590173759.38999999</v>
      </c>
      <c r="G114" s="101">
        <v>39393</v>
      </c>
      <c r="H114" s="102">
        <v>66302693</v>
      </c>
      <c r="I114" s="102">
        <v>8309695</v>
      </c>
      <c r="J114" s="102">
        <v>74612388</v>
      </c>
      <c r="K114" s="99" t="s">
        <v>883</v>
      </c>
      <c r="L114" s="102">
        <v>7567254</v>
      </c>
      <c r="M114" s="99" t="s">
        <v>884</v>
      </c>
      <c r="N114" s="102">
        <v>742441</v>
      </c>
      <c r="O114" s="99" t="s">
        <v>855</v>
      </c>
      <c r="P114" s="99">
        <v>0</v>
      </c>
      <c r="Q114" s="99" t="s">
        <v>855</v>
      </c>
      <c r="R114" s="99">
        <v>0</v>
      </c>
      <c r="S114" s="99" t="s">
        <v>855</v>
      </c>
      <c r="T114" s="99">
        <v>0</v>
      </c>
      <c r="U114" s="99" t="s">
        <v>855</v>
      </c>
      <c r="V114" s="103">
        <v>0</v>
      </c>
    </row>
    <row r="115" spans="1:22" ht="15">
      <c r="A115" s="104"/>
      <c r="B115" s="105" t="s">
        <v>1177</v>
      </c>
      <c r="C115" s="105" t="s">
        <v>1178</v>
      </c>
      <c r="D115" s="105" t="s">
        <v>871</v>
      </c>
      <c r="E115" s="105" t="s">
        <v>854</v>
      </c>
      <c r="F115" s="106">
        <v>161894847.81</v>
      </c>
      <c r="G115" s="107">
        <v>42117</v>
      </c>
      <c r="H115" s="108">
        <v>153909975</v>
      </c>
      <c r="I115" s="108">
        <v>12810260</v>
      </c>
      <c r="J115" s="108">
        <v>166720235</v>
      </c>
      <c r="K115" s="105" t="s">
        <v>855</v>
      </c>
      <c r="L115" s="105">
        <v>0</v>
      </c>
      <c r="M115" s="105" t="s">
        <v>855</v>
      </c>
      <c r="N115" s="105">
        <v>0</v>
      </c>
      <c r="O115" s="105" t="s">
        <v>855</v>
      </c>
      <c r="P115" s="105">
        <v>0</v>
      </c>
      <c r="Q115" s="105" t="s">
        <v>855</v>
      </c>
      <c r="R115" s="105">
        <v>0</v>
      </c>
      <c r="S115" s="105" t="s">
        <v>855</v>
      </c>
      <c r="T115" s="105">
        <v>0</v>
      </c>
      <c r="U115" s="105" t="s">
        <v>855</v>
      </c>
      <c r="V115" s="109">
        <v>0</v>
      </c>
    </row>
    <row r="116" spans="1:22" ht="15">
      <c r="A116" s="98"/>
      <c r="B116" s="99" t="s">
        <v>1180</v>
      </c>
      <c r="C116" s="99" t="s">
        <v>1181</v>
      </c>
      <c r="D116" s="99" t="s">
        <v>853</v>
      </c>
      <c r="E116" s="99" t="s">
        <v>854</v>
      </c>
      <c r="F116" s="100">
        <v>929620583.26999998</v>
      </c>
      <c r="G116" s="101">
        <v>42439</v>
      </c>
      <c r="H116" s="102">
        <v>161318939</v>
      </c>
      <c r="I116" s="102">
        <v>2864960</v>
      </c>
      <c r="J116" s="102">
        <v>164183899</v>
      </c>
      <c r="K116" s="99" t="s">
        <v>883</v>
      </c>
      <c r="L116" s="102">
        <v>1239231</v>
      </c>
      <c r="M116" s="99" t="s">
        <v>884</v>
      </c>
      <c r="N116" s="102">
        <v>1625729</v>
      </c>
      <c r="O116" s="99" t="s">
        <v>855</v>
      </c>
      <c r="P116" s="99">
        <v>0</v>
      </c>
      <c r="Q116" s="99" t="s">
        <v>855</v>
      </c>
      <c r="R116" s="99">
        <v>0</v>
      </c>
      <c r="S116" s="99" t="s">
        <v>855</v>
      </c>
      <c r="T116" s="99">
        <v>0</v>
      </c>
      <c r="U116" s="99" t="s">
        <v>855</v>
      </c>
      <c r="V116" s="103">
        <v>0</v>
      </c>
    </row>
    <row r="117" spans="1:22" ht="15">
      <c r="A117" s="104"/>
      <c r="B117" s="105" t="s">
        <v>1183</v>
      </c>
      <c r="C117" s="105" t="s">
        <v>1184</v>
      </c>
      <c r="D117" s="105" t="s">
        <v>871</v>
      </c>
      <c r="E117" s="105" t="s">
        <v>854</v>
      </c>
      <c r="F117" s="106">
        <v>23550366.68</v>
      </c>
      <c r="G117" s="107">
        <v>42324</v>
      </c>
      <c r="H117" s="108">
        <v>454455</v>
      </c>
      <c r="I117" s="108">
        <v>464440</v>
      </c>
      <c r="J117" s="108">
        <v>918895</v>
      </c>
      <c r="K117" s="105" t="s">
        <v>855</v>
      </c>
      <c r="L117" s="105">
        <v>0</v>
      </c>
      <c r="M117" s="105" t="s">
        <v>855</v>
      </c>
      <c r="N117" s="105">
        <v>0</v>
      </c>
      <c r="O117" s="105" t="s">
        <v>855</v>
      </c>
      <c r="P117" s="105">
        <v>0</v>
      </c>
      <c r="Q117" s="105" t="s">
        <v>855</v>
      </c>
      <c r="R117" s="105">
        <v>0</v>
      </c>
      <c r="S117" s="105" t="s">
        <v>855</v>
      </c>
      <c r="T117" s="105">
        <v>0</v>
      </c>
      <c r="U117" s="105" t="s">
        <v>855</v>
      </c>
      <c r="V117" s="109">
        <v>0</v>
      </c>
    </row>
    <row r="118" spans="1:22" ht="15">
      <c r="A118" s="98" t="s">
        <v>1185</v>
      </c>
      <c r="B118" s="99" t="s">
        <v>1186</v>
      </c>
      <c r="C118" s="99" t="s">
        <v>1187</v>
      </c>
      <c r="D118" s="99" t="s">
        <v>929</v>
      </c>
      <c r="E118" s="99" t="s">
        <v>854</v>
      </c>
      <c r="F118" s="100">
        <v>6294208270</v>
      </c>
      <c r="G118" s="101">
        <v>41634</v>
      </c>
      <c r="H118" s="102">
        <v>420764708</v>
      </c>
      <c r="I118" s="102">
        <v>838076946</v>
      </c>
      <c r="J118" s="102">
        <v>1258841654</v>
      </c>
      <c r="K118" s="99" t="s">
        <v>855</v>
      </c>
      <c r="L118" s="99">
        <v>0</v>
      </c>
      <c r="M118" s="99" t="s">
        <v>855</v>
      </c>
      <c r="N118" s="99">
        <v>0</v>
      </c>
      <c r="O118" s="99" t="s">
        <v>855</v>
      </c>
      <c r="P118" s="99">
        <v>0</v>
      </c>
      <c r="Q118" s="99" t="s">
        <v>855</v>
      </c>
      <c r="R118" s="99">
        <v>0</v>
      </c>
      <c r="S118" s="99" t="s">
        <v>855</v>
      </c>
      <c r="T118" s="99">
        <v>0</v>
      </c>
      <c r="U118" s="99" t="s">
        <v>855</v>
      </c>
      <c r="V118" s="103">
        <v>0</v>
      </c>
    </row>
    <row r="119" spans="1:22" ht="15">
      <c r="A119" s="104"/>
      <c r="B119" s="105" t="s">
        <v>1189</v>
      </c>
      <c r="C119" s="105" t="s">
        <v>1190</v>
      </c>
      <c r="D119" s="105" t="s">
        <v>871</v>
      </c>
      <c r="E119" s="105" t="s">
        <v>854</v>
      </c>
      <c r="F119" s="106">
        <v>2361997787.6399999</v>
      </c>
      <c r="G119" s="107">
        <v>42124</v>
      </c>
      <c r="H119" s="108">
        <v>2359113452</v>
      </c>
      <c r="I119" s="105">
        <v>0</v>
      </c>
      <c r="J119" s="108">
        <v>2359113452</v>
      </c>
      <c r="K119" s="105" t="s">
        <v>855</v>
      </c>
      <c r="L119" s="105">
        <v>0</v>
      </c>
      <c r="M119" s="105" t="s">
        <v>855</v>
      </c>
      <c r="N119" s="105">
        <v>0</v>
      </c>
      <c r="O119" s="105" t="s">
        <v>855</v>
      </c>
      <c r="P119" s="105">
        <v>0</v>
      </c>
      <c r="Q119" s="105" t="s">
        <v>855</v>
      </c>
      <c r="R119" s="105">
        <v>0</v>
      </c>
      <c r="S119" s="105" t="s">
        <v>855</v>
      </c>
      <c r="T119" s="105">
        <v>0</v>
      </c>
      <c r="U119" s="105" t="s">
        <v>855</v>
      </c>
      <c r="V119" s="109">
        <v>0</v>
      </c>
    </row>
    <row r="120" spans="1:22" ht="15">
      <c r="A120" s="98"/>
      <c r="B120" s="99" t="s">
        <v>1192</v>
      </c>
      <c r="C120" s="99" t="s">
        <v>1193</v>
      </c>
      <c r="D120" s="99" t="s">
        <v>871</v>
      </c>
      <c r="E120" s="99" t="s">
        <v>854</v>
      </c>
      <c r="F120" s="100">
        <v>1837710409.9400001</v>
      </c>
      <c r="G120" s="101">
        <v>42062</v>
      </c>
      <c r="H120" s="102">
        <v>2896785358</v>
      </c>
      <c r="I120" s="99">
        <v>0</v>
      </c>
      <c r="J120" s="102">
        <v>2896785358</v>
      </c>
      <c r="K120" s="99" t="s">
        <v>855</v>
      </c>
      <c r="L120" s="99">
        <v>0</v>
      </c>
      <c r="M120" s="99" t="s">
        <v>855</v>
      </c>
      <c r="N120" s="99">
        <v>0</v>
      </c>
      <c r="O120" s="99" t="s">
        <v>855</v>
      </c>
      <c r="P120" s="99">
        <v>0</v>
      </c>
      <c r="Q120" s="99" t="s">
        <v>855</v>
      </c>
      <c r="R120" s="99">
        <v>0</v>
      </c>
      <c r="S120" s="99" t="s">
        <v>855</v>
      </c>
      <c r="T120" s="99">
        <v>0</v>
      </c>
      <c r="U120" s="99" t="s">
        <v>855</v>
      </c>
      <c r="V120" s="103">
        <v>0</v>
      </c>
    </row>
    <row r="121" spans="1:22" ht="15">
      <c r="A121" s="104" t="s">
        <v>1194</v>
      </c>
      <c r="B121" s="105" t="s">
        <v>615</v>
      </c>
      <c r="C121" s="105" t="s">
        <v>1195</v>
      </c>
      <c r="D121" s="105" t="s">
        <v>929</v>
      </c>
      <c r="E121" s="105" t="s">
        <v>854</v>
      </c>
      <c r="F121" s="106">
        <v>5975433454.4300003</v>
      </c>
      <c r="G121" s="107">
        <v>42509</v>
      </c>
      <c r="H121" s="108">
        <v>109167751</v>
      </c>
      <c r="I121" s="108">
        <v>218334922</v>
      </c>
      <c r="J121" s="108">
        <v>327502673</v>
      </c>
      <c r="K121" s="105" t="s">
        <v>883</v>
      </c>
      <c r="L121" s="108">
        <v>7399122</v>
      </c>
      <c r="M121" s="105" t="s">
        <v>884</v>
      </c>
      <c r="N121" s="108">
        <v>210935800</v>
      </c>
      <c r="O121" s="105" t="s">
        <v>855</v>
      </c>
      <c r="P121" s="105">
        <v>0</v>
      </c>
      <c r="Q121" s="105" t="s">
        <v>855</v>
      </c>
      <c r="R121" s="105">
        <v>0</v>
      </c>
      <c r="S121" s="105" t="s">
        <v>855</v>
      </c>
      <c r="T121" s="105">
        <v>0</v>
      </c>
      <c r="U121" s="105" t="s">
        <v>855</v>
      </c>
      <c r="V121" s="109">
        <v>0</v>
      </c>
    </row>
    <row r="122" spans="1:22" ht="15">
      <c r="A122" s="98" t="s">
        <v>1196</v>
      </c>
      <c r="B122" s="99" t="s">
        <v>1197</v>
      </c>
      <c r="C122" s="99" t="s">
        <v>1198</v>
      </c>
      <c r="D122" s="99" t="s">
        <v>914</v>
      </c>
      <c r="E122" s="99" t="s">
        <v>854</v>
      </c>
      <c r="F122" s="100">
        <v>658416258.09000003</v>
      </c>
      <c r="G122" s="101">
        <v>42137</v>
      </c>
      <c r="H122" s="102">
        <v>262978823</v>
      </c>
      <c r="I122" s="99">
        <v>0</v>
      </c>
      <c r="J122" s="102">
        <v>262978823</v>
      </c>
      <c r="K122" s="99" t="s">
        <v>855</v>
      </c>
      <c r="L122" s="99">
        <v>0</v>
      </c>
      <c r="M122" s="99" t="s">
        <v>855</v>
      </c>
      <c r="N122" s="99">
        <v>0</v>
      </c>
      <c r="O122" s="99" t="s">
        <v>855</v>
      </c>
      <c r="P122" s="99">
        <v>0</v>
      </c>
      <c r="Q122" s="99" t="s">
        <v>855</v>
      </c>
      <c r="R122" s="99">
        <v>0</v>
      </c>
      <c r="S122" s="99" t="s">
        <v>855</v>
      </c>
      <c r="T122" s="99">
        <v>0</v>
      </c>
      <c r="U122" s="99" t="s">
        <v>855</v>
      </c>
      <c r="V122" s="103">
        <v>0</v>
      </c>
    </row>
    <row r="123" spans="1:22" ht="15">
      <c r="A123" s="104"/>
      <c r="B123" s="105" t="s">
        <v>1200</v>
      </c>
      <c r="C123" s="105" t="s">
        <v>1201</v>
      </c>
      <c r="D123" s="105" t="s">
        <v>871</v>
      </c>
      <c r="E123" s="105" t="s">
        <v>854</v>
      </c>
      <c r="F123" s="106">
        <v>31980000</v>
      </c>
      <c r="G123" s="107">
        <v>35184</v>
      </c>
      <c r="H123" s="108">
        <v>65862720</v>
      </c>
      <c r="I123" s="108">
        <v>12137280</v>
      </c>
      <c r="J123" s="108">
        <v>78000000</v>
      </c>
      <c r="K123" s="105" t="s">
        <v>855</v>
      </c>
      <c r="L123" s="105">
        <v>0</v>
      </c>
      <c r="M123" s="105" t="s">
        <v>855</v>
      </c>
      <c r="N123" s="105">
        <v>0</v>
      </c>
      <c r="O123" s="105" t="s">
        <v>855</v>
      </c>
      <c r="P123" s="105">
        <v>0</v>
      </c>
      <c r="Q123" s="105" t="s">
        <v>855</v>
      </c>
      <c r="R123" s="105">
        <v>0</v>
      </c>
      <c r="S123" s="105" t="s">
        <v>855</v>
      </c>
      <c r="T123" s="105">
        <v>0</v>
      </c>
      <c r="U123" s="105" t="s">
        <v>855</v>
      </c>
      <c r="V123" s="109">
        <v>0</v>
      </c>
    </row>
    <row r="124" spans="1:22" ht="15">
      <c r="A124" s="98" t="s">
        <v>1202</v>
      </c>
      <c r="B124" s="99" t="s">
        <v>1203</v>
      </c>
      <c r="C124" s="99" t="s">
        <v>1204</v>
      </c>
      <c r="D124" s="99" t="s">
        <v>914</v>
      </c>
      <c r="E124" s="99" t="s">
        <v>854</v>
      </c>
      <c r="F124" s="100">
        <v>359424038.51999998</v>
      </c>
      <c r="G124" s="101">
        <v>42487</v>
      </c>
      <c r="H124" s="102">
        <v>161228487</v>
      </c>
      <c r="I124" s="99">
        <v>0</v>
      </c>
      <c r="J124" s="102">
        <v>161228487</v>
      </c>
      <c r="K124" s="99" t="s">
        <v>855</v>
      </c>
      <c r="L124" s="99">
        <v>0</v>
      </c>
      <c r="M124" s="99" t="s">
        <v>855</v>
      </c>
      <c r="N124" s="99">
        <v>0</v>
      </c>
      <c r="O124" s="99" t="s">
        <v>855</v>
      </c>
      <c r="P124" s="99">
        <v>0</v>
      </c>
      <c r="Q124" s="99" t="s">
        <v>855</v>
      </c>
      <c r="R124" s="99">
        <v>0</v>
      </c>
      <c r="S124" s="99" t="s">
        <v>855</v>
      </c>
      <c r="T124" s="99">
        <v>0</v>
      </c>
      <c r="U124" s="99" t="s">
        <v>855</v>
      </c>
      <c r="V124" s="103">
        <v>0</v>
      </c>
    </row>
    <row r="125" spans="1:22" ht="15">
      <c r="A125" s="104" t="s">
        <v>1205</v>
      </c>
      <c r="B125" s="105" t="s">
        <v>1206</v>
      </c>
      <c r="C125" s="105" t="s">
        <v>1207</v>
      </c>
      <c r="D125" s="105" t="s">
        <v>914</v>
      </c>
      <c r="E125" s="105" t="s">
        <v>854</v>
      </c>
      <c r="F125" s="106">
        <v>3500000000</v>
      </c>
      <c r="G125" s="107">
        <v>42468</v>
      </c>
      <c r="H125" s="108">
        <v>2264012551</v>
      </c>
      <c r="I125" s="105">
        <v>0</v>
      </c>
      <c r="J125" s="108">
        <v>2264012551</v>
      </c>
      <c r="K125" s="105" t="s">
        <v>855</v>
      </c>
      <c r="L125" s="105">
        <v>0</v>
      </c>
      <c r="M125" s="105" t="s">
        <v>855</v>
      </c>
      <c r="N125" s="105">
        <v>0</v>
      </c>
      <c r="O125" s="105" t="s">
        <v>855</v>
      </c>
      <c r="P125" s="105">
        <v>0</v>
      </c>
      <c r="Q125" s="105" t="s">
        <v>855</v>
      </c>
      <c r="R125" s="105">
        <v>0</v>
      </c>
      <c r="S125" s="105" t="s">
        <v>855</v>
      </c>
      <c r="T125" s="105">
        <v>0</v>
      </c>
      <c r="U125" s="105" t="s">
        <v>855</v>
      </c>
      <c r="V125" s="109">
        <v>0</v>
      </c>
    </row>
    <row r="126" spans="1:22" ht="15">
      <c r="A126" s="98"/>
      <c r="B126" s="99" t="s">
        <v>1209</v>
      </c>
      <c r="C126" s="99" t="s">
        <v>1210</v>
      </c>
      <c r="D126" s="99" t="s">
        <v>871</v>
      </c>
      <c r="E126" s="99" t="s">
        <v>854</v>
      </c>
      <c r="F126" s="100">
        <v>1178855.69</v>
      </c>
      <c r="G126" s="101">
        <v>42396</v>
      </c>
      <c r="H126" s="102">
        <v>388801</v>
      </c>
      <c r="I126" s="102">
        <v>777442</v>
      </c>
      <c r="J126" s="102">
        <v>1166243</v>
      </c>
      <c r="K126" s="99" t="s">
        <v>855</v>
      </c>
      <c r="L126" s="99">
        <v>0</v>
      </c>
      <c r="M126" s="99" t="s">
        <v>855</v>
      </c>
      <c r="N126" s="99">
        <v>0</v>
      </c>
      <c r="O126" s="99" t="s">
        <v>855</v>
      </c>
      <c r="P126" s="99">
        <v>0</v>
      </c>
      <c r="Q126" s="99" t="s">
        <v>855</v>
      </c>
      <c r="R126" s="99">
        <v>0</v>
      </c>
      <c r="S126" s="99" t="s">
        <v>855</v>
      </c>
      <c r="T126" s="99">
        <v>0</v>
      </c>
      <c r="U126" s="99" t="s">
        <v>855</v>
      </c>
      <c r="V126" s="103">
        <v>0</v>
      </c>
    </row>
    <row r="127" spans="1:22" ht="15">
      <c r="A127" s="104"/>
      <c r="B127" s="105" t="s">
        <v>1212</v>
      </c>
      <c r="C127" s="105" t="s">
        <v>1213</v>
      </c>
      <c r="D127" s="105" t="s">
        <v>871</v>
      </c>
      <c r="E127" s="105" t="s">
        <v>854</v>
      </c>
      <c r="F127" s="106">
        <v>165260409.68000001</v>
      </c>
      <c r="G127" s="107">
        <v>35185</v>
      </c>
      <c r="H127" s="108">
        <v>40304114</v>
      </c>
      <c r="I127" s="108">
        <v>62280750</v>
      </c>
      <c r="J127" s="108">
        <v>102584864</v>
      </c>
      <c r="K127" s="105" t="s">
        <v>855</v>
      </c>
      <c r="L127" s="105">
        <v>0</v>
      </c>
      <c r="M127" s="105" t="s">
        <v>855</v>
      </c>
      <c r="N127" s="105">
        <v>0</v>
      </c>
      <c r="O127" s="105" t="s">
        <v>855</v>
      </c>
      <c r="P127" s="105">
        <v>0</v>
      </c>
      <c r="Q127" s="105" t="s">
        <v>855</v>
      </c>
      <c r="R127" s="105">
        <v>0</v>
      </c>
      <c r="S127" s="105" t="s">
        <v>855</v>
      </c>
      <c r="T127" s="105">
        <v>0</v>
      </c>
      <c r="U127" s="105" t="s">
        <v>855</v>
      </c>
      <c r="V127" s="109">
        <v>0</v>
      </c>
    </row>
    <row r="128" spans="1:22" ht="15">
      <c r="A128" s="98"/>
      <c r="B128" s="99" t="s">
        <v>1215</v>
      </c>
      <c r="C128" s="99" t="s">
        <v>1216</v>
      </c>
      <c r="D128" s="99" t="s">
        <v>871</v>
      </c>
      <c r="E128" s="99" t="s">
        <v>854</v>
      </c>
      <c r="F128" s="100">
        <v>709871993.03999996</v>
      </c>
      <c r="G128" s="101">
        <v>42485</v>
      </c>
      <c r="H128" s="102">
        <v>109304516</v>
      </c>
      <c r="I128" s="102">
        <v>78872822</v>
      </c>
      <c r="J128" s="102">
        <v>188177338</v>
      </c>
      <c r="K128" s="99" t="s">
        <v>883</v>
      </c>
      <c r="L128" s="102">
        <v>19557556</v>
      </c>
      <c r="M128" s="99" t="s">
        <v>884</v>
      </c>
      <c r="N128" s="102">
        <v>59315266</v>
      </c>
      <c r="O128" s="99" t="s">
        <v>855</v>
      </c>
      <c r="P128" s="99">
        <v>0</v>
      </c>
      <c r="Q128" s="99" t="s">
        <v>855</v>
      </c>
      <c r="R128" s="99">
        <v>0</v>
      </c>
      <c r="S128" s="99" t="s">
        <v>855</v>
      </c>
      <c r="T128" s="99">
        <v>0</v>
      </c>
      <c r="U128" s="99" t="s">
        <v>855</v>
      </c>
      <c r="V128" s="103">
        <v>0</v>
      </c>
    </row>
    <row r="129" spans="1:22" ht="15">
      <c r="A129" s="104"/>
      <c r="B129" s="105" t="s">
        <v>1218</v>
      </c>
      <c r="C129" s="105" t="s">
        <v>1219</v>
      </c>
      <c r="D129" s="105" t="s">
        <v>871</v>
      </c>
      <c r="E129" s="105" t="s">
        <v>854</v>
      </c>
      <c r="F129" s="106">
        <v>554946885.76999998</v>
      </c>
      <c r="G129" s="107">
        <v>42487</v>
      </c>
      <c r="H129" s="108">
        <v>48067937</v>
      </c>
      <c r="I129" s="108">
        <v>29787362</v>
      </c>
      <c r="J129" s="108">
        <v>77855299</v>
      </c>
      <c r="K129" s="105" t="s">
        <v>883</v>
      </c>
      <c r="L129" s="108">
        <v>28252700</v>
      </c>
      <c r="M129" s="105" t="s">
        <v>884</v>
      </c>
      <c r="N129" s="108">
        <v>1534662</v>
      </c>
      <c r="O129" s="105" t="s">
        <v>855</v>
      </c>
      <c r="P129" s="105">
        <v>0</v>
      </c>
      <c r="Q129" s="105" t="s">
        <v>855</v>
      </c>
      <c r="R129" s="105">
        <v>0</v>
      </c>
      <c r="S129" s="105" t="s">
        <v>855</v>
      </c>
      <c r="T129" s="105">
        <v>0</v>
      </c>
      <c r="U129" s="105" t="s">
        <v>855</v>
      </c>
      <c r="V129" s="109">
        <v>0</v>
      </c>
    </row>
    <row r="130" spans="1:22" ht="15">
      <c r="A130" s="98"/>
      <c r="B130" s="99" t="s">
        <v>1221</v>
      </c>
      <c r="C130" s="99" t="s">
        <v>1222</v>
      </c>
      <c r="D130" s="99" t="s">
        <v>871</v>
      </c>
      <c r="E130" s="99" t="s">
        <v>854</v>
      </c>
      <c r="F130" s="100">
        <v>1312376553.1099999</v>
      </c>
      <c r="G130" s="101">
        <v>42486</v>
      </c>
      <c r="H130" s="102">
        <v>99781567</v>
      </c>
      <c r="I130" s="102">
        <v>27531734</v>
      </c>
      <c r="J130" s="102">
        <v>127313301</v>
      </c>
      <c r="K130" s="99" t="s">
        <v>883</v>
      </c>
      <c r="L130" s="102">
        <v>27531734</v>
      </c>
      <c r="M130" s="99" t="s">
        <v>855</v>
      </c>
      <c r="N130" s="99">
        <v>0</v>
      </c>
      <c r="O130" s="99" t="s">
        <v>855</v>
      </c>
      <c r="P130" s="99">
        <v>0</v>
      </c>
      <c r="Q130" s="99" t="s">
        <v>855</v>
      </c>
      <c r="R130" s="99">
        <v>0</v>
      </c>
      <c r="S130" s="99" t="s">
        <v>855</v>
      </c>
      <c r="T130" s="99">
        <v>0</v>
      </c>
      <c r="U130" s="99" t="s">
        <v>855</v>
      </c>
      <c r="V130" s="103">
        <v>0</v>
      </c>
    </row>
    <row r="131" spans="1:22" ht="15">
      <c r="A131" s="104"/>
      <c r="B131" s="105" t="s">
        <v>1224</v>
      </c>
      <c r="C131" s="105" t="s">
        <v>1225</v>
      </c>
      <c r="D131" s="105" t="s">
        <v>871</v>
      </c>
      <c r="E131" s="105" t="s">
        <v>854</v>
      </c>
      <c r="F131" s="106">
        <v>1180000000</v>
      </c>
      <c r="G131" s="107">
        <v>42475</v>
      </c>
      <c r="H131" s="108">
        <v>1308194522</v>
      </c>
      <c r="I131" s="108">
        <v>1308194522</v>
      </c>
      <c r="J131" s="108">
        <v>2616389044</v>
      </c>
      <c r="K131" s="105" t="s">
        <v>855</v>
      </c>
      <c r="L131" s="105">
        <v>0</v>
      </c>
      <c r="M131" s="105" t="s">
        <v>855</v>
      </c>
      <c r="N131" s="105">
        <v>0</v>
      </c>
      <c r="O131" s="105" t="s">
        <v>855</v>
      </c>
      <c r="P131" s="105">
        <v>0</v>
      </c>
      <c r="Q131" s="105" t="s">
        <v>855</v>
      </c>
      <c r="R131" s="105">
        <v>0</v>
      </c>
      <c r="S131" s="105" t="s">
        <v>855</v>
      </c>
      <c r="T131" s="105">
        <v>0</v>
      </c>
      <c r="U131" s="105" t="s">
        <v>855</v>
      </c>
      <c r="V131" s="109">
        <v>0</v>
      </c>
    </row>
    <row r="132" spans="1:22" ht="15">
      <c r="A132" s="98"/>
      <c r="B132" s="99" t="s">
        <v>1227</v>
      </c>
      <c r="C132" s="99" t="s">
        <v>1228</v>
      </c>
      <c r="D132" s="99" t="s">
        <v>853</v>
      </c>
      <c r="E132" s="99" t="s">
        <v>854</v>
      </c>
      <c r="F132" s="100">
        <v>86000000</v>
      </c>
      <c r="G132" s="101">
        <v>42489</v>
      </c>
      <c r="H132" s="102">
        <v>48786</v>
      </c>
      <c r="I132" s="102">
        <v>37680</v>
      </c>
      <c r="J132" s="102">
        <v>86466</v>
      </c>
      <c r="K132" s="99" t="s">
        <v>883</v>
      </c>
      <c r="L132" s="102">
        <v>37680</v>
      </c>
      <c r="M132" s="99" t="s">
        <v>855</v>
      </c>
      <c r="N132" s="99">
        <v>0</v>
      </c>
      <c r="O132" s="99" t="s">
        <v>855</v>
      </c>
      <c r="P132" s="99">
        <v>0</v>
      </c>
      <c r="Q132" s="99" t="s">
        <v>855</v>
      </c>
      <c r="R132" s="99">
        <v>0</v>
      </c>
      <c r="S132" s="99" t="s">
        <v>855</v>
      </c>
      <c r="T132" s="99">
        <v>0</v>
      </c>
      <c r="U132" s="99" t="s">
        <v>855</v>
      </c>
      <c r="V132" s="103">
        <v>0</v>
      </c>
    </row>
    <row r="133" spans="1:22" ht="15">
      <c r="A133" s="104"/>
      <c r="B133" s="105" t="s">
        <v>1230</v>
      </c>
      <c r="C133" s="105" t="s">
        <v>1231</v>
      </c>
      <c r="D133" s="105" t="s">
        <v>871</v>
      </c>
      <c r="E133" s="105" t="s">
        <v>854</v>
      </c>
      <c r="F133" s="106">
        <v>108720000</v>
      </c>
      <c r="G133" s="107">
        <v>42489</v>
      </c>
      <c r="H133" s="108">
        <v>36240000</v>
      </c>
      <c r="I133" s="108">
        <v>72480000</v>
      </c>
      <c r="J133" s="108">
        <v>108720000</v>
      </c>
      <c r="K133" s="105" t="s">
        <v>855</v>
      </c>
      <c r="L133" s="105">
        <v>0</v>
      </c>
      <c r="M133" s="105" t="s">
        <v>855</v>
      </c>
      <c r="N133" s="105">
        <v>0</v>
      </c>
      <c r="O133" s="105" t="s">
        <v>855</v>
      </c>
      <c r="P133" s="105">
        <v>0</v>
      </c>
      <c r="Q133" s="105" t="s">
        <v>855</v>
      </c>
      <c r="R133" s="105">
        <v>0</v>
      </c>
      <c r="S133" s="105" t="s">
        <v>855</v>
      </c>
      <c r="T133" s="105">
        <v>0</v>
      </c>
      <c r="U133" s="105" t="s">
        <v>855</v>
      </c>
      <c r="V133" s="109">
        <v>0</v>
      </c>
    </row>
    <row r="134" spans="1:22" ht="15">
      <c r="A134" s="98"/>
      <c r="B134" s="99" t="s">
        <v>1232</v>
      </c>
      <c r="C134" s="99" t="s">
        <v>1233</v>
      </c>
      <c r="D134" s="99" t="s">
        <v>871</v>
      </c>
      <c r="E134" s="99" t="s">
        <v>854</v>
      </c>
      <c r="F134" s="100">
        <v>12000000</v>
      </c>
      <c r="G134" s="101">
        <v>42094</v>
      </c>
      <c r="H134" s="102">
        <v>124040</v>
      </c>
      <c r="I134" s="102">
        <v>248079</v>
      </c>
      <c r="J134" s="102">
        <v>372119</v>
      </c>
      <c r="K134" s="99" t="s">
        <v>855</v>
      </c>
      <c r="L134" s="99">
        <v>0</v>
      </c>
      <c r="M134" s="99" t="s">
        <v>855</v>
      </c>
      <c r="N134" s="99">
        <v>0</v>
      </c>
      <c r="O134" s="99" t="s">
        <v>855</v>
      </c>
      <c r="P134" s="99">
        <v>0</v>
      </c>
      <c r="Q134" s="99" t="s">
        <v>855</v>
      </c>
      <c r="R134" s="99">
        <v>0</v>
      </c>
      <c r="S134" s="99" t="s">
        <v>855</v>
      </c>
      <c r="T134" s="99">
        <v>0</v>
      </c>
      <c r="U134" s="99" t="s">
        <v>855</v>
      </c>
      <c r="V134" s="103">
        <v>0</v>
      </c>
    </row>
    <row r="135" spans="1:22" ht="15">
      <c r="A135" s="104"/>
      <c r="B135" s="105" t="s">
        <v>1235</v>
      </c>
      <c r="C135" s="105" t="s">
        <v>1236</v>
      </c>
      <c r="D135" s="105" t="s">
        <v>853</v>
      </c>
      <c r="E135" s="105" t="s">
        <v>854</v>
      </c>
      <c r="F135" s="106">
        <v>42685000</v>
      </c>
      <c r="G135" s="107">
        <v>39542</v>
      </c>
      <c r="H135" s="108">
        <v>400107520</v>
      </c>
      <c r="I135" s="108">
        <v>728933720</v>
      </c>
      <c r="J135" s="108">
        <v>1129041240</v>
      </c>
      <c r="K135" s="105" t="s">
        <v>883</v>
      </c>
      <c r="L135" s="108">
        <v>21568719</v>
      </c>
      <c r="M135" s="105" t="s">
        <v>884</v>
      </c>
      <c r="N135" s="108">
        <v>707365001</v>
      </c>
      <c r="O135" s="105" t="s">
        <v>855</v>
      </c>
      <c r="P135" s="105">
        <v>0</v>
      </c>
      <c r="Q135" s="105" t="s">
        <v>855</v>
      </c>
      <c r="R135" s="105">
        <v>0</v>
      </c>
      <c r="S135" s="105" t="s">
        <v>855</v>
      </c>
      <c r="T135" s="105">
        <v>0</v>
      </c>
      <c r="U135" s="105" t="s">
        <v>855</v>
      </c>
      <c r="V135" s="109">
        <v>0</v>
      </c>
    </row>
    <row r="136" spans="1:22" ht="15">
      <c r="A136" s="98" t="s">
        <v>1237</v>
      </c>
      <c r="B136" s="99" t="s">
        <v>1238</v>
      </c>
      <c r="C136" s="99" t="s">
        <v>1239</v>
      </c>
      <c r="D136" s="99" t="s">
        <v>867</v>
      </c>
      <c r="E136" s="99" t="s">
        <v>854</v>
      </c>
      <c r="F136" s="100">
        <v>181637683.90000001</v>
      </c>
      <c r="G136" s="101">
        <v>42480</v>
      </c>
      <c r="H136" s="102">
        <v>3457678</v>
      </c>
      <c r="I136" s="99">
        <v>0</v>
      </c>
      <c r="J136" s="102">
        <v>345767870</v>
      </c>
      <c r="K136" s="99" t="s">
        <v>855</v>
      </c>
      <c r="L136" s="99">
        <v>0</v>
      </c>
      <c r="M136" s="99" t="s">
        <v>855</v>
      </c>
      <c r="N136" s="99">
        <v>0</v>
      </c>
      <c r="O136" s="99" t="s">
        <v>855</v>
      </c>
      <c r="P136" s="99">
        <v>0</v>
      </c>
      <c r="Q136" s="99" t="s">
        <v>855</v>
      </c>
      <c r="R136" s="99">
        <v>0</v>
      </c>
      <c r="S136" s="99" t="s">
        <v>855</v>
      </c>
      <c r="T136" s="99">
        <v>0</v>
      </c>
      <c r="U136" s="99" t="s">
        <v>855</v>
      </c>
      <c r="V136" s="103">
        <v>0</v>
      </c>
    </row>
    <row r="137" spans="1:22" ht="15">
      <c r="A137" s="104" t="s">
        <v>1240</v>
      </c>
      <c r="B137" s="105" t="s">
        <v>1241</v>
      </c>
      <c r="C137" s="105" t="s">
        <v>1242</v>
      </c>
      <c r="D137" s="105" t="s">
        <v>914</v>
      </c>
      <c r="E137" s="105" t="s">
        <v>854</v>
      </c>
      <c r="F137" s="106">
        <v>2773985614.6599998</v>
      </c>
      <c r="G137" s="107">
        <v>41236</v>
      </c>
      <c r="H137" s="108">
        <v>119684430</v>
      </c>
      <c r="I137" s="105">
        <v>0</v>
      </c>
      <c r="J137" s="108">
        <v>119684430</v>
      </c>
      <c r="K137" s="105" t="s">
        <v>855</v>
      </c>
      <c r="L137" s="105">
        <v>0</v>
      </c>
      <c r="M137" s="105" t="s">
        <v>855</v>
      </c>
      <c r="N137" s="105">
        <v>0</v>
      </c>
      <c r="O137" s="105" t="s">
        <v>855</v>
      </c>
      <c r="P137" s="105">
        <v>0</v>
      </c>
      <c r="Q137" s="105" t="s">
        <v>855</v>
      </c>
      <c r="R137" s="105">
        <v>0</v>
      </c>
      <c r="S137" s="105" t="s">
        <v>855</v>
      </c>
      <c r="T137" s="105">
        <v>0</v>
      </c>
      <c r="U137" s="105" t="s">
        <v>855</v>
      </c>
      <c r="V137" s="109">
        <v>0</v>
      </c>
    </row>
    <row r="138" spans="1:22" ht="15">
      <c r="A138" s="98" t="s">
        <v>859</v>
      </c>
      <c r="B138" s="99" t="s">
        <v>860</v>
      </c>
      <c r="C138" s="99" t="s">
        <v>861</v>
      </c>
      <c r="D138" s="99" t="s">
        <v>862</v>
      </c>
      <c r="E138" s="99" t="s">
        <v>863</v>
      </c>
      <c r="F138" s="100">
        <v>128399994.81</v>
      </c>
      <c r="G138" s="101">
        <v>42501</v>
      </c>
      <c r="H138" s="102">
        <v>7066593</v>
      </c>
      <c r="I138" s="99">
        <v>0</v>
      </c>
      <c r="J138" s="102">
        <v>7066593</v>
      </c>
      <c r="K138" s="99" t="s">
        <v>855</v>
      </c>
      <c r="L138" s="99">
        <v>0</v>
      </c>
      <c r="M138" s="99" t="s">
        <v>855</v>
      </c>
      <c r="N138" s="99">
        <v>0</v>
      </c>
      <c r="O138" s="99" t="s">
        <v>855</v>
      </c>
      <c r="P138" s="99">
        <v>0</v>
      </c>
      <c r="Q138" s="99" t="s">
        <v>855</v>
      </c>
      <c r="R138" s="99">
        <v>0</v>
      </c>
      <c r="S138" s="99" t="s">
        <v>855</v>
      </c>
      <c r="T138" s="99">
        <v>0</v>
      </c>
      <c r="U138" s="99" t="s">
        <v>855</v>
      </c>
      <c r="V138" s="103">
        <v>0</v>
      </c>
    </row>
    <row r="139" spans="1:22" ht="15">
      <c r="A139" s="104" t="s">
        <v>1243</v>
      </c>
      <c r="B139" s="105" t="s">
        <v>1244</v>
      </c>
      <c r="C139" s="105" t="s">
        <v>1245</v>
      </c>
      <c r="D139" s="105" t="s">
        <v>929</v>
      </c>
      <c r="E139" s="105" t="s">
        <v>854</v>
      </c>
      <c r="F139" s="106">
        <v>6910000000</v>
      </c>
      <c r="G139" s="107">
        <v>42510</v>
      </c>
      <c r="H139" s="108">
        <v>145031080</v>
      </c>
      <c r="I139" s="108">
        <v>128624295</v>
      </c>
      <c r="J139" s="108">
        <v>273655375</v>
      </c>
      <c r="K139" s="105" t="s">
        <v>883</v>
      </c>
      <c r="L139" s="108">
        <v>328633</v>
      </c>
      <c r="M139" s="105" t="s">
        <v>884</v>
      </c>
      <c r="N139" s="108">
        <v>128295662</v>
      </c>
      <c r="O139" s="105" t="s">
        <v>855</v>
      </c>
      <c r="P139" s="105">
        <v>0</v>
      </c>
      <c r="Q139" s="105" t="s">
        <v>855</v>
      </c>
      <c r="R139" s="105">
        <v>0</v>
      </c>
      <c r="S139" s="105" t="s">
        <v>855</v>
      </c>
      <c r="T139" s="105">
        <v>0</v>
      </c>
      <c r="U139" s="105" t="s">
        <v>855</v>
      </c>
      <c r="V139" s="109">
        <v>0</v>
      </c>
    </row>
    <row r="140" spans="1:22" ht="15">
      <c r="A140" s="98"/>
      <c r="B140" s="99" t="s">
        <v>1247</v>
      </c>
      <c r="C140" s="99" t="s">
        <v>1248</v>
      </c>
      <c r="D140" s="99" t="s">
        <v>871</v>
      </c>
      <c r="E140" s="99" t="s">
        <v>854</v>
      </c>
      <c r="F140" s="100">
        <v>1423541.58</v>
      </c>
      <c r="G140" s="101">
        <v>40660</v>
      </c>
      <c r="H140" s="102">
        <v>7815</v>
      </c>
      <c r="I140" s="102">
        <v>15338</v>
      </c>
      <c r="J140" s="102">
        <v>23153</v>
      </c>
      <c r="K140" s="99" t="s">
        <v>855</v>
      </c>
      <c r="L140" s="99">
        <v>0</v>
      </c>
      <c r="M140" s="99" t="s">
        <v>855</v>
      </c>
      <c r="N140" s="99">
        <v>0</v>
      </c>
      <c r="O140" s="99" t="s">
        <v>855</v>
      </c>
      <c r="P140" s="99">
        <v>0</v>
      </c>
      <c r="Q140" s="99" t="s">
        <v>855</v>
      </c>
      <c r="R140" s="99">
        <v>0</v>
      </c>
      <c r="S140" s="99" t="s">
        <v>855</v>
      </c>
      <c r="T140" s="99">
        <v>0</v>
      </c>
      <c r="U140" s="99" t="s">
        <v>855</v>
      </c>
      <c r="V140" s="103">
        <v>0</v>
      </c>
    </row>
    <row r="141" spans="1:22" ht="15">
      <c r="A141" s="104" t="s">
        <v>1249</v>
      </c>
      <c r="B141" s="105" t="s">
        <v>1250</v>
      </c>
      <c r="C141" s="105" t="s">
        <v>1251</v>
      </c>
      <c r="D141" s="105" t="s">
        <v>914</v>
      </c>
      <c r="E141" s="105" t="s">
        <v>854</v>
      </c>
      <c r="F141" s="106">
        <v>3822725243.9200001</v>
      </c>
      <c r="G141" s="107">
        <v>42124</v>
      </c>
      <c r="H141" s="108">
        <v>407214353</v>
      </c>
      <c r="I141" s="105">
        <v>0</v>
      </c>
      <c r="J141" s="108">
        <v>407214353</v>
      </c>
      <c r="K141" s="105" t="s">
        <v>855</v>
      </c>
      <c r="L141" s="105">
        <v>0</v>
      </c>
      <c r="M141" s="105" t="s">
        <v>855</v>
      </c>
      <c r="N141" s="105">
        <v>0</v>
      </c>
      <c r="O141" s="105" t="s">
        <v>855</v>
      </c>
      <c r="P141" s="105">
        <v>0</v>
      </c>
      <c r="Q141" s="105" t="s">
        <v>855</v>
      </c>
      <c r="R141" s="105">
        <v>0</v>
      </c>
      <c r="S141" s="105" t="s">
        <v>855</v>
      </c>
      <c r="T141" s="105">
        <v>0</v>
      </c>
      <c r="U141" s="105" t="s">
        <v>855</v>
      </c>
      <c r="V141" s="109">
        <v>0</v>
      </c>
    </row>
    <row r="142" spans="1:22" ht="15">
      <c r="A142" s="98" t="s">
        <v>2205</v>
      </c>
      <c r="B142" s="99" t="s">
        <v>2206</v>
      </c>
      <c r="C142" s="99" t="s">
        <v>2207</v>
      </c>
      <c r="D142" s="99" t="s">
        <v>914</v>
      </c>
      <c r="E142" s="99" t="s">
        <v>854</v>
      </c>
      <c r="F142" s="100">
        <v>1520753176</v>
      </c>
      <c r="G142" s="101">
        <v>42500</v>
      </c>
      <c r="H142" s="102">
        <v>1460402269</v>
      </c>
      <c r="I142" s="99">
        <v>0</v>
      </c>
      <c r="J142" s="102">
        <v>1460402269</v>
      </c>
      <c r="K142" s="99" t="s">
        <v>855</v>
      </c>
      <c r="L142" s="99">
        <v>0</v>
      </c>
      <c r="M142" s="99" t="s">
        <v>855</v>
      </c>
      <c r="N142" s="99">
        <v>0</v>
      </c>
      <c r="O142" s="99" t="s">
        <v>855</v>
      </c>
      <c r="P142" s="99">
        <v>0</v>
      </c>
      <c r="Q142" s="99" t="s">
        <v>855</v>
      </c>
      <c r="R142" s="99">
        <v>0</v>
      </c>
      <c r="S142" s="99" t="s">
        <v>855</v>
      </c>
      <c r="T142" s="99">
        <v>0</v>
      </c>
      <c r="U142" s="99" t="s">
        <v>855</v>
      </c>
      <c r="V142" s="103">
        <v>0</v>
      </c>
    </row>
    <row r="143" spans="1:22" ht="15">
      <c r="A143" s="104"/>
      <c r="B143" s="105" t="s">
        <v>1253</v>
      </c>
      <c r="C143" s="105" t="s">
        <v>1254</v>
      </c>
      <c r="D143" s="105" t="s">
        <v>871</v>
      </c>
      <c r="E143" s="105" t="s">
        <v>854</v>
      </c>
      <c r="F143" s="106">
        <v>179787268.58000001</v>
      </c>
      <c r="G143" s="107">
        <v>38572</v>
      </c>
      <c r="H143" s="108">
        <v>129746219</v>
      </c>
      <c r="I143" s="108">
        <v>38327809</v>
      </c>
      <c r="J143" s="108">
        <v>168074028</v>
      </c>
      <c r="K143" s="105" t="s">
        <v>883</v>
      </c>
      <c r="L143" s="108">
        <v>20606128</v>
      </c>
      <c r="M143" s="105" t="s">
        <v>884</v>
      </c>
      <c r="N143" s="108">
        <v>17721681</v>
      </c>
      <c r="O143" s="105" t="s">
        <v>855</v>
      </c>
      <c r="P143" s="105">
        <v>0</v>
      </c>
      <c r="Q143" s="105" t="s">
        <v>855</v>
      </c>
      <c r="R143" s="105">
        <v>0</v>
      </c>
      <c r="S143" s="105" t="s">
        <v>855</v>
      </c>
      <c r="T143" s="105">
        <v>0</v>
      </c>
      <c r="U143" s="105" t="s">
        <v>855</v>
      </c>
      <c r="V143" s="109">
        <v>0</v>
      </c>
    </row>
    <row r="144" spans="1:22" ht="15">
      <c r="A144" s="98"/>
      <c r="B144" s="99" t="s">
        <v>1256</v>
      </c>
      <c r="C144" s="99" t="s">
        <v>1257</v>
      </c>
      <c r="D144" s="99" t="s">
        <v>871</v>
      </c>
      <c r="E144" s="99" t="s">
        <v>854</v>
      </c>
      <c r="F144" s="100">
        <v>882235698</v>
      </c>
      <c r="G144" s="101">
        <v>42251</v>
      </c>
      <c r="H144" s="102">
        <v>13912800</v>
      </c>
      <c r="I144" s="102">
        <v>16723657</v>
      </c>
      <c r="J144" s="102">
        <v>30636457</v>
      </c>
      <c r="K144" s="99" t="s">
        <v>855</v>
      </c>
      <c r="L144" s="99">
        <v>0</v>
      </c>
      <c r="M144" s="99" t="s">
        <v>855</v>
      </c>
      <c r="N144" s="99">
        <v>0</v>
      </c>
      <c r="O144" s="99" t="s">
        <v>855</v>
      </c>
      <c r="P144" s="99">
        <v>0</v>
      </c>
      <c r="Q144" s="99" t="s">
        <v>855</v>
      </c>
      <c r="R144" s="99">
        <v>0</v>
      </c>
      <c r="S144" s="99" t="s">
        <v>855</v>
      </c>
      <c r="T144" s="99">
        <v>0</v>
      </c>
      <c r="U144" s="99" t="s">
        <v>855</v>
      </c>
      <c r="V144" s="103">
        <v>0</v>
      </c>
    </row>
    <row r="145" spans="1:22" ht="15">
      <c r="A145" s="104" t="s">
        <v>630</v>
      </c>
      <c r="B145" s="105" t="s">
        <v>1258</v>
      </c>
      <c r="C145" s="105" t="s">
        <v>1259</v>
      </c>
      <c r="D145" s="105" t="s">
        <v>914</v>
      </c>
      <c r="E145" s="105" t="s">
        <v>854</v>
      </c>
      <c r="F145" s="106">
        <v>5741284174.75</v>
      </c>
      <c r="G145" s="107">
        <v>42489</v>
      </c>
      <c r="H145" s="108">
        <v>1017914746</v>
      </c>
      <c r="I145" s="105">
        <v>0</v>
      </c>
      <c r="J145" s="108">
        <v>1017914746</v>
      </c>
      <c r="K145" s="105" t="s">
        <v>855</v>
      </c>
      <c r="L145" s="105">
        <v>0</v>
      </c>
      <c r="M145" s="105" t="s">
        <v>855</v>
      </c>
      <c r="N145" s="105">
        <v>0</v>
      </c>
      <c r="O145" s="105" t="s">
        <v>855</v>
      </c>
      <c r="P145" s="105">
        <v>0</v>
      </c>
      <c r="Q145" s="105" t="s">
        <v>855</v>
      </c>
      <c r="R145" s="105">
        <v>0</v>
      </c>
      <c r="S145" s="105" t="s">
        <v>855</v>
      </c>
      <c r="T145" s="105">
        <v>0</v>
      </c>
      <c r="U145" s="105" t="s">
        <v>855</v>
      </c>
      <c r="V145" s="109">
        <v>0</v>
      </c>
    </row>
    <row r="146" spans="1:22" ht="15">
      <c r="A146" s="98"/>
      <c r="B146" s="99" t="s">
        <v>1260</v>
      </c>
      <c r="C146" s="99" t="s">
        <v>1261</v>
      </c>
      <c r="D146" s="99" t="s">
        <v>871</v>
      </c>
      <c r="E146" s="99" t="s">
        <v>854</v>
      </c>
      <c r="F146" s="100">
        <v>1043921538.84</v>
      </c>
      <c r="G146" s="101">
        <v>42389</v>
      </c>
      <c r="H146" s="102">
        <v>68500208756</v>
      </c>
      <c r="I146" s="102">
        <v>136991810529</v>
      </c>
      <c r="J146" s="102">
        <v>205492019285</v>
      </c>
      <c r="K146" s="99" t="s">
        <v>855</v>
      </c>
      <c r="L146" s="99">
        <v>0</v>
      </c>
      <c r="M146" s="99" t="s">
        <v>855</v>
      </c>
      <c r="N146" s="99">
        <v>0</v>
      </c>
      <c r="O146" s="99" t="s">
        <v>855</v>
      </c>
      <c r="P146" s="99">
        <v>0</v>
      </c>
      <c r="Q146" s="99" t="s">
        <v>855</v>
      </c>
      <c r="R146" s="99">
        <v>0</v>
      </c>
      <c r="S146" s="99" t="s">
        <v>855</v>
      </c>
      <c r="T146" s="99">
        <v>0</v>
      </c>
      <c r="U146" s="99" t="s">
        <v>855</v>
      </c>
      <c r="V146" s="103">
        <v>0</v>
      </c>
    </row>
    <row r="147" spans="1:22" ht="15">
      <c r="A147" s="104"/>
      <c r="B147" s="105" t="s">
        <v>1262</v>
      </c>
      <c r="C147" s="105" t="s">
        <v>1263</v>
      </c>
      <c r="D147" s="105" t="s">
        <v>871</v>
      </c>
      <c r="E147" s="105" t="s">
        <v>854</v>
      </c>
      <c r="F147" s="106">
        <v>235555875.59</v>
      </c>
      <c r="G147" s="107">
        <v>42488</v>
      </c>
      <c r="H147" s="108">
        <v>29564002609</v>
      </c>
      <c r="I147" s="108">
        <v>23532767571</v>
      </c>
      <c r="J147" s="108">
        <v>53096770180</v>
      </c>
      <c r="K147" s="105" t="s">
        <v>855</v>
      </c>
      <c r="L147" s="105">
        <v>0</v>
      </c>
      <c r="M147" s="105" t="s">
        <v>855</v>
      </c>
      <c r="N147" s="105">
        <v>0</v>
      </c>
      <c r="O147" s="105" t="s">
        <v>855</v>
      </c>
      <c r="P147" s="105">
        <v>0</v>
      </c>
      <c r="Q147" s="105" t="s">
        <v>855</v>
      </c>
      <c r="R147" s="105">
        <v>0</v>
      </c>
      <c r="S147" s="105" t="s">
        <v>855</v>
      </c>
      <c r="T147" s="105">
        <v>0</v>
      </c>
      <c r="U147" s="105" t="s">
        <v>855</v>
      </c>
      <c r="V147" s="109">
        <v>0</v>
      </c>
    </row>
    <row r="148" spans="1:22" ht="15">
      <c r="A148" s="98" t="s">
        <v>1264</v>
      </c>
      <c r="B148" s="99" t="s">
        <v>1265</v>
      </c>
      <c r="C148" s="99" t="s">
        <v>1266</v>
      </c>
      <c r="D148" s="99" t="s">
        <v>914</v>
      </c>
      <c r="E148" s="99" t="s">
        <v>854</v>
      </c>
      <c r="F148" s="100">
        <v>3390443664</v>
      </c>
      <c r="G148" s="101">
        <v>41942</v>
      </c>
      <c r="H148" s="102">
        <v>503308389</v>
      </c>
      <c r="I148" s="99">
        <v>0</v>
      </c>
      <c r="J148" s="102">
        <v>503308389</v>
      </c>
      <c r="K148" s="99" t="s">
        <v>855</v>
      </c>
      <c r="L148" s="99">
        <v>0</v>
      </c>
      <c r="M148" s="99" t="s">
        <v>855</v>
      </c>
      <c r="N148" s="99">
        <v>0</v>
      </c>
      <c r="O148" s="99" t="s">
        <v>855</v>
      </c>
      <c r="P148" s="99">
        <v>0</v>
      </c>
      <c r="Q148" s="99" t="s">
        <v>855</v>
      </c>
      <c r="R148" s="99">
        <v>0</v>
      </c>
      <c r="S148" s="99" t="s">
        <v>855</v>
      </c>
      <c r="T148" s="99">
        <v>0</v>
      </c>
      <c r="U148" s="99" t="s">
        <v>855</v>
      </c>
      <c r="V148" s="103">
        <v>0</v>
      </c>
    </row>
    <row r="149" spans="1:22" ht="15">
      <c r="A149" s="104" t="s">
        <v>1267</v>
      </c>
      <c r="B149" s="105" t="s">
        <v>1268</v>
      </c>
      <c r="C149" s="105" t="s">
        <v>1269</v>
      </c>
      <c r="D149" s="105" t="s">
        <v>914</v>
      </c>
      <c r="E149" s="105" t="s">
        <v>854</v>
      </c>
      <c r="F149" s="106">
        <v>235724759.81</v>
      </c>
      <c r="G149" s="107">
        <v>42485</v>
      </c>
      <c r="H149" s="108">
        <v>48443062</v>
      </c>
      <c r="I149" s="105">
        <v>0</v>
      </c>
      <c r="J149" s="108">
        <v>48443062</v>
      </c>
      <c r="K149" s="105" t="s">
        <v>855</v>
      </c>
      <c r="L149" s="105">
        <v>0</v>
      </c>
      <c r="M149" s="105" t="s">
        <v>855</v>
      </c>
      <c r="N149" s="105">
        <v>0</v>
      </c>
      <c r="O149" s="105" t="s">
        <v>855</v>
      </c>
      <c r="P149" s="105">
        <v>0</v>
      </c>
      <c r="Q149" s="105" t="s">
        <v>855</v>
      </c>
      <c r="R149" s="105">
        <v>0</v>
      </c>
      <c r="S149" s="105" t="s">
        <v>855</v>
      </c>
      <c r="T149" s="105">
        <v>0</v>
      </c>
      <c r="U149" s="105" t="s">
        <v>855</v>
      </c>
      <c r="V149" s="109">
        <v>0</v>
      </c>
    </row>
    <row r="150" spans="1:22" ht="15">
      <c r="A150" s="98"/>
      <c r="B150" s="99" t="s">
        <v>1271</v>
      </c>
      <c r="C150" s="99" t="s">
        <v>1272</v>
      </c>
      <c r="D150" s="99" t="s">
        <v>871</v>
      </c>
      <c r="E150" s="99" t="s">
        <v>854</v>
      </c>
      <c r="F150" s="100">
        <v>91561587.430000007</v>
      </c>
      <c r="G150" s="101">
        <v>42426</v>
      </c>
      <c r="H150" s="102">
        <v>30105163</v>
      </c>
      <c r="I150" s="99">
        <v>0</v>
      </c>
      <c r="J150" s="102">
        <v>30105163</v>
      </c>
      <c r="K150" s="99" t="s">
        <v>855</v>
      </c>
      <c r="L150" s="99">
        <v>0</v>
      </c>
      <c r="M150" s="99" t="s">
        <v>855</v>
      </c>
      <c r="N150" s="99">
        <v>0</v>
      </c>
      <c r="O150" s="99" t="s">
        <v>855</v>
      </c>
      <c r="P150" s="99">
        <v>0</v>
      </c>
      <c r="Q150" s="99" t="s">
        <v>855</v>
      </c>
      <c r="R150" s="99">
        <v>0</v>
      </c>
      <c r="S150" s="99" t="s">
        <v>855</v>
      </c>
      <c r="T150" s="99">
        <v>0</v>
      </c>
      <c r="U150" s="99" t="s">
        <v>855</v>
      </c>
      <c r="V150" s="103">
        <v>0</v>
      </c>
    </row>
    <row r="151" spans="1:22" ht="15">
      <c r="A151" s="104"/>
      <c r="B151" s="105" t="s">
        <v>2756</v>
      </c>
      <c r="C151" s="105" t="s">
        <v>1700</v>
      </c>
      <c r="D151" s="105" t="s">
        <v>871</v>
      </c>
      <c r="E151" s="105" t="s">
        <v>854</v>
      </c>
      <c r="F151" s="106">
        <v>162504983.90000001</v>
      </c>
      <c r="G151" s="107">
        <v>41992</v>
      </c>
      <c r="H151" s="108">
        <v>8126719</v>
      </c>
      <c r="I151" s="108">
        <v>15088279</v>
      </c>
      <c r="J151" s="108">
        <v>23214998</v>
      </c>
      <c r="K151" s="105" t="s">
        <v>883</v>
      </c>
      <c r="L151" s="108">
        <v>9873790</v>
      </c>
      <c r="M151" s="105" t="s">
        <v>884</v>
      </c>
      <c r="N151" s="108">
        <v>5214489</v>
      </c>
      <c r="O151" s="105" t="s">
        <v>855</v>
      </c>
      <c r="P151" s="105">
        <v>0</v>
      </c>
      <c r="Q151" s="105" t="s">
        <v>855</v>
      </c>
      <c r="R151" s="105">
        <v>0</v>
      </c>
      <c r="S151" s="105" t="s">
        <v>855</v>
      </c>
      <c r="T151" s="105">
        <v>0</v>
      </c>
      <c r="U151" s="105" t="s">
        <v>855</v>
      </c>
      <c r="V151" s="109">
        <v>0</v>
      </c>
    </row>
    <row r="152" spans="1:22" ht="15">
      <c r="A152" s="98" t="s">
        <v>635</v>
      </c>
      <c r="B152" s="99" t="s">
        <v>1273</v>
      </c>
      <c r="C152" s="99" t="s">
        <v>1274</v>
      </c>
      <c r="D152" s="99" t="s">
        <v>914</v>
      </c>
      <c r="E152" s="99" t="s">
        <v>854</v>
      </c>
      <c r="F152" s="100">
        <v>129231849.61</v>
      </c>
      <c r="G152" s="101">
        <v>41712</v>
      </c>
      <c r="H152" s="102">
        <v>41800000</v>
      </c>
      <c r="I152" s="99">
        <v>0</v>
      </c>
      <c r="J152" s="102">
        <v>41800000</v>
      </c>
      <c r="K152" s="99" t="s">
        <v>855</v>
      </c>
      <c r="L152" s="99">
        <v>0</v>
      </c>
      <c r="M152" s="99" t="s">
        <v>855</v>
      </c>
      <c r="N152" s="99">
        <v>0</v>
      </c>
      <c r="O152" s="99" t="s">
        <v>855</v>
      </c>
      <c r="P152" s="99">
        <v>0</v>
      </c>
      <c r="Q152" s="99" t="s">
        <v>855</v>
      </c>
      <c r="R152" s="99">
        <v>0</v>
      </c>
      <c r="S152" s="99" t="s">
        <v>855</v>
      </c>
      <c r="T152" s="99">
        <v>0</v>
      </c>
      <c r="U152" s="99" t="s">
        <v>855</v>
      </c>
      <c r="V152" s="103">
        <v>0</v>
      </c>
    </row>
    <row r="153" spans="1:22" ht="15">
      <c r="A153" s="104"/>
      <c r="B153" s="105" t="s">
        <v>1276</v>
      </c>
      <c r="C153" s="105" t="s">
        <v>1277</v>
      </c>
      <c r="D153" s="105" t="s">
        <v>871</v>
      </c>
      <c r="E153" s="105" t="s">
        <v>854</v>
      </c>
      <c r="F153" s="106">
        <v>521420604.87</v>
      </c>
      <c r="G153" s="107">
        <v>42100</v>
      </c>
      <c r="H153" s="108">
        <v>282820</v>
      </c>
      <c r="I153" s="108">
        <v>62141</v>
      </c>
      <c r="J153" s="108">
        <v>344961</v>
      </c>
      <c r="K153" s="105" t="s">
        <v>883</v>
      </c>
      <c r="L153" s="108">
        <v>57792</v>
      </c>
      <c r="M153" s="105" t="s">
        <v>884</v>
      </c>
      <c r="N153" s="108">
        <v>4349</v>
      </c>
      <c r="O153" s="105" t="s">
        <v>855</v>
      </c>
      <c r="P153" s="105">
        <v>0</v>
      </c>
      <c r="Q153" s="105" t="s">
        <v>855</v>
      </c>
      <c r="R153" s="105">
        <v>0</v>
      </c>
      <c r="S153" s="105" t="s">
        <v>855</v>
      </c>
      <c r="T153" s="105">
        <v>0</v>
      </c>
      <c r="U153" s="105" t="s">
        <v>855</v>
      </c>
      <c r="V153" s="109">
        <v>0</v>
      </c>
    </row>
    <row r="154" spans="1:22" ht="15">
      <c r="A154" s="98"/>
      <c r="B154" s="99" t="s">
        <v>1279</v>
      </c>
      <c r="C154" s="99" t="s">
        <v>1280</v>
      </c>
      <c r="D154" s="99" t="s">
        <v>871</v>
      </c>
      <c r="E154" s="99" t="s">
        <v>854</v>
      </c>
      <c r="F154" s="100">
        <v>156193167.61000001</v>
      </c>
      <c r="G154" s="101">
        <v>42443</v>
      </c>
      <c r="H154" s="102">
        <v>10949965688</v>
      </c>
      <c r="I154" s="99">
        <v>0</v>
      </c>
      <c r="J154" s="102">
        <v>10949965688</v>
      </c>
      <c r="K154" s="99" t="s">
        <v>855</v>
      </c>
      <c r="L154" s="99">
        <v>0</v>
      </c>
      <c r="M154" s="99" t="s">
        <v>855</v>
      </c>
      <c r="N154" s="99">
        <v>0</v>
      </c>
      <c r="O154" s="99" t="s">
        <v>855</v>
      </c>
      <c r="P154" s="99">
        <v>0</v>
      </c>
      <c r="Q154" s="99" t="s">
        <v>855</v>
      </c>
      <c r="R154" s="99">
        <v>0</v>
      </c>
      <c r="S154" s="99" t="s">
        <v>855</v>
      </c>
      <c r="T154" s="99">
        <v>0</v>
      </c>
      <c r="U154" s="99" t="s">
        <v>855</v>
      </c>
      <c r="V154" s="103">
        <v>0</v>
      </c>
    </row>
    <row r="155" spans="1:22" ht="15">
      <c r="A155" s="104" t="s">
        <v>1281</v>
      </c>
      <c r="B155" s="105" t="s">
        <v>1282</v>
      </c>
      <c r="C155" s="105" t="s">
        <v>1283</v>
      </c>
      <c r="D155" s="105" t="s">
        <v>914</v>
      </c>
      <c r="E155" s="105" t="s">
        <v>854</v>
      </c>
      <c r="F155" s="106">
        <v>218103404.72</v>
      </c>
      <c r="G155" s="107">
        <v>42277</v>
      </c>
      <c r="H155" s="108">
        <v>134330243</v>
      </c>
      <c r="I155" s="105">
        <v>0</v>
      </c>
      <c r="J155" s="108">
        <v>134330243</v>
      </c>
      <c r="K155" s="105" t="s">
        <v>855</v>
      </c>
      <c r="L155" s="105">
        <v>0</v>
      </c>
      <c r="M155" s="105" t="s">
        <v>855</v>
      </c>
      <c r="N155" s="105">
        <v>0</v>
      </c>
      <c r="O155" s="105" t="s">
        <v>855</v>
      </c>
      <c r="P155" s="105">
        <v>0</v>
      </c>
      <c r="Q155" s="105" t="s">
        <v>855</v>
      </c>
      <c r="R155" s="105">
        <v>0</v>
      </c>
      <c r="S155" s="105" t="s">
        <v>855</v>
      </c>
      <c r="T155" s="105">
        <v>0</v>
      </c>
      <c r="U155" s="105" t="s">
        <v>855</v>
      </c>
      <c r="V155" s="109">
        <v>0</v>
      </c>
    </row>
    <row r="156" spans="1:22" ht="15">
      <c r="A156" s="98" t="s">
        <v>636</v>
      </c>
      <c r="B156" s="99" t="s">
        <v>1284</v>
      </c>
      <c r="C156" s="99" t="s">
        <v>1285</v>
      </c>
      <c r="D156" s="99" t="s">
        <v>914</v>
      </c>
      <c r="E156" s="99" t="s">
        <v>854</v>
      </c>
      <c r="F156" s="100">
        <v>799763371.47000003</v>
      </c>
      <c r="G156" s="101">
        <v>42319</v>
      </c>
      <c r="H156" s="102">
        <v>119663612</v>
      </c>
      <c r="I156" s="99">
        <v>0</v>
      </c>
      <c r="J156" s="102">
        <v>119663612</v>
      </c>
      <c r="K156" s="99" t="s">
        <v>855</v>
      </c>
      <c r="L156" s="99">
        <v>0</v>
      </c>
      <c r="M156" s="99" t="s">
        <v>855</v>
      </c>
      <c r="N156" s="99">
        <v>0</v>
      </c>
      <c r="O156" s="99" t="s">
        <v>855</v>
      </c>
      <c r="P156" s="99">
        <v>0</v>
      </c>
      <c r="Q156" s="99" t="s">
        <v>855</v>
      </c>
      <c r="R156" s="99">
        <v>0</v>
      </c>
      <c r="S156" s="99" t="s">
        <v>855</v>
      </c>
      <c r="T156" s="99">
        <v>0</v>
      </c>
      <c r="U156" s="99" t="s">
        <v>855</v>
      </c>
      <c r="V156" s="103">
        <v>0</v>
      </c>
    </row>
    <row r="157" spans="1:22" ht="15">
      <c r="A157" s="104" t="s">
        <v>637</v>
      </c>
      <c r="B157" s="105" t="s">
        <v>1286</v>
      </c>
      <c r="C157" s="105" t="s">
        <v>1287</v>
      </c>
      <c r="D157" s="105" t="s">
        <v>914</v>
      </c>
      <c r="E157" s="105" t="s">
        <v>854</v>
      </c>
      <c r="F157" s="106">
        <v>3395744524.5999999</v>
      </c>
      <c r="G157" s="107">
        <v>42488</v>
      </c>
      <c r="H157" s="108">
        <v>399742799</v>
      </c>
      <c r="I157" s="105">
        <v>0</v>
      </c>
      <c r="J157" s="108">
        <v>399742799</v>
      </c>
      <c r="K157" s="105" t="s">
        <v>855</v>
      </c>
      <c r="L157" s="105">
        <v>0</v>
      </c>
      <c r="M157" s="105" t="s">
        <v>855</v>
      </c>
      <c r="N157" s="105">
        <v>0</v>
      </c>
      <c r="O157" s="105" t="s">
        <v>855</v>
      </c>
      <c r="P157" s="105">
        <v>0</v>
      </c>
      <c r="Q157" s="105" t="s">
        <v>855</v>
      </c>
      <c r="R157" s="105">
        <v>0</v>
      </c>
      <c r="S157" s="105" t="s">
        <v>855</v>
      </c>
      <c r="T157" s="105">
        <v>0</v>
      </c>
      <c r="U157" s="105" t="s">
        <v>855</v>
      </c>
      <c r="V157" s="109">
        <v>0</v>
      </c>
    </row>
    <row r="158" spans="1:22" ht="15">
      <c r="A158" s="98"/>
      <c r="B158" s="99" t="s">
        <v>1289</v>
      </c>
      <c r="C158" s="99" t="s">
        <v>1290</v>
      </c>
      <c r="D158" s="99" t="s">
        <v>871</v>
      </c>
      <c r="E158" s="99" t="s">
        <v>854</v>
      </c>
      <c r="F158" s="100">
        <v>105487086</v>
      </c>
      <c r="G158" s="101">
        <v>39394</v>
      </c>
      <c r="H158" s="102">
        <v>1448007</v>
      </c>
      <c r="I158" s="102">
        <v>2748746</v>
      </c>
      <c r="J158" s="102">
        <v>4196753</v>
      </c>
      <c r="K158" s="99" t="s">
        <v>855</v>
      </c>
      <c r="L158" s="99">
        <v>0</v>
      </c>
      <c r="M158" s="99" t="s">
        <v>855</v>
      </c>
      <c r="N158" s="99">
        <v>0</v>
      </c>
      <c r="O158" s="99" t="s">
        <v>855</v>
      </c>
      <c r="P158" s="99">
        <v>0</v>
      </c>
      <c r="Q158" s="99" t="s">
        <v>855</v>
      </c>
      <c r="R158" s="99">
        <v>0</v>
      </c>
      <c r="S158" s="99" t="s">
        <v>855</v>
      </c>
      <c r="T158" s="99">
        <v>0</v>
      </c>
      <c r="U158" s="99" t="s">
        <v>855</v>
      </c>
      <c r="V158" s="103">
        <v>0</v>
      </c>
    </row>
    <row r="159" spans="1:22" ht="15">
      <c r="A159" s="104"/>
      <c r="B159" s="105" t="s">
        <v>1292</v>
      </c>
      <c r="C159" s="105" t="s">
        <v>1293</v>
      </c>
      <c r="D159" s="105" t="s">
        <v>853</v>
      </c>
      <c r="E159" s="105" t="s">
        <v>854</v>
      </c>
      <c r="F159" s="106">
        <v>99704.95</v>
      </c>
      <c r="G159" s="107">
        <v>41897</v>
      </c>
      <c r="H159" s="108">
        <v>91042901</v>
      </c>
      <c r="I159" s="105">
        <v>0</v>
      </c>
      <c r="J159" s="108">
        <v>91042901</v>
      </c>
      <c r="K159" s="105" t="s">
        <v>855</v>
      </c>
      <c r="L159" s="105">
        <v>0</v>
      </c>
      <c r="M159" s="105" t="s">
        <v>855</v>
      </c>
      <c r="N159" s="105">
        <v>0</v>
      </c>
      <c r="O159" s="105" t="s">
        <v>855</v>
      </c>
      <c r="P159" s="105">
        <v>0</v>
      </c>
      <c r="Q159" s="105" t="s">
        <v>855</v>
      </c>
      <c r="R159" s="105">
        <v>0</v>
      </c>
      <c r="S159" s="105" t="s">
        <v>855</v>
      </c>
      <c r="T159" s="105">
        <v>0</v>
      </c>
      <c r="U159" s="105" t="s">
        <v>855</v>
      </c>
      <c r="V159" s="109">
        <v>0</v>
      </c>
    </row>
    <row r="160" spans="1:22" ht="15">
      <c r="A160" s="98"/>
      <c r="B160" s="99" t="s">
        <v>638</v>
      </c>
      <c r="C160" s="99" t="s">
        <v>1295</v>
      </c>
      <c r="D160" s="99" t="s">
        <v>871</v>
      </c>
      <c r="E160" s="99" t="s">
        <v>854</v>
      </c>
      <c r="F160" s="100">
        <v>2234134819.75</v>
      </c>
      <c r="G160" s="101">
        <v>40548</v>
      </c>
      <c r="H160" s="102">
        <v>311803015</v>
      </c>
      <c r="I160" s="99">
        <v>0</v>
      </c>
      <c r="J160" s="102">
        <v>311803015</v>
      </c>
      <c r="K160" s="99" t="s">
        <v>855</v>
      </c>
      <c r="L160" s="99">
        <v>0</v>
      </c>
      <c r="M160" s="99" t="s">
        <v>855</v>
      </c>
      <c r="N160" s="99">
        <v>0</v>
      </c>
      <c r="O160" s="99" t="s">
        <v>855</v>
      </c>
      <c r="P160" s="99">
        <v>0</v>
      </c>
      <c r="Q160" s="99" t="s">
        <v>855</v>
      </c>
      <c r="R160" s="99">
        <v>0</v>
      </c>
      <c r="S160" s="99" t="s">
        <v>855</v>
      </c>
      <c r="T160" s="99">
        <v>0</v>
      </c>
      <c r="U160" s="99" t="s">
        <v>855</v>
      </c>
      <c r="V160" s="103">
        <v>0</v>
      </c>
    </row>
    <row r="161" spans="1:22" ht="15">
      <c r="A161" s="104" t="s">
        <v>1296</v>
      </c>
      <c r="B161" s="105" t="s">
        <v>1297</v>
      </c>
      <c r="C161" s="105" t="s">
        <v>1298</v>
      </c>
      <c r="D161" s="105" t="s">
        <v>867</v>
      </c>
      <c r="E161" s="105" t="s">
        <v>854</v>
      </c>
      <c r="F161" s="106">
        <v>1892143161.22</v>
      </c>
      <c r="G161" s="107">
        <v>42069</v>
      </c>
      <c r="H161" s="108">
        <v>160869792</v>
      </c>
      <c r="I161" s="108">
        <v>84485997</v>
      </c>
      <c r="J161" s="108">
        <v>245355789</v>
      </c>
      <c r="K161" s="105" t="s">
        <v>855</v>
      </c>
      <c r="L161" s="105">
        <v>0</v>
      </c>
      <c r="M161" s="105" t="s">
        <v>855</v>
      </c>
      <c r="N161" s="105">
        <v>0</v>
      </c>
      <c r="O161" s="105" t="s">
        <v>855</v>
      </c>
      <c r="P161" s="105">
        <v>0</v>
      </c>
      <c r="Q161" s="105" t="s">
        <v>855</v>
      </c>
      <c r="R161" s="105">
        <v>0</v>
      </c>
      <c r="S161" s="105" t="s">
        <v>855</v>
      </c>
      <c r="T161" s="105">
        <v>0</v>
      </c>
      <c r="U161" s="105" t="s">
        <v>855</v>
      </c>
      <c r="V161" s="109">
        <v>0</v>
      </c>
    </row>
    <row r="162" spans="1:22" ht="15">
      <c r="A162" s="98"/>
      <c r="B162" s="99" t="s">
        <v>1300</v>
      </c>
      <c r="C162" s="99" t="s">
        <v>1301</v>
      </c>
      <c r="D162" s="99" t="s">
        <v>871</v>
      </c>
      <c r="E162" s="99" t="s">
        <v>854</v>
      </c>
      <c r="F162" s="100">
        <v>2405981561.4499998</v>
      </c>
      <c r="G162" s="101">
        <v>41879</v>
      </c>
      <c r="H162" s="102">
        <v>1504996693</v>
      </c>
      <c r="I162" s="99">
        <v>0</v>
      </c>
      <c r="J162" s="102">
        <v>1504996693</v>
      </c>
      <c r="K162" s="99" t="s">
        <v>855</v>
      </c>
      <c r="L162" s="99">
        <v>0</v>
      </c>
      <c r="M162" s="99" t="s">
        <v>855</v>
      </c>
      <c r="N162" s="99">
        <v>0</v>
      </c>
      <c r="O162" s="99" t="s">
        <v>855</v>
      </c>
      <c r="P162" s="99">
        <v>0</v>
      </c>
      <c r="Q162" s="99" t="s">
        <v>855</v>
      </c>
      <c r="R162" s="99">
        <v>0</v>
      </c>
      <c r="S162" s="99" t="s">
        <v>855</v>
      </c>
      <c r="T162" s="99">
        <v>0</v>
      </c>
      <c r="U162" s="99" t="s">
        <v>855</v>
      </c>
      <c r="V162" s="103">
        <v>0</v>
      </c>
    </row>
    <row r="163" spans="1:22" ht="15">
      <c r="A163" s="104"/>
      <c r="B163" s="105" t="s">
        <v>1303</v>
      </c>
      <c r="C163" s="105" t="s">
        <v>1304</v>
      </c>
      <c r="D163" s="105" t="s">
        <v>871</v>
      </c>
      <c r="E163" s="105" t="s">
        <v>854</v>
      </c>
      <c r="F163" s="106">
        <v>325000000</v>
      </c>
      <c r="G163" s="107">
        <v>42489</v>
      </c>
      <c r="H163" s="108">
        <v>4109790</v>
      </c>
      <c r="I163" s="108">
        <v>449523</v>
      </c>
      <c r="J163" s="108">
        <v>4559313</v>
      </c>
      <c r="K163" s="105" t="s">
        <v>855</v>
      </c>
      <c r="L163" s="105">
        <v>0</v>
      </c>
      <c r="M163" s="105" t="s">
        <v>855</v>
      </c>
      <c r="N163" s="105">
        <v>0</v>
      </c>
      <c r="O163" s="105" t="s">
        <v>855</v>
      </c>
      <c r="P163" s="105">
        <v>0</v>
      </c>
      <c r="Q163" s="105" t="s">
        <v>855</v>
      </c>
      <c r="R163" s="105">
        <v>0</v>
      </c>
      <c r="S163" s="105" t="s">
        <v>855</v>
      </c>
      <c r="T163" s="105">
        <v>0</v>
      </c>
      <c r="U163" s="105" t="s">
        <v>855</v>
      </c>
      <c r="V163" s="109">
        <v>0</v>
      </c>
    </row>
    <row r="164" spans="1:22" ht="15">
      <c r="A164" s="98"/>
      <c r="B164" s="99" t="s">
        <v>1306</v>
      </c>
      <c r="C164" s="99" t="s">
        <v>1307</v>
      </c>
      <c r="D164" s="99" t="s">
        <v>853</v>
      </c>
      <c r="E164" s="99" t="s">
        <v>854</v>
      </c>
      <c r="F164" s="100">
        <v>11023802.34</v>
      </c>
      <c r="G164" s="101">
        <v>39702</v>
      </c>
      <c r="H164" s="102">
        <v>334424444</v>
      </c>
      <c r="I164" s="99">
        <v>0</v>
      </c>
      <c r="J164" s="102">
        <v>334424444</v>
      </c>
      <c r="K164" s="99" t="s">
        <v>855</v>
      </c>
      <c r="L164" s="99">
        <v>0</v>
      </c>
      <c r="M164" s="99" t="s">
        <v>855</v>
      </c>
      <c r="N164" s="99">
        <v>0</v>
      </c>
      <c r="O164" s="99" t="s">
        <v>855</v>
      </c>
      <c r="P164" s="99">
        <v>0</v>
      </c>
      <c r="Q164" s="99" t="s">
        <v>855</v>
      </c>
      <c r="R164" s="99">
        <v>0</v>
      </c>
      <c r="S164" s="99" t="s">
        <v>855</v>
      </c>
      <c r="T164" s="99">
        <v>0</v>
      </c>
      <c r="U164" s="99" t="s">
        <v>855</v>
      </c>
      <c r="V164" s="103">
        <v>0</v>
      </c>
    </row>
    <row r="165" spans="1:22" ht="15">
      <c r="A165" s="104" t="s">
        <v>1308</v>
      </c>
      <c r="B165" s="105" t="s">
        <v>1309</v>
      </c>
      <c r="C165" s="105" t="s">
        <v>1310</v>
      </c>
      <c r="D165" s="105" t="s">
        <v>914</v>
      </c>
      <c r="E165" s="105" t="s">
        <v>854</v>
      </c>
      <c r="F165" s="106">
        <v>752982399.79999995</v>
      </c>
      <c r="G165" s="107">
        <v>42131</v>
      </c>
      <c r="H165" s="108">
        <v>153398749</v>
      </c>
      <c r="I165" s="105">
        <v>0</v>
      </c>
      <c r="J165" s="108">
        <v>153398749</v>
      </c>
      <c r="K165" s="105" t="s">
        <v>855</v>
      </c>
      <c r="L165" s="105">
        <v>0</v>
      </c>
      <c r="M165" s="105" t="s">
        <v>855</v>
      </c>
      <c r="N165" s="105">
        <v>0</v>
      </c>
      <c r="O165" s="105" t="s">
        <v>855</v>
      </c>
      <c r="P165" s="105">
        <v>0</v>
      </c>
      <c r="Q165" s="105" t="s">
        <v>855</v>
      </c>
      <c r="R165" s="105">
        <v>0</v>
      </c>
      <c r="S165" s="105" t="s">
        <v>855</v>
      </c>
      <c r="T165" s="105">
        <v>0</v>
      </c>
      <c r="U165" s="105" t="s">
        <v>855</v>
      </c>
      <c r="V165" s="109">
        <v>0</v>
      </c>
    </row>
    <row r="166" spans="1:22" ht="15">
      <c r="A166" s="98"/>
      <c r="B166" s="99" t="s">
        <v>1311</v>
      </c>
      <c r="C166" s="99" t="s">
        <v>1312</v>
      </c>
      <c r="D166" s="99" t="s">
        <v>871</v>
      </c>
      <c r="E166" s="99" t="s">
        <v>854</v>
      </c>
      <c r="F166" s="100">
        <v>201238171.72</v>
      </c>
      <c r="G166" s="101">
        <v>42510</v>
      </c>
      <c r="H166" s="102">
        <v>29027526</v>
      </c>
      <c r="I166" s="102">
        <v>6001388</v>
      </c>
      <c r="J166" s="102">
        <v>35028914</v>
      </c>
      <c r="K166" s="99" t="s">
        <v>855</v>
      </c>
      <c r="L166" s="99">
        <v>0</v>
      </c>
      <c r="M166" s="99" t="s">
        <v>855</v>
      </c>
      <c r="N166" s="99">
        <v>0</v>
      </c>
      <c r="O166" s="99" t="s">
        <v>855</v>
      </c>
      <c r="P166" s="99">
        <v>0</v>
      </c>
      <c r="Q166" s="99" t="s">
        <v>855</v>
      </c>
      <c r="R166" s="99">
        <v>0</v>
      </c>
      <c r="S166" s="99" t="s">
        <v>855</v>
      </c>
      <c r="T166" s="99">
        <v>0</v>
      </c>
      <c r="U166" s="99" t="s">
        <v>855</v>
      </c>
      <c r="V166" s="103">
        <v>0</v>
      </c>
    </row>
    <row r="167" spans="1:22" ht="15">
      <c r="A167" s="104"/>
      <c r="B167" s="105" t="s">
        <v>1314</v>
      </c>
      <c r="C167" s="105" t="s">
        <v>1315</v>
      </c>
      <c r="D167" s="105" t="s">
        <v>871</v>
      </c>
      <c r="E167" s="105" t="s">
        <v>854</v>
      </c>
      <c r="F167" s="106">
        <v>180000000</v>
      </c>
      <c r="G167" s="107">
        <v>41754</v>
      </c>
      <c r="H167" s="108">
        <v>43574256</v>
      </c>
      <c r="I167" s="108">
        <v>16941972</v>
      </c>
      <c r="J167" s="108">
        <v>60516228</v>
      </c>
      <c r="K167" s="105" t="s">
        <v>855</v>
      </c>
      <c r="L167" s="105">
        <v>0</v>
      </c>
      <c r="M167" s="105" t="s">
        <v>855</v>
      </c>
      <c r="N167" s="105">
        <v>0</v>
      </c>
      <c r="O167" s="105" t="s">
        <v>855</v>
      </c>
      <c r="P167" s="105">
        <v>0</v>
      </c>
      <c r="Q167" s="105" t="s">
        <v>855</v>
      </c>
      <c r="R167" s="105">
        <v>0</v>
      </c>
      <c r="S167" s="105" t="s">
        <v>855</v>
      </c>
      <c r="T167" s="105">
        <v>0</v>
      </c>
      <c r="U167" s="105" t="s">
        <v>855</v>
      </c>
      <c r="V167" s="109">
        <v>0</v>
      </c>
    </row>
    <row r="168" spans="1:22" ht="15">
      <c r="A168" s="98"/>
      <c r="B168" s="99" t="s">
        <v>1317</v>
      </c>
      <c r="C168" s="99" t="s">
        <v>1318</v>
      </c>
      <c r="D168" s="99" t="s">
        <v>853</v>
      </c>
      <c r="E168" s="99" t="s">
        <v>854</v>
      </c>
      <c r="F168" s="100">
        <v>14494323.460000001</v>
      </c>
      <c r="G168" s="101">
        <v>42137</v>
      </c>
      <c r="H168" s="102">
        <v>11265265</v>
      </c>
      <c r="I168" s="102">
        <v>22530528</v>
      </c>
      <c r="J168" s="102">
        <v>33795793</v>
      </c>
      <c r="K168" s="99" t="s">
        <v>855</v>
      </c>
      <c r="L168" s="99">
        <v>0</v>
      </c>
      <c r="M168" s="99" t="s">
        <v>855</v>
      </c>
      <c r="N168" s="99">
        <v>0</v>
      </c>
      <c r="O168" s="99" t="s">
        <v>855</v>
      </c>
      <c r="P168" s="99">
        <v>0</v>
      </c>
      <c r="Q168" s="99" t="s">
        <v>855</v>
      </c>
      <c r="R168" s="99">
        <v>0</v>
      </c>
      <c r="S168" s="99" t="s">
        <v>855</v>
      </c>
      <c r="T168" s="99">
        <v>0</v>
      </c>
      <c r="U168" s="99" t="s">
        <v>855</v>
      </c>
      <c r="V168" s="103">
        <v>0</v>
      </c>
    </row>
    <row r="169" spans="1:22" ht="15">
      <c r="A169" s="104"/>
      <c r="B169" s="105" t="s">
        <v>1320</v>
      </c>
      <c r="C169" s="105" t="s">
        <v>1321</v>
      </c>
      <c r="D169" s="105" t="s">
        <v>871</v>
      </c>
      <c r="E169" s="105" t="s">
        <v>854</v>
      </c>
      <c r="F169" s="106">
        <v>55090142.560000002</v>
      </c>
      <c r="G169" s="107">
        <v>42473</v>
      </c>
      <c r="H169" s="108">
        <v>73387560</v>
      </c>
      <c r="I169" s="108">
        <v>4506559</v>
      </c>
      <c r="J169" s="108">
        <v>77894119</v>
      </c>
      <c r="K169" s="105" t="s">
        <v>855</v>
      </c>
      <c r="L169" s="105">
        <v>0</v>
      </c>
      <c r="M169" s="105" t="s">
        <v>855</v>
      </c>
      <c r="N169" s="105">
        <v>0</v>
      </c>
      <c r="O169" s="105" t="s">
        <v>855</v>
      </c>
      <c r="P169" s="105">
        <v>0</v>
      </c>
      <c r="Q169" s="105" t="s">
        <v>855</v>
      </c>
      <c r="R169" s="105">
        <v>0</v>
      </c>
      <c r="S169" s="105" t="s">
        <v>855</v>
      </c>
      <c r="T169" s="105">
        <v>0</v>
      </c>
      <c r="U169" s="105" t="s">
        <v>855</v>
      </c>
      <c r="V169" s="109">
        <v>0</v>
      </c>
    </row>
    <row r="170" spans="1:22" ht="15">
      <c r="A170" s="98" t="s">
        <v>1322</v>
      </c>
      <c r="B170" s="99" t="s">
        <v>1323</v>
      </c>
      <c r="C170" s="99" t="s">
        <v>1324</v>
      </c>
      <c r="D170" s="99" t="s">
        <v>914</v>
      </c>
      <c r="E170" s="99" t="s">
        <v>854</v>
      </c>
      <c r="F170" s="100">
        <v>1970188626.8</v>
      </c>
      <c r="G170" s="101">
        <v>42486</v>
      </c>
      <c r="H170" s="102">
        <v>691784501</v>
      </c>
      <c r="I170" s="99">
        <v>0</v>
      </c>
      <c r="J170" s="102">
        <v>691784501</v>
      </c>
      <c r="K170" s="99" t="s">
        <v>855</v>
      </c>
      <c r="L170" s="99">
        <v>0</v>
      </c>
      <c r="M170" s="99" t="s">
        <v>855</v>
      </c>
      <c r="N170" s="99">
        <v>0</v>
      </c>
      <c r="O170" s="99" t="s">
        <v>855</v>
      </c>
      <c r="P170" s="99">
        <v>0</v>
      </c>
      <c r="Q170" s="99" t="s">
        <v>855</v>
      </c>
      <c r="R170" s="99">
        <v>0</v>
      </c>
      <c r="S170" s="99" t="s">
        <v>855</v>
      </c>
      <c r="T170" s="99">
        <v>0</v>
      </c>
      <c r="U170" s="99" t="s">
        <v>855</v>
      </c>
      <c r="V170" s="103">
        <v>0</v>
      </c>
    </row>
    <row r="171" spans="1:22" ht="15">
      <c r="A171" s="104"/>
      <c r="B171" s="105" t="s">
        <v>1326</v>
      </c>
      <c r="C171" s="105" t="s">
        <v>1327</v>
      </c>
      <c r="D171" s="105" t="s">
        <v>871</v>
      </c>
      <c r="E171" s="105" t="s">
        <v>854</v>
      </c>
      <c r="F171" s="106">
        <v>20894321.390000001</v>
      </c>
      <c r="G171" s="107">
        <v>41824</v>
      </c>
      <c r="H171" s="108">
        <v>11730803</v>
      </c>
      <c r="I171" s="105">
        <v>0</v>
      </c>
      <c r="J171" s="108">
        <v>11730803</v>
      </c>
      <c r="K171" s="105" t="s">
        <v>855</v>
      </c>
      <c r="L171" s="105">
        <v>0</v>
      </c>
      <c r="M171" s="105" t="s">
        <v>855</v>
      </c>
      <c r="N171" s="105">
        <v>0</v>
      </c>
      <c r="O171" s="105" t="s">
        <v>855</v>
      </c>
      <c r="P171" s="105">
        <v>0</v>
      </c>
      <c r="Q171" s="105" t="s">
        <v>855</v>
      </c>
      <c r="R171" s="105">
        <v>0</v>
      </c>
      <c r="S171" s="105" t="s">
        <v>855</v>
      </c>
      <c r="T171" s="105">
        <v>0</v>
      </c>
      <c r="U171" s="105" t="s">
        <v>855</v>
      </c>
      <c r="V171" s="109">
        <v>0</v>
      </c>
    </row>
    <row r="172" spans="1:22" ht="15">
      <c r="A172" s="98"/>
      <c r="B172" s="99" t="s">
        <v>1329</v>
      </c>
      <c r="C172" s="99" t="s">
        <v>1330</v>
      </c>
      <c r="D172" s="99" t="s">
        <v>871</v>
      </c>
      <c r="E172" s="99" t="s">
        <v>854</v>
      </c>
      <c r="F172" s="100">
        <v>596669107.23000002</v>
      </c>
      <c r="G172" s="101">
        <v>42373</v>
      </c>
      <c r="H172" s="102">
        <v>39091735037</v>
      </c>
      <c r="I172" s="99">
        <v>0</v>
      </c>
      <c r="J172" s="102">
        <v>39091735037</v>
      </c>
      <c r="K172" s="99" t="s">
        <v>855</v>
      </c>
      <c r="L172" s="99">
        <v>0</v>
      </c>
      <c r="M172" s="99" t="s">
        <v>855</v>
      </c>
      <c r="N172" s="99">
        <v>0</v>
      </c>
      <c r="O172" s="99" t="s">
        <v>855</v>
      </c>
      <c r="P172" s="99">
        <v>0</v>
      </c>
      <c r="Q172" s="99" t="s">
        <v>855</v>
      </c>
      <c r="R172" s="99">
        <v>0</v>
      </c>
      <c r="S172" s="99" t="s">
        <v>855</v>
      </c>
      <c r="T172" s="99">
        <v>0</v>
      </c>
      <c r="U172" s="99" t="s">
        <v>855</v>
      </c>
      <c r="V172" s="103">
        <v>0</v>
      </c>
    </row>
    <row r="173" spans="1:22" ht="15">
      <c r="A173" s="104"/>
      <c r="B173" s="105" t="s">
        <v>1332</v>
      </c>
      <c r="C173" s="105" t="s">
        <v>1333</v>
      </c>
      <c r="D173" s="105" t="s">
        <v>853</v>
      </c>
      <c r="E173" s="105" t="s">
        <v>854</v>
      </c>
      <c r="F173" s="106">
        <v>299000</v>
      </c>
      <c r="G173" s="107">
        <v>41759</v>
      </c>
      <c r="H173" s="108">
        <v>100000</v>
      </c>
      <c r="I173" s="105">
        <v>0</v>
      </c>
      <c r="J173" s="108">
        <v>100000</v>
      </c>
      <c r="K173" s="105" t="s">
        <v>855</v>
      </c>
      <c r="L173" s="105">
        <v>0</v>
      </c>
      <c r="M173" s="105" t="s">
        <v>855</v>
      </c>
      <c r="N173" s="105">
        <v>0</v>
      </c>
      <c r="O173" s="105" t="s">
        <v>855</v>
      </c>
      <c r="P173" s="105">
        <v>0</v>
      </c>
      <c r="Q173" s="105" t="s">
        <v>855</v>
      </c>
      <c r="R173" s="105">
        <v>0</v>
      </c>
      <c r="S173" s="105" t="s">
        <v>855</v>
      </c>
      <c r="T173" s="105">
        <v>0</v>
      </c>
      <c r="U173" s="105" t="s">
        <v>855</v>
      </c>
      <c r="V173" s="109">
        <v>0</v>
      </c>
    </row>
    <row r="174" spans="1:22" ht="15">
      <c r="A174" s="98"/>
      <c r="B174" s="99" t="s">
        <v>1335</v>
      </c>
      <c r="C174" s="99" t="s">
        <v>1336</v>
      </c>
      <c r="D174" s="99" t="s">
        <v>871</v>
      </c>
      <c r="E174" s="99" t="s">
        <v>854</v>
      </c>
      <c r="F174" s="100">
        <v>696714537</v>
      </c>
      <c r="G174" s="101">
        <v>41001</v>
      </c>
      <c r="H174" s="102">
        <v>696714537</v>
      </c>
      <c r="I174" s="99">
        <v>0</v>
      </c>
      <c r="J174" s="102">
        <v>696714537</v>
      </c>
      <c r="K174" s="99" t="s">
        <v>855</v>
      </c>
      <c r="L174" s="99">
        <v>0</v>
      </c>
      <c r="M174" s="99" t="s">
        <v>855</v>
      </c>
      <c r="N174" s="99">
        <v>0</v>
      </c>
      <c r="O174" s="99" t="s">
        <v>855</v>
      </c>
      <c r="P174" s="99">
        <v>0</v>
      </c>
      <c r="Q174" s="99" t="s">
        <v>855</v>
      </c>
      <c r="R174" s="99">
        <v>0</v>
      </c>
      <c r="S174" s="99" t="s">
        <v>855</v>
      </c>
      <c r="T174" s="99">
        <v>0</v>
      </c>
      <c r="U174" s="99" t="s">
        <v>855</v>
      </c>
      <c r="V174" s="103">
        <v>0</v>
      </c>
    </row>
    <row r="175" spans="1:22" ht="15">
      <c r="A175" s="104"/>
      <c r="B175" s="105" t="s">
        <v>1338</v>
      </c>
      <c r="C175" s="105" t="s">
        <v>1339</v>
      </c>
      <c r="D175" s="105" t="s">
        <v>871</v>
      </c>
      <c r="E175" s="105" t="s">
        <v>854</v>
      </c>
      <c r="F175" s="106">
        <v>42000000</v>
      </c>
      <c r="G175" s="107">
        <v>42116</v>
      </c>
      <c r="H175" s="108">
        <v>13600000</v>
      </c>
      <c r="I175" s="105">
        <v>0</v>
      </c>
      <c r="J175" s="108">
        <v>13600000</v>
      </c>
      <c r="K175" s="105" t="s">
        <v>855</v>
      </c>
      <c r="L175" s="105">
        <v>0</v>
      </c>
      <c r="M175" s="105" t="s">
        <v>855</v>
      </c>
      <c r="N175" s="105">
        <v>0</v>
      </c>
      <c r="O175" s="105" t="s">
        <v>855</v>
      </c>
      <c r="P175" s="105">
        <v>0</v>
      </c>
      <c r="Q175" s="105" t="s">
        <v>855</v>
      </c>
      <c r="R175" s="105">
        <v>0</v>
      </c>
      <c r="S175" s="105" t="s">
        <v>855</v>
      </c>
      <c r="T175" s="105">
        <v>0</v>
      </c>
      <c r="U175" s="105" t="s">
        <v>855</v>
      </c>
      <c r="V175" s="109">
        <v>0</v>
      </c>
    </row>
    <row r="176" spans="1:22" ht="15">
      <c r="A176" s="98"/>
      <c r="B176" s="99" t="s">
        <v>1341</v>
      </c>
      <c r="C176" s="99" t="s">
        <v>1342</v>
      </c>
      <c r="D176" s="99" t="s">
        <v>871</v>
      </c>
      <c r="E176" s="99" t="s">
        <v>854</v>
      </c>
      <c r="F176" s="100">
        <v>384000000</v>
      </c>
      <c r="G176" s="101">
        <v>42426</v>
      </c>
      <c r="H176" s="102">
        <v>384000000</v>
      </c>
      <c r="I176" s="99">
        <v>0</v>
      </c>
      <c r="J176" s="102">
        <v>384000000</v>
      </c>
      <c r="K176" s="99" t="s">
        <v>855</v>
      </c>
      <c r="L176" s="99">
        <v>0</v>
      </c>
      <c r="M176" s="99" t="s">
        <v>855</v>
      </c>
      <c r="N176" s="99">
        <v>0</v>
      </c>
      <c r="O176" s="99" t="s">
        <v>855</v>
      </c>
      <c r="P176" s="99">
        <v>0</v>
      </c>
      <c r="Q176" s="99" t="s">
        <v>855</v>
      </c>
      <c r="R176" s="99">
        <v>0</v>
      </c>
      <c r="S176" s="99" t="s">
        <v>855</v>
      </c>
      <c r="T176" s="99">
        <v>0</v>
      </c>
      <c r="U176" s="99" t="s">
        <v>855</v>
      </c>
      <c r="V176" s="103">
        <v>0</v>
      </c>
    </row>
    <row r="177" spans="1:22" ht="15">
      <c r="A177" s="104" t="s">
        <v>1343</v>
      </c>
      <c r="B177" s="105" t="s">
        <v>1344</v>
      </c>
      <c r="C177" s="105" t="s">
        <v>1345</v>
      </c>
      <c r="D177" s="105" t="s">
        <v>914</v>
      </c>
      <c r="E177" s="105" t="s">
        <v>854</v>
      </c>
      <c r="F177" s="106">
        <v>1340699080</v>
      </c>
      <c r="G177" s="107">
        <v>40268</v>
      </c>
      <c r="H177" s="108">
        <v>558699080</v>
      </c>
      <c r="I177" s="105">
        <v>0</v>
      </c>
      <c r="J177" s="108">
        <v>558699080</v>
      </c>
      <c r="K177" s="105" t="s">
        <v>855</v>
      </c>
      <c r="L177" s="105">
        <v>0</v>
      </c>
      <c r="M177" s="105" t="s">
        <v>855</v>
      </c>
      <c r="N177" s="105">
        <v>0</v>
      </c>
      <c r="O177" s="105" t="s">
        <v>855</v>
      </c>
      <c r="P177" s="105">
        <v>0</v>
      </c>
      <c r="Q177" s="105" t="s">
        <v>855</v>
      </c>
      <c r="R177" s="105">
        <v>0</v>
      </c>
      <c r="S177" s="105" t="s">
        <v>855</v>
      </c>
      <c r="T177" s="105">
        <v>0</v>
      </c>
      <c r="U177" s="105" t="s">
        <v>855</v>
      </c>
      <c r="V177" s="109">
        <v>0</v>
      </c>
    </row>
    <row r="178" spans="1:22" ht="15">
      <c r="A178" s="98"/>
      <c r="B178" s="99" t="s">
        <v>1347</v>
      </c>
      <c r="C178" s="99" t="s">
        <v>1348</v>
      </c>
      <c r="D178" s="99" t="s">
        <v>871</v>
      </c>
      <c r="E178" s="99" t="s">
        <v>854</v>
      </c>
      <c r="F178" s="100">
        <v>302547000</v>
      </c>
      <c r="G178" s="101">
        <v>39049</v>
      </c>
      <c r="H178" s="102">
        <v>262452000</v>
      </c>
      <c r="I178" s="99">
        <v>0</v>
      </c>
      <c r="J178" s="102">
        <v>262452000</v>
      </c>
      <c r="K178" s="99" t="s">
        <v>855</v>
      </c>
      <c r="L178" s="99">
        <v>0</v>
      </c>
      <c r="M178" s="99" t="s">
        <v>855</v>
      </c>
      <c r="N178" s="99">
        <v>0</v>
      </c>
      <c r="O178" s="99" t="s">
        <v>855</v>
      </c>
      <c r="P178" s="99">
        <v>0</v>
      </c>
      <c r="Q178" s="99" t="s">
        <v>855</v>
      </c>
      <c r="R178" s="99">
        <v>0</v>
      </c>
      <c r="S178" s="99" t="s">
        <v>855</v>
      </c>
      <c r="T178" s="99">
        <v>0</v>
      </c>
      <c r="U178" s="99" t="s">
        <v>855</v>
      </c>
      <c r="V178" s="103">
        <v>0</v>
      </c>
    </row>
    <row r="179" spans="1:22" ht="15">
      <c r="A179" s="104"/>
      <c r="B179" s="105" t="s">
        <v>1350</v>
      </c>
      <c r="C179" s="105" t="s">
        <v>1351</v>
      </c>
      <c r="D179" s="105" t="s">
        <v>871</v>
      </c>
      <c r="E179" s="105" t="s">
        <v>854</v>
      </c>
      <c r="F179" s="106">
        <v>322000000</v>
      </c>
      <c r="G179" s="107">
        <v>42122</v>
      </c>
      <c r="H179" s="108">
        <v>14518150</v>
      </c>
      <c r="I179" s="108">
        <v>16967020</v>
      </c>
      <c r="J179" s="108">
        <v>31485170</v>
      </c>
      <c r="K179" s="105" t="s">
        <v>855</v>
      </c>
      <c r="L179" s="105">
        <v>0</v>
      </c>
      <c r="M179" s="105" t="s">
        <v>855</v>
      </c>
      <c r="N179" s="105">
        <v>0</v>
      </c>
      <c r="O179" s="105" t="s">
        <v>855</v>
      </c>
      <c r="P179" s="105">
        <v>0</v>
      </c>
      <c r="Q179" s="105" t="s">
        <v>855</v>
      </c>
      <c r="R179" s="105">
        <v>0</v>
      </c>
      <c r="S179" s="105" t="s">
        <v>855</v>
      </c>
      <c r="T179" s="105">
        <v>0</v>
      </c>
      <c r="U179" s="105" t="s">
        <v>855</v>
      </c>
      <c r="V179" s="109">
        <v>0</v>
      </c>
    </row>
    <row r="180" spans="1:22" ht="15">
      <c r="A180" s="98"/>
      <c r="B180" s="99" t="s">
        <v>1353</v>
      </c>
      <c r="C180" s="99" t="s">
        <v>1354</v>
      </c>
      <c r="D180" s="99" t="s">
        <v>871</v>
      </c>
      <c r="E180" s="99" t="s">
        <v>854</v>
      </c>
      <c r="F180" s="100">
        <v>952491950.13999999</v>
      </c>
      <c r="G180" s="101">
        <v>39538</v>
      </c>
      <c r="H180" s="102">
        <v>91880972</v>
      </c>
      <c r="I180" s="102">
        <v>101878293</v>
      </c>
      <c r="J180" s="102">
        <v>193759265</v>
      </c>
      <c r="K180" s="99" t="s">
        <v>855</v>
      </c>
      <c r="L180" s="99">
        <v>0</v>
      </c>
      <c r="M180" s="99" t="s">
        <v>855</v>
      </c>
      <c r="N180" s="99">
        <v>0</v>
      </c>
      <c r="O180" s="99" t="s">
        <v>855</v>
      </c>
      <c r="P180" s="99">
        <v>0</v>
      </c>
      <c r="Q180" s="99" t="s">
        <v>855</v>
      </c>
      <c r="R180" s="99">
        <v>0</v>
      </c>
      <c r="S180" s="99" t="s">
        <v>855</v>
      </c>
      <c r="T180" s="99">
        <v>0</v>
      </c>
      <c r="U180" s="99" t="s">
        <v>855</v>
      </c>
      <c r="V180" s="103">
        <v>0</v>
      </c>
    </row>
    <row r="181" spans="1:22" ht="15">
      <c r="A181" s="104" t="s">
        <v>1355</v>
      </c>
      <c r="B181" s="105" t="s">
        <v>1356</v>
      </c>
      <c r="C181" s="105" t="s">
        <v>1357</v>
      </c>
      <c r="D181" s="105" t="s">
        <v>929</v>
      </c>
      <c r="E181" s="105" t="s">
        <v>854</v>
      </c>
      <c r="F181" s="106">
        <v>31305331463.740002</v>
      </c>
      <c r="G181" s="107">
        <v>40599</v>
      </c>
      <c r="H181" s="108">
        <v>1087050297</v>
      </c>
      <c r="I181" s="108">
        <v>265583803</v>
      </c>
      <c r="J181" s="108">
        <v>1352634100</v>
      </c>
      <c r="K181" s="105" t="s">
        <v>883</v>
      </c>
      <c r="L181" s="108">
        <v>146920</v>
      </c>
      <c r="M181" s="105" t="s">
        <v>884</v>
      </c>
      <c r="N181" s="108">
        <v>265436883</v>
      </c>
      <c r="O181" s="105" t="s">
        <v>855</v>
      </c>
      <c r="P181" s="105">
        <v>0</v>
      </c>
      <c r="Q181" s="105" t="s">
        <v>855</v>
      </c>
      <c r="R181" s="105">
        <v>0</v>
      </c>
      <c r="S181" s="105" t="s">
        <v>855</v>
      </c>
      <c r="T181" s="105">
        <v>0</v>
      </c>
      <c r="U181" s="105" t="s">
        <v>855</v>
      </c>
      <c r="V181" s="109">
        <v>0</v>
      </c>
    </row>
    <row r="182" spans="1:22" ht="15">
      <c r="A182" s="98"/>
      <c r="B182" s="99" t="s">
        <v>1359</v>
      </c>
      <c r="C182" s="99" t="s">
        <v>1360</v>
      </c>
      <c r="D182" s="99" t="s">
        <v>853</v>
      </c>
      <c r="E182" s="99" t="s">
        <v>854</v>
      </c>
      <c r="F182" s="100">
        <v>19242105.48</v>
      </c>
      <c r="G182" s="101">
        <v>42214</v>
      </c>
      <c r="H182" s="102">
        <v>10904492</v>
      </c>
      <c r="I182" s="99">
        <v>0</v>
      </c>
      <c r="J182" s="102">
        <v>10904492</v>
      </c>
      <c r="K182" s="99" t="s">
        <v>855</v>
      </c>
      <c r="L182" s="99">
        <v>0</v>
      </c>
      <c r="M182" s="99" t="s">
        <v>855</v>
      </c>
      <c r="N182" s="99">
        <v>0</v>
      </c>
      <c r="O182" s="99" t="s">
        <v>855</v>
      </c>
      <c r="P182" s="99">
        <v>0</v>
      </c>
      <c r="Q182" s="99" t="s">
        <v>855</v>
      </c>
      <c r="R182" s="99">
        <v>0</v>
      </c>
      <c r="S182" s="99" t="s">
        <v>855</v>
      </c>
      <c r="T182" s="99">
        <v>0</v>
      </c>
      <c r="U182" s="99" t="s">
        <v>855</v>
      </c>
      <c r="V182" s="103">
        <v>0</v>
      </c>
    </row>
    <row r="183" spans="1:22" ht="15">
      <c r="A183" s="104" t="s">
        <v>859</v>
      </c>
      <c r="B183" s="105" t="s">
        <v>860</v>
      </c>
      <c r="C183" s="105" t="s">
        <v>861</v>
      </c>
      <c r="D183" s="105" t="s">
        <v>862</v>
      </c>
      <c r="E183" s="105" t="s">
        <v>863</v>
      </c>
      <c r="F183" s="106">
        <v>3000003.6</v>
      </c>
      <c r="G183" s="107">
        <v>42214</v>
      </c>
      <c r="H183" s="108">
        <v>2205885</v>
      </c>
      <c r="I183" s="105">
        <v>0</v>
      </c>
      <c r="J183" s="108">
        <v>2205885</v>
      </c>
      <c r="K183" s="105" t="s">
        <v>855</v>
      </c>
      <c r="L183" s="105">
        <v>0</v>
      </c>
      <c r="M183" s="105" t="s">
        <v>855</v>
      </c>
      <c r="N183" s="105">
        <v>0</v>
      </c>
      <c r="O183" s="105" t="s">
        <v>855</v>
      </c>
      <c r="P183" s="105">
        <v>0</v>
      </c>
      <c r="Q183" s="105" t="s">
        <v>855</v>
      </c>
      <c r="R183" s="105">
        <v>0</v>
      </c>
      <c r="S183" s="105" t="s">
        <v>855</v>
      </c>
      <c r="T183" s="105">
        <v>0</v>
      </c>
      <c r="U183" s="105" t="s">
        <v>855</v>
      </c>
      <c r="V183" s="109">
        <v>0</v>
      </c>
    </row>
    <row r="184" spans="1:22" ht="15">
      <c r="A184" s="98"/>
      <c r="B184" s="99" t="s">
        <v>1362</v>
      </c>
      <c r="C184" s="99" t="s">
        <v>1363</v>
      </c>
      <c r="D184" s="99" t="s">
        <v>871</v>
      </c>
      <c r="E184" s="99" t="s">
        <v>854</v>
      </c>
      <c r="F184" s="100">
        <v>118054887.48</v>
      </c>
      <c r="G184" s="101">
        <v>40415</v>
      </c>
      <c r="H184" s="102">
        <v>11764889</v>
      </c>
      <c r="I184" s="99">
        <v>0</v>
      </c>
      <c r="J184" s="102">
        <v>11764889</v>
      </c>
      <c r="K184" s="99" t="s">
        <v>855</v>
      </c>
      <c r="L184" s="99">
        <v>0</v>
      </c>
      <c r="M184" s="99" t="s">
        <v>855</v>
      </c>
      <c r="N184" s="99">
        <v>0</v>
      </c>
      <c r="O184" s="99" t="s">
        <v>855</v>
      </c>
      <c r="P184" s="99">
        <v>0</v>
      </c>
      <c r="Q184" s="99" t="s">
        <v>855</v>
      </c>
      <c r="R184" s="99">
        <v>0</v>
      </c>
      <c r="S184" s="99" t="s">
        <v>855</v>
      </c>
      <c r="T184" s="99">
        <v>0</v>
      </c>
      <c r="U184" s="99" t="s">
        <v>855</v>
      </c>
      <c r="V184" s="103">
        <v>0</v>
      </c>
    </row>
    <row r="185" spans="1:22" ht="15">
      <c r="A185" s="104" t="s">
        <v>1364</v>
      </c>
      <c r="B185" s="105" t="s">
        <v>1365</v>
      </c>
      <c r="C185" s="105" t="s">
        <v>1366</v>
      </c>
      <c r="D185" s="105" t="s">
        <v>867</v>
      </c>
      <c r="E185" s="105" t="s">
        <v>854</v>
      </c>
      <c r="F185" s="106">
        <v>1257629316.47</v>
      </c>
      <c r="G185" s="107">
        <v>41635</v>
      </c>
      <c r="H185" s="108">
        <v>66604817</v>
      </c>
      <c r="I185" s="108">
        <v>100739070</v>
      </c>
      <c r="J185" s="108">
        <v>167343887</v>
      </c>
      <c r="K185" s="105" t="s">
        <v>855</v>
      </c>
      <c r="L185" s="105">
        <v>0</v>
      </c>
      <c r="M185" s="105" t="s">
        <v>855</v>
      </c>
      <c r="N185" s="105">
        <v>0</v>
      </c>
      <c r="O185" s="105" t="s">
        <v>855</v>
      </c>
      <c r="P185" s="105">
        <v>0</v>
      </c>
      <c r="Q185" s="105" t="s">
        <v>855</v>
      </c>
      <c r="R185" s="105">
        <v>0</v>
      </c>
      <c r="S185" s="105" t="s">
        <v>855</v>
      </c>
      <c r="T185" s="105">
        <v>0</v>
      </c>
      <c r="U185" s="105" t="s">
        <v>855</v>
      </c>
      <c r="V185" s="109">
        <v>0</v>
      </c>
    </row>
    <row r="186" spans="1:22" ht="15">
      <c r="A186" s="98"/>
      <c r="B186" s="99" t="s">
        <v>652</v>
      </c>
      <c r="C186" s="99" t="s">
        <v>1368</v>
      </c>
      <c r="D186" s="99" t="s">
        <v>871</v>
      </c>
      <c r="E186" s="99" t="s">
        <v>854</v>
      </c>
      <c r="F186" s="100">
        <v>285411308.35000002</v>
      </c>
      <c r="G186" s="101">
        <v>39289</v>
      </c>
      <c r="H186" s="102">
        <v>14705370</v>
      </c>
      <c r="I186" s="102">
        <v>22241714</v>
      </c>
      <c r="J186" s="102">
        <v>36947084</v>
      </c>
      <c r="K186" s="99" t="s">
        <v>855</v>
      </c>
      <c r="L186" s="99">
        <v>0</v>
      </c>
      <c r="M186" s="99" t="s">
        <v>855</v>
      </c>
      <c r="N186" s="99">
        <v>0</v>
      </c>
      <c r="O186" s="99" t="s">
        <v>855</v>
      </c>
      <c r="P186" s="99">
        <v>0</v>
      </c>
      <c r="Q186" s="99" t="s">
        <v>855</v>
      </c>
      <c r="R186" s="99">
        <v>0</v>
      </c>
      <c r="S186" s="99" t="s">
        <v>855</v>
      </c>
      <c r="T186" s="99">
        <v>0</v>
      </c>
      <c r="U186" s="99" t="s">
        <v>855</v>
      </c>
      <c r="V186" s="103">
        <v>0</v>
      </c>
    </row>
    <row r="187" spans="1:22" ht="15">
      <c r="A187" s="104" t="s">
        <v>1369</v>
      </c>
      <c r="B187" s="105" t="s">
        <v>1370</v>
      </c>
      <c r="C187" s="105" t="s">
        <v>1371</v>
      </c>
      <c r="D187" s="105" t="s">
        <v>914</v>
      </c>
      <c r="E187" s="105" t="s">
        <v>854</v>
      </c>
      <c r="F187" s="106">
        <v>4789617052.4200001</v>
      </c>
      <c r="G187" s="107">
        <v>39423</v>
      </c>
      <c r="H187" s="108">
        <v>740465044</v>
      </c>
      <c r="I187" s="105">
        <v>0</v>
      </c>
      <c r="J187" s="108">
        <v>740465044</v>
      </c>
      <c r="K187" s="105" t="s">
        <v>855</v>
      </c>
      <c r="L187" s="105">
        <v>0</v>
      </c>
      <c r="M187" s="105" t="s">
        <v>855</v>
      </c>
      <c r="N187" s="105">
        <v>0</v>
      </c>
      <c r="O187" s="105" t="s">
        <v>855</v>
      </c>
      <c r="P187" s="105">
        <v>0</v>
      </c>
      <c r="Q187" s="105" t="s">
        <v>855</v>
      </c>
      <c r="R187" s="105">
        <v>0</v>
      </c>
      <c r="S187" s="105" t="s">
        <v>855</v>
      </c>
      <c r="T187" s="105">
        <v>0</v>
      </c>
      <c r="U187" s="105" t="s">
        <v>855</v>
      </c>
      <c r="V187" s="109">
        <v>0</v>
      </c>
    </row>
    <row r="188" spans="1:22" ht="15">
      <c r="A188" s="98"/>
      <c r="B188" s="99" t="s">
        <v>1373</v>
      </c>
      <c r="C188" s="99" t="s">
        <v>1374</v>
      </c>
      <c r="D188" s="99" t="s">
        <v>871</v>
      </c>
      <c r="E188" s="99" t="s">
        <v>854</v>
      </c>
      <c r="F188" s="100">
        <v>150000000</v>
      </c>
      <c r="G188" s="101">
        <v>41759</v>
      </c>
      <c r="H188" s="102">
        <v>1026245</v>
      </c>
      <c r="I188" s="102">
        <v>873819</v>
      </c>
      <c r="J188" s="102">
        <v>1900064</v>
      </c>
      <c r="K188" s="99" t="s">
        <v>855</v>
      </c>
      <c r="L188" s="99">
        <v>0</v>
      </c>
      <c r="M188" s="99" t="s">
        <v>855</v>
      </c>
      <c r="N188" s="99">
        <v>0</v>
      </c>
      <c r="O188" s="99" t="s">
        <v>855</v>
      </c>
      <c r="P188" s="99">
        <v>0</v>
      </c>
      <c r="Q188" s="99" t="s">
        <v>855</v>
      </c>
      <c r="R188" s="99">
        <v>0</v>
      </c>
      <c r="S188" s="99" t="s">
        <v>855</v>
      </c>
      <c r="T188" s="99">
        <v>0</v>
      </c>
      <c r="U188" s="99" t="s">
        <v>855</v>
      </c>
      <c r="V188" s="103">
        <v>0</v>
      </c>
    </row>
    <row r="189" spans="1:22" ht="15">
      <c r="A189" s="104" t="s">
        <v>1375</v>
      </c>
      <c r="B189" s="105" t="s">
        <v>1376</v>
      </c>
      <c r="C189" s="105" t="s">
        <v>1377</v>
      </c>
      <c r="D189" s="105" t="s">
        <v>914</v>
      </c>
      <c r="E189" s="105" t="s">
        <v>854</v>
      </c>
      <c r="F189" s="106">
        <v>3182715954.1199999</v>
      </c>
      <c r="G189" s="107">
        <v>41009</v>
      </c>
      <c r="H189" s="108">
        <v>476415612</v>
      </c>
      <c r="I189" s="105">
        <v>0</v>
      </c>
      <c r="J189" s="108">
        <v>476415612</v>
      </c>
      <c r="K189" s="105" t="s">
        <v>855</v>
      </c>
      <c r="L189" s="105">
        <v>0</v>
      </c>
      <c r="M189" s="105" t="s">
        <v>855</v>
      </c>
      <c r="N189" s="105">
        <v>0</v>
      </c>
      <c r="O189" s="105" t="s">
        <v>855</v>
      </c>
      <c r="P189" s="105">
        <v>0</v>
      </c>
      <c r="Q189" s="105" t="s">
        <v>855</v>
      </c>
      <c r="R189" s="105">
        <v>0</v>
      </c>
      <c r="S189" s="105" t="s">
        <v>855</v>
      </c>
      <c r="T189" s="105">
        <v>0</v>
      </c>
      <c r="U189" s="105" t="s">
        <v>855</v>
      </c>
      <c r="V189" s="109">
        <v>0</v>
      </c>
    </row>
    <row r="190" spans="1:22" ht="15">
      <c r="A190" s="98" t="s">
        <v>859</v>
      </c>
      <c r="B190" s="99" t="s">
        <v>860</v>
      </c>
      <c r="C190" s="99" t="s">
        <v>861</v>
      </c>
      <c r="D190" s="99" t="s">
        <v>862</v>
      </c>
      <c r="E190" s="99" t="s">
        <v>863</v>
      </c>
      <c r="F190" s="100">
        <v>1499999993</v>
      </c>
      <c r="G190" s="101">
        <v>42492</v>
      </c>
      <c r="H190" s="102">
        <v>130434782</v>
      </c>
      <c r="I190" s="99">
        <v>0</v>
      </c>
      <c r="J190" s="102">
        <v>130434782</v>
      </c>
      <c r="K190" s="99" t="s">
        <v>855</v>
      </c>
      <c r="L190" s="99">
        <v>0</v>
      </c>
      <c r="M190" s="99" t="s">
        <v>855</v>
      </c>
      <c r="N190" s="99">
        <v>0</v>
      </c>
      <c r="O190" s="99" t="s">
        <v>855</v>
      </c>
      <c r="P190" s="99">
        <v>0</v>
      </c>
      <c r="Q190" s="99" t="s">
        <v>855</v>
      </c>
      <c r="R190" s="99">
        <v>0</v>
      </c>
      <c r="S190" s="99" t="s">
        <v>855</v>
      </c>
      <c r="T190" s="99">
        <v>0</v>
      </c>
      <c r="U190" s="99" t="s">
        <v>855</v>
      </c>
      <c r="V190" s="103">
        <v>0</v>
      </c>
    </row>
    <row r="191" spans="1:22" ht="15">
      <c r="A191" s="104"/>
      <c r="B191" s="105" t="s">
        <v>1379</v>
      </c>
      <c r="C191" s="105" t="s">
        <v>1380</v>
      </c>
      <c r="D191" s="105" t="s">
        <v>871</v>
      </c>
      <c r="E191" s="105" t="s">
        <v>854</v>
      </c>
      <c r="F191" s="106">
        <v>1260000001.8499999</v>
      </c>
      <c r="G191" s="107">
        <v>42352</v>
      </c>
      <c r="H191" s="108">
        <v>641553423</v>
      </c>
      <c r="I191" s="108">
        <v>695046557</v>
      </c>
      <c r="J191" s="108">
        <v>1336599980</v>
      </c>
      <c r="K191" s="105" t="s">
        <v>855</v>
      </c>
      <c r="L191" s="105">
        <v>0</v>
      </c>
      <c r="M191" s="105" t="s">
        <v>855</v>
      </c>
      <c r="N191" s="105">
        <v>0</v>
      </c>
      <c r="O191" s="105" t="s">
        <v>855</v>
      </c>
      <c r="P191" s="105">
        <v>0</v>
      </c>
      <c r="Q191" s="105" t="s">
        <v>855</v>
      </c>
      <c r="R191" s="105">
        <v>0</v>
      </c>
      <c r="S191" s="105" t="s">
        <v>855</v>
      </c>
      <c r="T191" s="105">
        <v>0</v>
      </c>
      <c r="U191" s="105" t="s">
        <v>855</v>
      </c>
      <c r="V191" s="109">
        <v>0</v>
      </c>
    </row>
    <row r="192" spans="1:22" ht="15">
      <c r="A192" s="98"/>
      <c r="B192" s="99" t="s">
        <v>2758</v>
      </c>
      <c r="C192" s="99" t="s">
        <v>2759</v>
      </c>
      <c r="D192" s="99" t="s">
        <v>871</v>
      </c>
      <c r="E192" s="99" t="s">
        <v>854</v>
      </c>
      <c r="F192" s="100">
        <v>1118909560.3900001</v>
      </c>
      <c r="G192" s="101">
        <v>41801</v>
      </c>
      <c r="H192" s="102">
        <v>58782489</v>
      </c>
      <c r="I192" s="102">
        <v>111546028</v>
      </c>
      <c r="J192" s="102">
        <v>170328517</v>
      </c>
      <c r="K192" s="99" t="s">
        <v>855</v>
      </c>
      <c r="L192" s="99">
        <v>0</v>
      </c>
      <c r="M192" s="99" t="s">
        <v>855</v>
      </c>
      <c r="N192" s="99">
        <v>0</v>
      </c>
      <c r="O192" s="99" t="s">
        <v>855</v>
      </c>
      <c r="P192" s="99">
        <v>0</v>
      </c>
      <c r="Q192" s="99" t="s">
        <v>855</v>
      </c>
      <c r="R192" s="99">
        <v>0</v>
      </c>
      <c r="S192" s="99" t="s">
        <v>855</v>
      </c>
      <c r="T192" s="99">
        <v>0</v>
      </c>
      <c r="U192" s="99" t="s">
        <v>855</v>
      </c>
      <c r="V192" s="103">
        <v>0</v>
      </c>
    </row>
    <row r="193" spans="1:22" ht="15">
      <c r="A193" s="104"/>
      <c r="B193" s="105" t="s">
        <v>1382</v>
      </c>
      <c r="C193" s="105" t="s">
        <v>2760</v>
      </c>
      <c r="D193" s="105" t="s">
        <v>871</v>
      </c>
      <c r="E193" s="105" t="s">
        <v>854</v>
      </c>
      <c r="F193" s="106">
        <v>616732727.62</v>
      </c>
      <c r="G193" s="107">
        <v>42487</v>
      </c>
      <c r="H193" s="108">
        <v>647015</v>
      </c>
      <c r="I193" s="105">
        <v>0</v>
      </c>
      <c r="J193" s="108">
        <v>647015</v>
      </c>
      <c r="K193" s="105" t="s">
        <v>855</v>
      </c>
      <c r="L193" s="105">
        <v>0</v>
      </c>
      <c r="M193" s="105" t="s">
        <v>855</v>
      </c>
      <c r="N193" s="105">
        <v>0</v>
      </c>
      <c r="O193" s="105" t="s">
        <v>855</v>
      </c>
      <c r="P193" s="105">
        <v>0</v>
      </c>
      <c r="Q193" s="105" t="s">
        <v>855</v>
      </c>
      <c r="R193" s="105">
        <v>0</v>
      </c>
      <c r="S193" s="105" t="s">
        <v>855</v>
      </c>
      <c r="T193" s="105">
        <v>0</v>
      </c>
      <c r="U193" s="105" t="s">
        <v>855</v>
      </c>
      <c r="V193" s="109">
        <v>0</v>
      </c>
    </row>
    <row r="194" spans="1:22" ht="15">
      <c r="A194" s="98" t="s">
        <v>1383</v>
      </c>
      <c r="B194" s="99" t="s">
        <v>1384</v>
      </c>
      <c r="C194" s="99" t="s">
        <v>1385</v>
      </c>
      <c r="D194" s="99" t="s">
        <v>914</v>
      </c>
      <c r="E194" s="99" t="s">
        <v>854</v>
      </c>
      <c r="F194" s="100">
        <v>7011868492.6099997</v>
      </c>
      <c r="G194" s="101">
        <v>42467</v>
      </c>
      <c r="H194" s="102">
        <v>161769820</v>
      </c>
      <c r="I194" s="99">
        <v>0</v>
      </c>
      <c r="J194" s="102">
        <v>161769820</v>
      </c>
      <c r="K194" s="99" t="s">
        <v>855</v>
      </c>
      <c r="L194" s="99">
        <v>0</v>
      </c>
      <c r="M194" s="99" t="s">
        <v>855</v>
      </c>
      <c r="N194" s="99">
        <v>0</v>
      </c>
      <c r="O194" s="99" t="s">
        <v>855</v>
      </c>
      <c r="P194" s="99">
        <v>0</v>
      </c>
      <c r="Q194" s="99" t="s">
        <v>855</v>
      </c>
      <c r="R194" s="99">
        <v>0</v>
      </c>
      <c r="S194" s="99" t="s">
        <v>855</v>
      </c>
      <c r="T194" s="99">
        <v>0</v>
      </c>
      <c r="U194" s="99" t="s">
        <v>855</v>
      </c>
      <c r="V194" s="103">
        <v>0</v>
      </c>
    </row>
    <row r="195" spans="1:22" ht="15">
      <c r="A195" s="104" t="s">
        <v>1386</v>
      </c>
      <c r="B195" s="105" t="s">
        <v>1387</v>
      </c>
      <c r="C195" s="105" t="s">
        <v>1388</v>
      </c>
      <c r="D195" s="105" t="s">
        <v>914</v>
      </c>
      <c r="E195" s="105" t="s">
        <v>854</v>
      </c>
      <c r="F195" s="106">
        <v>2016410410.1700001</v>
      </c>
      <c r="G195" s="107">
        <v>42501</v>
      </c>
      <c r="H195" s="108">
        <v>198675967</v>
      </c>
      <c r="I195" s="105">
        <v>0</v>
      </c>
      <c r="J195" s="108">
        <v>198675967</v>
      </c>
      <c r="K195" s="105" t="s">
        <v>855</v>
      </c>
      <c r="L195" s="105">
        <v>0</v>
      </c>
      <c r="M195" s="105" t="s">
        <v>855</v>
      </c>
      <c r="N195" s="105">
        <v>0</v>
      </c>
      <c r="O195" s="105" t="s">
        <v>855</v>
      </c>
      <c r="P195" s="105">
        <v>0</v>
      </c>
      <c r="Q195" s="105" t="s">
        <v>855</v>
      </c>
      <c r="R195" s="105">
        <v>0</v>
      </c>
      <c r="S195" s="105" t="s">
        <v>855</v>
      </c>
      <c r="T195" s="105">
        <v>0</v>
      </c>
      <c r="U195" s="105" t="s">
        <v>855</v>
      </c>
      <c r="V195" s="109">
        <v>0</v>
      </c>
    </row>
    <row r="196" spans="1:22" ht="15">
      <c r="A196" s="98"/>
      <c r="B196" s="99" t="s">
        <v>1390</v>
      </c>
      <c r="C196" s="99" t="s">
        <v>1391</v>
      </c>
      <c r="D196" s="99" t="s">
        <v>871</v>
      </c>
      <c r="E196" s="99" t="s">
        <v>854</v>
      </c>
      <c r="F196" s="100">
        <v>650572403.39999998</v>
      </c>
      <c r="G196" s="101">
        <v>42373</v>
      </c>
      <c r="H196" s="102">
        <v>5876012</v>
      </c>
      <c r="I196" s="99">
        <v>0</v>
      </c>
      <c r="J196" s="102">
        <v>5876012</v>
      </c>
      <c r="K196" s="99" t="s">
        <v>855</v>
      </c>
      <c r="L196" s="99">
        <v>0</v>
      </c>
      <c r="M196" s="99" t="s">
        <v>855</v>
      </c>
      <c r="N196" s="99">
        <v>0</v>
      </c>
      <c r="O196" s="99" t="s">
        <v>855</v>
      </c>
      <c r="P196" s="99">
        <v>0</v>
      </c>
      <c r="Q196" s="99" t="s">
        <v>855</v>
      </c>
      <c r="R196" s="99">
        <v>0</v>
      </c>
      <c r="S196" s="99" t="s">
        <v>855</v>
      </c>
      <c r="T196" s="99">
        <v>0</v>
      </c>
      <c r="U196" s="99" t="s">
        <v>855</v>
      </c>
      <c r="V196" s="103">
        <v>0</v>
      </c>
    </row>
    <row r="197" spans="1:22" ht="15">
      <c r="A197" s="104" t="s">
        <v>660</v>
      </c>
      <c r="B197" s="105" t="s">
        <v>1392</v>
      </c>
      <c r="C197" s="105" t="s">
        <v>1393</v>
      </c>
      <c r="D197" s="105" t="s">
        <v>914</v>
      </c>
      <c r="E197" s="105" t="s">
        <v>854</v>
      </c>
      <c r="F197" s="106">
        <v>1124194269.26</v>
      </c>
      <c r="G197" s="107">
        <v>42489</v>
      </c>
      <c r="H197" s="108">
        <v>317178517</v>
      </c>
      <c r="I197" s="105">
        <v>0</v>
      </c>
      <c r="J197" s="108">
        <v>317178517</v>
      </c>
      <c r="K197" s="105" t="s">
        <v>855</v>
      </c>
      <c r="L197" s="105">
        <v>0</v>
      </c>
      <c r="M197" s="105" t="s">
        <v>855</v>
      </c>
      <c r="N197" s="105">
        <v>0</v>
      </c>
      <c r="O197" s="105" t="s">
        <v>855</v>
      </c>
      <c r="P197" s="105">
        <v>0</v>
      </c>
      <c r="Q197" s="105" t="s">
        <v>855</v>
      </c>
      <c r="R197" s="105">
        <v>0</v>
      </c>
      <c r="S197" s="105" t="s">
        <v>855</v>
      </c>
      <c r="T197" s="105">
        <v>0</v>
      </c>
      <c r="U197" s="105" t="s">
        <v>855</v>
      </c>
      <c r="V197" s="109">
        <v>0</v>
      </c>
    </row>
    <row r="198" spans="1:22" ht="15">
      <c r="A198" s="98"/>
      <c r="B198" s="99" t="s">
        <v>1395</v>
      </c>
      <c r="C198" s="99" t="s">
        <v>1396</v>
      </c>
      <c r="D198" s="99" t="s">
        <v>871</v>
      </c>
      <c r="E198" s="99" t="s">
        <v>854</v>
      </c>
      <c r="F198" s="100">
        <v>30602186.559999999</v>
      </c>
      <c r="G198" s="101">
        <v>35383</v>
      </c>
      <c r="H198" s="102">
        <v>5388995</v>
      </c>
      <c r="I198" s="102">
        <v>10777990</v>
      </c>
      <c r="J198" s="102">
        <v>16166985</v>
      </c>
      <c r="K198" s="99" t="s">
        <v>855</v>
      </c>
      <c r="L198" s="99">
        <v>0</v>
      </c>
      <c r="M198" s="99" t="s">
        <v>855</v>
      </c>
      <c r="N198" s="99">
        <v>0</v>
      </c>
      <c r="O198" s="99" t="s">
        <v>855</v>
      </c>
      <c r="P198" s="99">
        <v>0</v>
      </c>
      <c r="Q198" s="99" t="s">
        <v>855</v>
      </c>
      <c r="R198" s="99">
        <v>0</v>
      </c>
      <c r="S198" s="99" t="s">
        <v>855</v>
      </c>
      <c r="T198" s="99">
        <v>0</v>
      </c>
      <c r="U198" s="99" t="s">
        <v>855</v>
      </c>
      <c r="V198" s="103">
        <v>0</v>
      </c>
    </row>
    <row r="199" spans="1:22" ht="15">
      <c r="A199" s="104" t="s">
        <v>1397</v>
      </c>
      <c r="B199" s="105" t="s">
        <v>1398</v>
      </c>
      <c r="C199" s="105" t="s">
        <v>1399</v>
      </c>
      <c r="D199" s="105" t="s">
        <v>914</v>
      </c>
      <c r="E199" s="105" t="s">
        <v>854</v>
      </c>
      <c r="F199" s="106">
        <v>334251231.39999998</v>
      </c>
      <c r="G199" s="107">
        <v>41906</v>
      </c>
      <c r="H199" s="108">
        <v>179000000</v>
      </c>
      <c r="I199" s="105">
        <v>0</v>
      </c>
      <c r="J199" s="108">
        <v>179000000</v>
      </c>
      <c r="K199" s="105" t="s">
        <v>855</v>
      </c>
      <c r="L199" s="105">
        <v>0</v>
      </c>
      <c r="M199" s="105" t="s">
        <v>855</v>
      </c>
      <c r="N199" s="105">
        <v>0</v>
      </c>
      <c r="O199" s="105" t="s">
        <v>855</v>
      </c>
      <c r="P199" s="105">
        <v>0</v>
      </c>
      <c r="Q199" s="105" t="s">
        <v>855</v>
      </c>
      <c r="R199" s="105">
        <v>0</v>
      </c>
      <c r="S199" s="105" t="s">
        <v>855</v>
      </c>
      <c r="T199" s="105">
        <v>0</v>
      </c>
      <c r="U199" s="105" t="s">
        <v>855</v>
      </c>
      <c r="V199" s="109">
        <v>0</v>
      </c>
    </row>
    <row r="200" spans="1:22" ht="15">
      <c r="A200" s="98" t="s">
        <v>1400</v>
      </c>
      <c r="B200" s="99" t="s">
        <v>1401</v>
      </c>
      <c r="C200" s="99" t="s">
        <v>1402</v>
      </c>
      <c r="D200" s="99" t="s">
        <v>929</v>
      </c>
      <c r="E200" s="99" t="s">
        <v>854</v>
      </c>
      <c r="F200" s="100">
        <v>488183378.76999998</v>
      </c>
      <c r="G200" s="101">
        <v>39289</v>
      </c>
      <c r="H200" s="102">
        <v>31257700</v>
      </c>
      <c r="I200" s="102">
        <v>61361556</v>
      </c>
      <c r="J200" s="102">
        <v>92619256</v>
      </c>
      <c r="K200" s="99" t="s">
        <v>855</v>
      </c>
      <c r="L200" s="99">
        <v>0</v>
      </c>
      <c r="M200" s="99" t="s">
        <v>855</v>
      </c>
      <c r="N200" s="99">
        <v>0</v>
      </c>
      <c r="O200" s="99" t="s">
        <v>855</v>
      </c>
      <c r="P200" s="99">
        <v>0</v>
      </c>
      <c r="Q200" s="99" t="s">
        <v>855</v>
      </c>
      <c r="R200" s="99">
        <v>0</v>
      </c>
      <c r="S200" s="99" t="s">
        <v>855</v>
      </c>
      <c r="T200" s="99">
        <v>0</v>
      </c>
      <c r="U200" s="99" t="s">
        <v>855</v>
      </c>
      <c r="V200" s="103">
        <v>0</v>
      </c>
    </row>
    <row r="201" spans="1:22" ht="15">
      <c r="A201" s="104" t="s">
        <v>1403</v>
      </c>
      <c r="B201" s="105" t="s">
        <v>663</v>
      </c>
      <c r="C201" s="105" t="s">
        <v>1404</v>
      </c>
      <c r="D201" s="105" t="s">
        <v>914</v>
      </c>
      <c r="E201" s="105" t="s">
        <v>854</v>
      </c>
      <c r="F201" s="106">
        <v>1683266389.5</v>
      </c>
      <c r="G201" s="107">
        <v>42447</v>
      </c>
      <c r="H201" s="108">
        <v>225000000</v>
      </c>
      <c r="I201" s="105">
        <v>0</v>
      </c>
      <c r="J201" s="108">
        <v>225000000</v>
      </c>
      <c r="K201" s="105" t="s">
        <v>855</v>
      </c>
      <c r="L201" s="105">
        <v>0</v>
      </c>
      <c r="M201" s="105" t="s">
        <v>855</v>
      </c>
      <c r="N201" s="105">
        <v>0</v>
      </c>
      <c r="O201" s="105" t="s">
        <v>855</v>
      </c>
      <c r="P201" s="105">
        <v>0</v>
      </c>
      <c r="Q201" s="105" t="s">
        <v>855</v>
      </c>
      <c r="R201" s="105">
        <v>0</v>
      </c>
      <c r="S201" s="105" t="s">
        <v>855</v>
      </c>
      <c r="T201" s="105">
        <v>0</v>
      </c>
      <c r="U201" s="105" t="s">
        <v>855</v>
      </c>
      <c r="V201" s="109">
        <v>0</v>
      </c>
    </row>
    <row r="202" spans="1:22" ht="15">
      <c r="A202" s="98"/>
      <c r="B202" s="99" t="s">
        <v>1406</v>
      </c>
      <c r="C202" s="99" t="s">
        <v>1407</v>
      </c>
      <c r="D202" s="99" t="s">
        <v>871</v>
      </c>
      <c r="E202" s="99" t="s">
        <v>854</v>
      </c>
      <c r="F202" s="100">
        <v>536949301.21000004</v>
      </c>
      <c r="G202" s="101">
        <v>41394</v>
      </c>
      <c r="H202" s="102">
        <v>5962454</v>
      </c>
      <c r="I202" s="102">
        <v>11924908</v>
      </c>
      <c r="J202" s="102">
        <v>17887362</v>
      </c>
      <c r="K202" s="99" t="s">
        <v>855</v>
      </c>
      <c r="L202" s="99">
        <v>0</v>
      </c>
      <c r="M202" s="99" t="s">
        <v>855</v>
      </c>
      <c r="N202" s="99">
        <v>0</v>
      </c>
      <c r="O202" s="99" t="s">
        <v>855</v>
      </c>
      <c r="P202" s="99">
        <v>0</v>
      </c>
      <c r="Q202" s="99" t="s">
        <v>855</v>
      </c>
      <c r="R202" s="99">
        <v>0</v>
      </c>
      <c r="S202" s="99" t="s">
        <v>855</v>
      </c>
      <c r="T202" s="99">
        <v>0</v>
      </c>
      <c r="U202" s="99" t="s">
        <v>855</v>
      </c>
      <c r="V202" s="103">
        <v>0</v>
      </c>
    </row>
    <row r="203" spans="1:22" ht="15">
      <c r="A203" s="104"/>
      <c r="B203" s="105" t="s">
        <v>1409</v>
      </c>
      <c r="C203" s="105" t="s">
        <v>1410</v>
      </c>
      <c r="D203" s="105" t="s">
        <v>871</v>
      </c>
      <c r="E203" s="105" t="s">
        <v>854</v>
      </c>
      <c r="F203" s="106">
        <v>14000000</v>
      </c>
      <c r="G203" s="107">
        <v>39786</v>
      </c>
      <c r="H203" s="108">
        <v>2846929</v>
      </c>
      <c r="I203" s="108">
        <v>2375293</v>
      </c>
      <c r="J203" s="108">
        <v>5222222</v>
      </c>
      <c r="K203" s="105" t="s">
        <v>855</v>
      </c>
      <c r="L203" s="105">
        <v>0</v>
      </c>
      <c r="M203" s="105" t="s">
        <v>855</v>
      </c>
      <c r="N203" s="105">
        <v>0</v>
      </c>
      <c r="O203" s="105" t="s">
        <v>855</v>
      </c>
      <c r="P203" s="105">
        <v>0</v>
      </c>
      <c r="Q203" s="105" t="s">
        <v>855</v>
      </c>
      <c r="R203" s="105">
        <v>0</v>
      </c>
      <c r="S203" s="105" t="s">
        <v>855</v>
      </c>
      <c r="T203" s="105">
        <v>0</v>
      </c>
      <c r="U203" s="105" t="s">
        <v>855</v>
      </c>
      <c r="V203" s="109">
        <v>0</v>
      </c>
    </row>
    <row r="204" spans="1:22" ht="15">
      <c r="A204" s="98" t="s">
        <v>1411</v>
      </c>
      <c r="B204" s="99" t="s">
        <v>1412</v>
      </c>
      <c r="C204" s="99" t="s">
        <v>1413</v>
      </c>
      <c r="D204" s="99" t="s">
        <v>914</v>
      </c>
      <c r="E204" s="99" t="s">
        <v>854</v>
      </c>
      <c r="F204" s="100">
        <v>1356704477.27</v>
      </c>
      <c r="G204" s="101">
        <v>42489</v>
      </c>
      <c r="H204" s="102">
        <v>165001783</v>
      </c>
      <c r="I204" s="99">
        <v>0</v>
      </c>
      <c r="J204" s="102">
        <v>165001783</v>
      </c>
      <c r="K204" s="99" t="s">
        <v>855</v>
      </c>
      <c r="L204" s="99">
        <v>0</v>
      </c>
      <c r="M204" s="99" t="s">
        <v>855</v>
      </c>
      <c r="N204" s="99">
        <v>0</v>
      </c>
      <c r="O204" s="99" t="s">
        <v>855</v>
      </c>
      <c r="P204" s="99">
        <v>0</v>
      </c>
      <c r="Q204" s="99" t="s">
        <v>855</v>
      </c>
      <c r="R204" s="99">
        <v>0</v>
      </c>
      <c r="S204" s="99" t="s">
        <v>855</v>
      </c>
      <c r="T204" s="99">
        <v>0</v>
      </c>
      <c r="U204" s="99" t="s">
        <v>855</v>
      </c>
      <c r="V204" s="103">
        <v>0</v>
      </c>
    </row>
    <row r="205" spans="1:22" ht="15">
      <c r="A205" s="104"/>
      <c r="B205" s="105" t="s">
        <v>1415</v>
      </c>
      <c r="C205" s="105" t="s">
        <v>1416</v>
      </c>
      <c r="D205" s="105" t="s">
        <v>871</v>
      </c>
      <c r="E205" s="105" t="s">
        <v>854</v>
      </c>
      <c r="F205" s="106">
        <v>1722965684.3399999</v>
      </c>
      <c r="G205" s="107">
        <v>40379</v>
      </c>
      <c r="H205" s="108">
        <v>210197577031248</v>
      </c>
      <c r="I205" s="108">
        <v>66665012</v>
      </c>
      <c r="J205" s="108">
        <v>210197643696260</v>
      </c>
      <c r="K205" s="105" t="s">
        <v>855</v>
      </c>
      <c r="L205" s="105">
        <v>0</v>
      </c>
      <c r="M205" s="105" t="s">
        <v>855</v>
      </c>
      <c r="N205" s="105">
        <v>0</v>
      </c>
      <c r="O205" s="105" t="s">
        <v>855</v>
      </c>
      <c r="P205" s="105">
        <v>0</v>
      </c>
      <c r="Q205" s="105" t="s">
        <v>855</v>
      </c>
      <c r="R205" s="105">
        <v>0</v>
      </c>
      <c r="S205" s="105" t="s">
        <v>855</v>
      </c>
      <c r="T205" s="105">
        <v>0</v>
      </c>
      <c r="U205" s="105" t="s">
        <v>855</v>
      </c>
      <c r="V205" s="109">
        <v>0</v>
      </c>
    </row>
    <row r="206" spans="1:22" ht="15">
      <c r="A206" s="98" t="s">
        <v>667</v>
      </c>
      <c r="B206" s="99" t="s">
        <v>1417</v>
      </c>
      <c r="C206" s="99" t="s">
        <v>1418</v>
      </c>
      <c r="D206" s="99" t="s">
        <v>914</v>
      </c>
      <c r="E206" s="99" t="s">
        <v>854</v>
      </c>
      <c r="F206" s="100">
        <v>594164902.55999994</v>
      </c>
      <c r="G206" s="101">
        <v>42031</v>
      </c>
      <c r="H206" s="102">
        <v>53857284</v>
      </c>
      <c r="I206" s="99">
        <v>0</v>
      </c>
      <c r="J206" s="102">
        <v>53857284</v>
      </c>
      <c r="K206" s="99" t="s">
        <v>855</v>
      </c>
      <c r="L206" s="99">
        <v>0</v>
      </c>
      <c r="M206" s="99" t="s">
        <v>855</v>
      </c>
      <c r="N206" s="99">
        <v>0</v>
      </c>
      <c r="O206" s="99" t="s">
        <v>855</v>
      </c>
      <c r="P206" s="99">
        <v>0</v>
      </c>
      <c r="Q206" s="99" t="s">
        <v>855</v>
      </c>
      <c r="R206" s="99">
        <v>0</v>
      </c>
      <c r="S206" s="99" t="s">
        <v>855</v>
      </c>
      <c r="T206" s="99">
        <v>0</v>
      </c>
      <c r="U206" s="99" t="s">
        <v>855</v>
      </c>
      <c r="V206" s="103">
        <v>0</v>
      </c>
    </row>
    <row r="207" spans="1:22" ht="15">
      <c r="A207" s="104" t="s">
        <v>1419</v>
      </c>
      <c r="B207" s="105" t="s">
        <v>1420</v>
      </c>
      <c r="C207" s="105" t="s">
        <v>1421</v>
      </c>
      <c r="D207" s="105" t="s">
        <v>929</v>
      </c>
      <c r="E207" s="105" t="s">
        <v>854</v>
      </c>
      <c r="F207" s="106">
        <v>1116676965.75</v>
      </c>
      <c r="G207" s="107">
        <v>42433</v>
      </c>
      <c r="H207" s="108">
        <v>29440000</v>
      </c>
      <c r="I207" s="108">
        <v>58880000</v>
      </c>
      <c r="J207" s="108">
        <v>88320000</v>
      </c>
      <c r="K207" s="105" t="s">
        <v>855</v>
      </c>
      <c r="L207" s="105">
        <v>0</v>
      </c>
      <c r="M207" s="105" t="s">
        <v>855</v>
      </c>
      <c r="N207" s="105">
        <v>0</v>
      </c>
      <c r="O207" s="105" t="s">
        <v>855</v>
      </c>
      <c r="P207" s="105">
        <v>0</v>
      </c>
      <c r="Q207" s="105" t="s">
        <v>855</v>
      </c>
      <c r="R207" s="105">
        <v>0</v>
      </c>
      <c r="S207" s="105" t="s">
        <v>855</v>
      </c>
      <c r="T207" s="105">
        <v>0</v>
      </c>
      <c r="U207" s="105" t="s">
        <v>855</v>
      </c>
      <c r="V207" s="109">
        <v>0</v>
      </c>
    </row>
    <row r="208" spans="1:22" ht="15">
      <c r="A208" s="98"/>
      <c r="B208" s="99" t="s">
        <v>2191</v>
      </c>
      <c r="C208" s="99" t="s">
        <v>2192</v>
      </c>
      <c r="D208" s="99" t="s">
        <v>871</v>
      </c>
      <c r="E208" s="99" t="s">
        <v>854</v>
      </c>
      <c r="F208" s="100">
        <v>759241529</v>
      </c>
      <c r="G208" s="101">
        <v>42257</v>
      </c>
      <c r="H208" s="102">
        <v>759241529</v>
      </c>
      <c r="I208" s="99">
        <v>0</v>
      </c>
      <c r="J208" s="102">
        <v>759241529</v>
      </c>
      <c r="K208" s="99" t="s">
        <v>855</v>
      </c>
      <c r="L208" s="99">
        <v>0</v>
      </c>
      <c r="M208" s="99" t="s">
        <v>855</v>
      </c>
      <c r="N208" s="99">
        <v>0</v>
      </c>
      <c r="O208" s="99" t="s">
        <v>855</v>
      </c>
      <c r="P208" s="99">
        <v>0</v>
      </c>
      <c r="Q208" s="99" t="s">
        <v>855</v>
      </c>
      <c r="R208" s="99">
        <v>0</v>
      </c>
      <c r="S208" s="99" t="s">
        <v>855</v>
      </c>
      <c r="T208" s="99">
        <v>0</v>
      </c>
      <c r="U208" s="99" t="s">
        <v>855</v>
      </c>
      <c r="V208" s="103">
        <v>0</v>
      </c>
    </row>
    <row r="209" spans="1:22" ht="15">
      <c r="A209" s="104"/>
      <c r="B209" s="105" t="s">
        <v>1423</v>
      </c>
      <c r="C209" s="105" t="s">
        <v>1424</v>
      </c>
      <c r="D209" s="105" t="s">
        <v>871</v>
      </c>
      <c r="E209" s="105" t="s">
        <v>854</v>
      </c>
      <c r="F209" s="106">
        <v>23748768.84</v>
      </c>
      <c r="G209" s="107">
        <v>39931</v>
      </c>
      <c r="H209" s="108">
        <v>265160</v>
      </c>
      <c r="I209" s="108">
        <v>461354</v>
      </c>
      <c r="J209" s="108">
        <v>726514</v>
      </c>
      <c r="K209" s="105" t="s">
        <v>855</v>
      </c>
      <c r="L209" s="105">
        <v>0</v>
      </c>
      <c r="M209" s="105" t="s">
        <v>855</v>
      </c>
      <c r="N209" s="105">
        <v>0</v>
      </c>
      <c r="O209" s="105" t="s">
        <v>855</v>
      </c>
      <c r="P209" s="105">
        <v>0</v>
      </c>
      <c r="Q209" s="105" t="s">
        <v>855</v>
      </c>
      <c r="R209" s="105">
        <v>0</v>
      </c>
      <c r="S209" s="105" t="s">
        <v>855</v>
      </c>
      <c r="T209" s="105">
        <v>0</v>
      </c>
      <c r="U209" s="105" t="s">
        <v>855</v>
      </c>
      <c r="V209" s="109">
        <v>0</v>
      </c>
    </row>
    <row r="210" spans="1:22" ht="15">
      <c r="A210" s="98" t="s">
        <v>1425</v>
      </c>
      <c r="B210" s="99" t="s">
        <v>1426</v>
      </c>
      <c r="C210" s="99" t="s">
        <v>1427</v>
      </c>
      <c r="D210" s="99" t="s">
        <v>914</v>
      </c>
      <c r="E210" s="99" t="s">
        <v>854</v>
      </c>
      <c r="F210" s="100">
        <v>9740777179.5900002</v>
      </c>
      <c r="G210" s="101">
        <v>41024</v>
      </c>
      <c r="H210" s="102">
        <v>553934646</v>
      </c>
      <c r="I210" s="99">
        <v>0</v>
      </c>
      <c r="J210" s="102">
        <v>553934646</v>
      </c>
      <c r="K210" s="99" t="s">
        <v>855</v>
      </c>
      <c r="L210" s="99">
        <v>0</v>
      </c>
      <c r="M210" s="99" t="s">
        <v>855</v>
      </c>
      <c r="N210" s="99">
        <v>0</v>
      </c>
      <c r="O210" s="99" t="s">
        <v>855</v>
      </c>
      <c r="P210" s="99">
        <v>0</v>
      </c>
      <c r="Q210" s="99" t="s">
        <v>855</v>
      </c>
      <c r="R210" s="99">
        <v>0</v>
      </c>
      <c r="S210" s="99" t="s">
        <v>855</v>
      </c>
      <c r="T210" s="99">
        <v>0</v>
      </c>
      <c r="U210" s="99" t="s">
        <v>855</v>
      </c>
      <c r="V210" s="103">
        <v>0</v>
      </c>
    </row>
    <row r="211" spans="1:22" ht="15">
      <c r="A211" s="104"/>
      <c r="B211" s="105" t="s">
        <v>1429</v>
      </c>
      <c r="C211" s="105" t="s">
        <v>1430</v>
      </c>
      <c r="D211" s="105" t="s">
        <v>871</v>
      </c>
      <c r="E211" s="105" t="s">
        <v>854</v>
      </c>
      <c r="F211" s="106">
        <v>12351465.869999999</v>
      </c>
      <c r="G211" s="107">
        <v>38470</v>
      </c>
      <c r="H211" s="108">
        <v>913778</v>
      </c>
      <c r="I211" s="105">
        <v>0</v>
      </c>
      <c r="J211" s="108">
        <v>913778</v>
      </c>
      <c r="K211" s="105" t="s">
        <v>855</v>
      </c>
      <c r="L211" s="105">
        <v>0</v>
      </c>
      <c r="M211" s="105" t="s">
        <v>855</v>
      </c>
      <c r="N211" s="105">
        <v>0</v>
      </c>
      <c r="O211" s="105" t="s">
        <v>855</v>
      </c>
      <c r="P211" s="105">
        <v>0</v>
      </c>
      <c r="Q211" s="105" t="s">
        <v>855</v>
      </c>
      <c r="R211" s="105">
        <v>0</v>
      </c>
      <c r="S211" s="105" t="s">
        <v>855</v>
      </c>
      <c r="T211" s="105">
        <v>0</v>
      </c>
      <c r="U211" s="105" t="s">
        <v>855</v>
      </c>
      <c r="V211" s="109">
        <v>0</v>
      </c>
    </row>
    <row r="212" spans="1:22" ht="15">
      <c r="A212" s="98" t="s">
        <v>1431</v>
      </c>
      <c r="B212" s="99" t="s">
        <v>1432</v>
      </c>
      <c r="C212" s="99" t="s">
        <v>1433</v>
      </c>
      <c r="D212" s="99" t="s">
        <v>914</v>
      </c>
      <c r="E212" s="99" t="s">
        <v>854</v>
      </c>
      <c r="F212" s="100">
        <v>1402530425</v>
      </c>
      <c r="G212" s="101">
        <v>41003</v>
      </c>
      <c r="H212" s="102">
        <v>156293356</v>
      </c>
      <c r="I212" s="99">
        <v>0</v>
      </c>
      <c r="J212" s="102">
        <v>156293356</v>
      </c>
      <c r="K212" s="99" t="s">
        <v>855</v>
      </c>
      <c r="L212" s="99">
        <v>0</v>
      </c>
      <c r="M212" s="99" t="s">
        <v>855</v>
      </c>
      <c r="N212" s="99">
        <v>0</v>
      </c>
      <c r="O212" s="99" t="s">
        <v>855</v>
      </c>
      <c r="P212" s="99">
        <v>0</v>
      </c>
      <c r="Q212" s="99" t="s">
        <v>855</v>
      </c>
      <c r="R212" s="99">
        <v>0</v>
      </c>
      <c r="S212" s="99" t="s">
        <v>855</v>
      </c>
      <c r="T212" s="99">
        <v>0</v>
      </c>
      <c r="U212" s="99" t="s">
        <v>855</v>
      </c>
      <c r="V212" s="103">
        <v>0</v>
      </c>
    </row>
    <row r="213" spans="1:22" ht="15">
      <c r="A213" s="104" t="s">
        <v>672</v>
      </c>
      <c r="B213" s="105" t="s">
        <v>1434</v>
      </c>
      <c r="C213" s="105" t="s">
        <v>1435</v>
      </c>
      <c r="D213" s="105" t="s">
        <v>867</v>
      </c>
      <c r="E213" s="105" t="s">
        <v>854</v>
      </c>
      <c r="F213" s="106">
        <v>376436699.64999998</v>
      </c>
      <c r="G213" s="107">
        <v>42375</v>
      </c>
      <c r="H213" s="108">
        <v>34581627</v>
      </c>
      <c r="I213" s="108">
        <v>13001621</v>
      </c>
      <c r="J213" s="108">
        <v>47583248</v>
      </c>
      <c r="K213" s="105" t="s">
        <v>855</v>
      </c>
      <c r="L213" s="105">
        <v>0</v>
      </c>
      <c r="M213" s="105" t="s">
        <v>855</v>
      </c>
      <c r="N213" s="105">
        <v>0</v>
      </c>
      <c r="O213" s="105" t="s">
        <v>855</v>
      </c>
      <c r="P213" s="105">
        <v>0</v>
      </c>
      <c r="Q213" s="105" t="s">
        <v>855</v>
      </c>
      <c r="R213" s="105">
        <v>0</v>
      </c>
      <c r="S213" s="105" t="s">
        <v>855</v>
      </c>
      <c r="T213" s="105">
        <v>0</v>
      </c>
      <c r="U213" s="105" t="s">
        <v>855</v>
      </c>
      <c r="V213" s="109">
        <v>0</v>
      </c>
    </row>
    <row r="214" spans="1:22" ht="15">
      <c r="A214" s="98"/>
      <c r="B214" s="99" t="s">
        <v>2762</v>
      </c>
      <c r="C214" s="99" t="s">
        <v>2763</v>
      </c>
      <c r="D214" s="99" t="s">
        <v>936</v>
      </c>
      <c r="E214" s="99" t="s">
        <v>854</v>
      </c>
      <c r="F214" s="100">
        <v>32915792</v>
      </c>
      <c r="G214" s="101">
        <v>42185</v>
      </c>
      <c r="H214" s="102">
        <v>27632976</v>
      </c>
      <c r="I214" s="99">
        <v>0</v>
      </c>
      <c r="J214" s="102">
        <v>27632976</v>
      </c>
      <c r="K214" s="99" t="s">
        <v>855</v>
      </c>
      <c r="L214" s="99">
        <v>0</v>
      </c>
      <c r="M214" s="99" t="s">
        <v>855</v>
      </c>
      <c r="N214" s="99">
        <v>0</v>
      </c>
      <c r="O214" s="99" t="s">
        <v>855</v>
      </c>
      <c r="P214" s="99">
        <v>0</v>
      </c>
      <c r="Q214" s="99" t="s">
        <v>855</v>
      </c>
      <c r="R214" s="99">
        <v>0</v>
      </c>
      <c r="S214" s="99" t="s">
        <v>855</v>
      </c>
      <c r="T214" s="99">
        <v>0</v>
      </c>
      <c r="U214" s="99" t="s">
        <v>855</v>
      </c>
      <c r="V214" s="103">
        <v>0</v>
      </c>
    </row>
    <row r="215" spans="1:22" ht="15">
      <c r="A215" s="104"/>
      <c r="B215" s="105" t="s">
        <v>1437</v>
      </c>
      <c r="C215" s="105" t="s">
        <v>1438</v>
      </c>
      <c r="D215" s="105" t="s">
        <v>853</v>
      </c>
      <c r="E215" s="105" t="s">
        <v>854</v>
      </c>
      <c r="F215" s="106">
        <v>991106.47</v>
      </c>
      <c r="G215" s="107">
        <v>41324</v>
      </c>
      <c r="H215" s="108">
        <v>18141989</v>
      </c>
      <c r="I215" s="108">
        <v>35810443</v>
      </c>
      <c r="J215" s="108">
        <v>53952432</v>
      </c>
      <c r="K215" s="105" t="s">
        <v>855</v>
      </c>
      <c r="L215" s="105">
        <v>0</v>
      </c>
      <c r="M215" s="105" t="s">
        <v>855</v>
      </c>
      <c r="N215" s="105">
        <v>0</v>
      </c>
      <c r="O215" s="105" t="s">
        <v>855</v>
      </c>
      <c r="P215" s="105">
        <v>0</v>
      </c>
      <c r="Q215" s="105" t="s">
        <v>855</v>
      </c>
      <c r="R215" s="105">
        <v>0</v>
      </c>
      <c r="S215" s="105" t="s">
        <v>855</v>
      </c>
      <c r="T215" s="105">
        <v>0</v>
      </c>
      <c r="U215" s="105" t="s">
        <v>855</v>
      </c>
      <c r="V215" s="109">
        <v>0</v>
      </c>
    </row>
    <row r="216" spans="1:22" ht="15">
      <c r="A216" s="98" t="s">
        <v>1439</v>
      </c>
      <c r="B216" s="99" t="s">
        <v>1440</v>
      </c>
      <c r="C216" s="99" t="s">
        <v>1441</v>
      </c>
      <c r="D216" s="99" t="s">
        <v>929</v>
      </c>
      <c r="E216" s="99" t="s">
        <v>854</v>
      </c>
      <c r="F216" s="100">
        <v>600000001.32000005</v>
      </c>
      <c r="G216" s="101">
        <v>42480</v>
      </c>
      <c r="H216" s="102">
        <v>217566343</v>
      </c>
      <c r="I216" s="99">
        <v>0</v>
      </c>
      <c r="J216" s="102">
        <v>217566343</v>
      </c>
      <c r="K216" s="99" t="s">
        <v>855</v>
      </c>
      <c r="L216" s="99">
        <v>0</v>
      </c>
      <c r="M216" s="99" t="s">
        <v>855</v>
      </c>
      <c r="N216" s="99">
        <v>0</v>
      </c>
      <c r="O216" s="99" t="s">
        <v>855</v>
      </c>
      <c r="P216" s="99">
        <v>0</v>
      </c>
      <c r="Q216" s="99" t="s">
        <v>855</v>
      </c>
      <c r="R216" s="99">
        <v>0</v>
      </c>
      <c r="S216" s="99" t="s">
        <v>855</v>
      </c>
      <c r="T216" s="99">
        <v>0</v>
      </c>
      <c r="U216" s="99" t="s">
        <v>855</v>
      </c>
      <c r="V216" s="103">
        <v>0</v>
      </c>
    </row>
    <row r="217" spans="1:22" ht="15">
      <c r="A217" s="104"/>
      <c r="B217" s="105" t="s">
        <v>1443</v>
      </c>
      <c r="C217" s="105" t="s">
        <v>1444</v>
      </c>
      <c r="D217" s="105" t="s">
        <v>871</v>
      </c>
      <c r="E217" s="105" t="s">
        <v>854</v>
      </c>
      <c r="F217" s="106">
        <v>225000</v>
      </c>
      <c r="G217" s="107">
        <v>41361</v>
      </c>
      <c r="H217" s="108">
        <v>225000</v>
      </c>
      <c r="I217" s="105">
        <v>0</v>
      </c>
      <c r="J217" s="108">
        <v>225000</v>
      </c>
      <c r="K217" s="105" t="s">
        <v>855</v>
      </c>
      <c r="L217" s="105">
        <v>0</v>
      </c>
      <c r="M217" s="105" t="s">
        <v>855</v>
      </c>
      <c r="N217" s="105">
        <v>0</v>
      </c>
      <c r="O217" s="105" t="s">
        <v>855</v>
      </c>
      <c r="P217" s="105">
        <v>0</v>
      </c>
      <c r="Q217" s="105" t="s">
        <v>855</v>
      </c>
      <c r="R217" s="105">
        <v>0</v>
      </c>
      <c r="S217" s="105" t="s">
        <v>855</v>
      </c>
      <c r="T217" s="105">
        <v>0</v>
      </c>
      <c r="U217" s="105" t="s">
        <v>855</v>
      </c>
      <c r="V217" s="109">
        <v>0</v>
      </c>
    </row>
    <row r="218" spans="1:22" ht="15">
      <c r="A218" s="98"/>
      <c r="B218" s="99" t="s">
        <v>1446</v>
      </c>
      <c r="C218" s="99" t="s">
        <v>1447</v>
      </c>
      <c r="D218" s="99" t="s">
        <v>853</v>
      </c>
      <c r="E218" s="99" t="s">
        <v>854</v>
      </c>
      <c r="F218" s="100">
        <v>30592784.030000001</v>
      </c>
      <c r="G218" s="101">
        <v>42124</v>
      </c>
      <c r="H218" s="102">
        <v>604743293</v>
      </c>
      <c r="I218" s="99">
        <v>0</v>
      </c>
      <c r="J218" s="102">
        <v>604743293</v>
      </c>
      <c r="K218" s="99" t="s">
        <v>855</v>
      </c>
      <c r="L218" s="99">
        <v>0</v>
      </c>
      <c r="M218" s="99" t="s">
        <v>855</v>
      </c>
      <c r="N218" s="99">
        <v>0</v>
      </c>
      <c r="O218" s="99" t="s">
        <v>855</v>
      </c>
      <c r="P218" s="99">
        <v>0</v>
      </c>
      <c r="Q218" s="99" t="s">
        <v>855</v>
      </c>
      <c r="R218" s="99">
        <v>0</v>
      </c>
      <c r="S218" s="99" t="s">
        <v>855</v>
      </c>
      <c r="T218" s="99">
        <v>0</v>
      </c>
      <c r="U218" s="99" t="s">
        <v>855</v>
      </c>
      <c r="V218" s="103">
        <v>0</v>
      </c>
    </row>
    <row r="219" spans="1:22" ht="15">
      <c r="A219" s="104" t="s">
        <v>1448</v>
      </c>
      <c r="B219" s="105" t="s">
        <v>1449</v>
      </c>
      <c r="C219" s="105" t="s">
        <v>1450</v>
      </c>
      <c r="D219" s="105" t="s">
        <v>914</v>
      </c>
      <c r="E219" s="105" t="s">
        <v>854</v>
      </c>
      <c r="F219" s="106">
        <v>2740661187.7399998</v>
      </c>
      <c r="G219" s="107">
        <v>42038</v>
      </c>
      <c r="H219" s="108">
        <v>378066162</v>
      </c>
      <c r="I219" s="105">
        <v>0</v>
      </c>
      <c r="J219" s="108">
        <v>378066162</v>
      </c>
      <c r="K219" s="105" t="s">
        <v>855</v>
      </c>
      <c r="L219" s="105">
        <v>0</v>
      </c>
      <c r="M219" s="105" t="s">
        <v>855</v>
      </c>
      <c r="N219" s="105">
        <v>0</v>
      </c>
      <c r="O219" s="105" t="s">
        <v>855</v>
      </c>
      <c r="P219" s="105">
        <v>0</v>
      </c>
      <c r="Q219" s="105" t="s">
        <v>855</v>
      </c>
      <c r="R219" s="105">
        <v>0</v>
      </c>
      <c r="S219" s="105" t="s">
        <v>855</v>
      </c>
      <c r="T219" s="105">
        <v>0</v>
      </c>
      <c r="U219" s="105" t="s">
        <v>855</v>
      </c>
      <c r="V219" s="109">
        <v>0</v>
      </c>
    </row>
    <row r="220" spans="1:22" ht="15">
      <c r="A220" s="98"/>
      <c r="B220" s="99" t="s">
        <v>1452</v>
      </c>
      <c r="C220" s="99" t="s">
        <v>1453</v>
      </c>
      <c r="D220" s="99" t="s">
        <v>871</v>
      </c>
      <c r="E220" s="99" t="s">
        <v>854</v>
      </c>
      <c r="F220" s="100">
        <v>490148</v>
      </c>
      <c r="G220" s="101">
        <v>42124</v>
      </c>
      <c r="H220" s="102">
        <v>490148</v>
      </c>
      <c r="I220" s="99">
        <v>0</v>
      </c>
      <c r="J220" s="102">
        <v>490148</v>
      </c>
      <c r="K220" s="99" t="s">
        <v>855</v>
      </c>
      <c r="L220" s="99">
        <v>0</v>
      </c>
      <c r="M220" s="99" t="s">
        <v>855</v>
      </c>
      <c r="N220" s="99">
        <v>0</v>
      </c>
      <c r="O220" s="99" t="s">
        <v>855</v>
      </c>
      <c r="P220" s="99">
        <v>0</v>
      </c>
      <c r="Q220" s="99" t="s">
        <v>855</v>
      </c>
      <c r="R220" s="99">
        <v>0</v>
      </c>
      <c r="S220" s="99" t="s">
        <v>855</v>
      </c>
      <c r="T220" s="99">
        <v>0</v>
      </c>
      <c r="U220" s="99" t="s">
        <v>855</v>
      </c>
      <c r="V220" s="103">
        <v>0</v>
      </c>
    </row>
    <row r="221" spans="1:22" ht="15">
      <c r="A221" s="104"/>
      <c r="B221" s="105" t="s">
        <v>1455</v>
      </c>
      <c r="C221" s="105" t="s">
        <v>1456</v>
      </c>
      <c r="D221" s="105" t="s">
        <v>853</v>
      </c>
      <c r="E221" s="105" t="s">
        <v>854</v>
      </c>
      <c r="F221" s="106">
        <v>699012</v>
      </c>
      <c r="G221" s="107">
        <v>42124</v>
      </c>
      <c r="H221" s="108">
        <v>699012</v>
      </c>
      <c r="I221" s="105">
        <v>0</v>
      </c>
      <c r="J221" s="108">
        <v>699012</v>
      </c>
      <c r="K221" s="105" t="s">
        <v>855</v>
      </c>
      <c r="L221" s="105">
        <v>0</v>
      </c>
      <c r="M221" s="105" t="s">
        <v>855</v>
      </c>
      <c r="N221" s="105">
        <v>0</v>
      </c>
      <c r="O221" s="105" t="s">
        <v>855</v>
      </c>
      <c r="P221" s="105">
        <v>0</v>
      </c>
      <c r="Q221" s="105" t="s">
        <v>855</v>
      </c>
      <c r="R221" s="105">
        <v>0</v>
      </c>
      <c r="S221" s="105" t="s">
        <v>855</v>
      </c>
      <c r="T221" s="105">
        <v>0</v>
      </c>
      <c r="U221" s="105" t="s">
        <v>855</v>
      </c>
      <c r="V221" s="109">
        <v>0</v>
      </c>
    </row>
    <row r="222" spans="1:22" ht="15">
      <c r="A222" s="98"/>
      <c r="B222" s="99" t="s">
        <v>1458</v>
      </c>
      <c r="C222" s="99" t="s">
        <v>1459</v>
      </c>
      <c r="D222" s="99" t="s">
        <v>853</v>
      </c>
      <c r="E222" s="99" t="s">
        <v>854</v>
      </c>
      <c r="F222" s="100">
        <v>1320950.3400000001</v>
      </c>
      <c r="G222" s="101">
        <v>42121</v>
      </c>
      <c r="H222" s="102">
        <v>1935716</v>
      </c>
      <c r="I222" s="99">
        <v>0</v>
      </c>
      <c r="J222" s="102">
        <v>1935716</v>
      </c>
      <c r="K222" s="99" t="s">
        <v>855</v>
      </c>
      <c r="L222" s="99">
        <v>0</v>
      </c>
      <c r="M222" s="99" t="s">
        <v>855</v>
      </c>
      <c r="N222" s="99">
        <v>0</v>
      </c>
      <c r="O222" s="99" t="s">
        <v>855</v>
      </c>
      <c r="P222" s="99">
        <v>0</v>
      </c>
      <c r="Q222" s="99" t="s">
        <v>855</v>
      </c>
      <c r="R222" s="99">
        <v>0</v>
      </c>
      <c r="S222" s="99" t="s">
        <v>855</v>
      </c>
      <c r="T222" s="99">
        <v>0</v>
      </c>
      <c r="U222" s="99" t="s">
        <v>855</v>
      </c>
      <c r="V222" s="103">
        <v>0</v>
      </c>
    </row>
    <row r="223" spans="1:22" ht="15">
      <c r="A223" s="104" t="s">
        <v>1460</v>
      </c>
      <c r="B223" s="105" t="s">
        <v>1461</v>
      </c>
      <c r="C223" s="105" t="s">
        <v>1462</v>
      </c>
      <c r="D223" s="105" t="s">
        <v>914</v>
      </c>
      <c r="E223" s="105" t="s">
        <v>854</v>
      </c>
      <c r="F223" s="106">
        <v>375745569</v>
      </c>
      <c r="G223" s="107">
        <v>42277</v>
      </c>
      <c r="H223" s="108">
        <v>65000000</v>
      </c>
      <c r="I223" s="105">
        <v>0</v>
      </c>
      <c r="J223" s="108">
        <v>65000000</v>
      </c>
      <c r="K223" s="105" t="s">
        <v>855</v>
      </c>
      <c r="L223" s="105">
        <v>0</v>
      </c>
      <c r="M223" s="105" t="s">
        <v>855</v>
      </c>
      <c r="N223" s="105">
        <v>0</v>
      </c>
      <c r="O223" s="105" t="s">
        <v>855</v>
      </c>
      <c r="P223" s="105">
        <v>0</v>
      </c>
      <c r="Q223" s="105" t="s">
        <v>855</v>
      </c>
      <c r="R223" s="105">
        <v>0</v>
      </c>
      <c r="S223" s="105" t="s">
        <v>855</v>
      </c>
      <c r="T223" s="105">
        <v>0</v>
      </c>
      <c r="U223" s="105" t="s">
        <v>855</v>
      </c>
      <c r="V223" s="109">
        <v>0</v>
      </c>
    </row>
    <row r="224" spans="1:22" ht="15">
      <c r="A224" s="98"/>
      <c r="B224" s="99" t="s">
        <v>1464</v>
      </c>
      <c r="C224" s="99" t="s">
        <v>1465</v>
      </c>
      <c r="D224" s="99" t="s">
        <v>871</v>
      </c>
      <c r="E224" s="99" t="s">
        <v>854</v>
      </c>
      <c r="F224" s="100">
        <v>839137503.79999995</v>
      </c>
      <c r="G224" s="101">
        <v>41879</v>
      </c>
      <c r="H224" s="102">
        <v>31477761</v>
      </c>
      <c r="I224" s="102">
        <v>62955522</v>
      </c>
      <c r="J224" s="102">
        <v>94433283</v>
      </c>
      <c r="K224" s="99" t="s">
        <v>855</v>
      </c>
      <c r="L224" s="99">
        <v>0</v>
      </c>
      <c r="M224" s="99" t="s">
        <v>855</v>
      </c>
      <c r="N224" s="99">
        <v>0</v>
      </c>
      <c r="O224" s="99" t="s">
        <v>855</v>
      </c>
      <c r="P224" s="99">
        <v>0</v>
      </c>
      <c r="Q224" s="99" t="s">
        <v>855</v>
      </c>
      <c r="R224" s="99">
        <v>0</v>
      </c>
      <c r="S224" s="99" t="s">
        <v>855</v>
      </c>
      <c r="T224" s="99">
        <v>0</v>
      </c>
      <c r="U224" s="99" t="s">
        <v>855</v>
      </c>
      <c r="V224" s="103">
        <v>0</v>
      </c>
    </row>
    <row r="225" spans="1:22" ht="15">
      <c r="A225" s="104" t="s">
        <v>1466</v>
      </c>
      <c r="B225" s="105" t="s">
        <v>1467</v>
      </c>
      <c r="C225" s="105" t="s">
        <v>1468</v>
      </c>
      <c r="D225" s="105" t="s">
        <v>929</v>
      </c>
      <c r="E225" s="105" t="s">
        <v>854</v>
      </c>
      <c r="F225" s="106">
        <v>19323246666</v>
      </c>
      <c r="G225" s="107">
        <v>40645</v>
      </c>
      <c r="H225" s="108">
        <v>573627483</v>
      </c>
      <c r="I225" s="108">
        <v>1146031245</v>
      </c>
      <c r="J225" s="108">
        <v>1719658728</v>
      </c>
      <c r="K225" s="105" t="s">
        <v>855</v>
      </c>
      <c r="L225" s="105">
        <v>0</v>
      </c>
      <c r="M225" s="105" t="s">
        <v>855</v>
      </c>
      <c r="N225" s="105">
        <v>0</v>
      </c>
      <c r="O225" s="105" t="s">
        <v>855</v>
      </c>
      <c r="P225" s="105">
        <v>0</v>
      </c>
      <c r="Q225" s="105" t="s">
        <v>855</v>
      </c>
      <c r="R225" s="105">
        <v>0</v>
      </c>
      <c r="S225" s="105" t="s">
        <v>855</v>
      </c>
      <c r="T225" s="105">
        <v>0</v>
      </c>
      <c r="U225" s="105" t="s">
        <v>855</v>
      </c>
      <c r="V225" s="109">
        <v>0</v>
      </c>
    </row>
    <row r="226" spans="1:22" ht="15">
      <c r="A226" s="98" t="s">
        <v>1469</v>
      </c>
      <c r="B226" s="99" t="s">
        <v>1470</v>
      </c>
      <c r="C226" s="99" t="s">
        <v>1471</v>
      </c>
      <c r="D226" s="99" t="s">
        <v>929</v>
      </c>
      <c r="E226" s="99" t="s">
        <v>854</v>
      </c>
      <c r="F226" s="100">
        <v>7800000000</v>
      </c>
      <c r="G226" s="101">
        <v>42326</v>
      </c>
      <c r="H226" s="102">
        <v>306923979</v>
      </c>
      <c r="I226" s="102">
        <v>605757559</v>
      </c>
      <c r="J226" s="102">
        <v>912681538</v>
      </c>
      <c r="K226" s="99" t="s">
        <v>855</v>
      </c>
      <c r="L226" s="99">
        <v>0</v>
      </c>
      <c r="M226" s="99" t="s">
        <v>855</v>
      </c>
      <c r="N226" s="99">
        <v>0</v>
      </c>
      <c r="O226" s="99" t="s">
        <v>855</v>
      </c>
      <c r="P226" s="99">
        <v>0</v>
      </c>
      <c r="Q226" s="99" t="s">
        <v>855</v>
      </c>
      <c r="R226" s="99">
        <v>0</v>
      </c>
      <c r="S226" s="99" t="s">
        <v>855</v>
      </c>
      <c r="T226" s="99">
        <v>0</v>
      </c>
      <c r="U226" s="99" t="s">
        <v>855</v>
      </c>
      <c r="V226" s="103">
        <v>0</v>
      </c>
    </row>
    <row r="227" spans="1:22" ht="15">
      <c r="A227" s="104" t="s">
        <v>1472</v>
      </c>
      <c r="B227" s="105" t="s">
        <v>1473</v>
      </c>
      <c r="C227" s="105" t="s">
        <v>1474</v>
      </c>
      <c r="D227" s="105" t="s">
        <v>867</v>
      </c>
      <c r="E227" s="105" t="s">
        <v>854</v>
      </c>
      <c r="F227" s="106">
        <v>3080109533.6999998</v>
      </c>
      <c r="G227" s="107">
        <v>42251</v>
      </c>
      <c r="H227" s="108">
        <v>5035037140</v>
      </c>
      <c r="I227" s="108">
        <v>203383968</v>
      </c>
      <c r="J227" s="108">
        <v>5238421108</v>
      </c>
      <c r="K227" s="105" t="s">
        <v>855</v>
      </c>
      <c r="L227" s="105">
        <v>0</v>
      </c>
      <c r="M227" s="105" t="s">
        <v>855</v>
      </c>
      <c r="N227" s="105">
        <v>0</v>
      </c>
      <c r="O227" s="105" t="s">
        <v>855</v>
      </c>
      <c r="P227" s="105">
        <v>0</v>
      </c>
      <c r="Q227" s="105" t="s">
        <v>855</v>
      </c>
      <c r="R227" s="105">
        <v>0</v>
      </c>
      <c r="S227" s="105" t="s">
        <v>855</v>
      </c>
      <c r="T227" s="105">
        <v>0</v>
      </c>
      <c r="U227" s="105" t="s">
        <v>855</v>
      </c>
      <c r="V227" s="109">
        <v>0</v>
      </c>
    </row>
    <row r="228" spans="1:22" ht="15">
      <c r="A228" s="98"/>
      <c r="B228" s="99" t="s">
        <v>1476</v>
      </c>
      <c r="C228" s="99" t="s">
        <v>1477</v>
      </c>
      <c r="D228" s="99" t="s">
        <v>871</v>
      </c>
      <c r="E228" s="99" t="s">
        <v>854</v>
      </c>
      <c r="F228" s="100">
        <v>210200000</v>
      </c>
      <c r="G228" s="101">
        <v>40763</v>
      </c>
      <c r="H228" s="102">
        <v>358849702</v>
      </c>
      <c r="I228" s="99">
        <v>0</v>
      </c>
      <c r="J228" s="102">
        <v>358849702</v>
      </c>
      <c r="K228" s="99" t="s">
        <v>855</v>
      </c>
      <c r="L228" s="99">
        <v>0</v>
      </c>
      <c r="M228" s="99" t="s">
        <v>855</v>
      </c>
      <c r="N228" s="99">
        <v>0</v>
      </c>
      <c r="O228" s="99" t="s">
        <v>855</v>
      </c>
      <c r="P228" s="99">
        <v>0</v>
      </c>
      <c r="Q228" s="99" t="s">
        <v>855</v>
      </c>
      <c r="R228" s="99">
        <v>0</v>
      </c>
      <c r="S228" s="99" t="s">
        <v>855</v>
      </c>
      <c r="T228" s="99">
        <v>0</v>
      </c>
      <c r="U228" s="99" t="s">
        <v>855</v>
      </c>
      <c r="V228" s="103">
        <v>0</v>
      </c>
    </row>
    <row r="229" spans="1:22" ht="15">
      <c r="A229" s="104"/>
      <c r="B229" s="105" t="s">
        <v>1479</v>
      </c>
      <c r="C229" s="105" t="s">
        <v>1480</v>
      </c>
      <c r="D229" s="105" t="s">
        <v>871</v>
      </c>
      <c r="E229" s="105" t="s">
        <v>854</v>
      </c>
      <c r="F229" s="106">
        <v>177000000</v>
      </c>
      <c r="G229" s="107">
        <v>42467</v>
      </c>
      <c r="H229" s="108">
        <v>8759925</v>
      </c>
      <c r="I229" s="108">
        <v>13164095</v>
      </c>
      <c r="J229" s="108">
        <v>21924020</v>
      </c>
      <c r="K229" s="105" t="s">
        <v>855</v>
      </c>
      <c r="L229" s="105">
        <v>0</v>
      </c>
      <c r="M229" s="105" t="s">
        <v>855</v>
      </c>
      <c r="N229" s="105">
        <v>0</v>
      </c>
      <c r="O229" s="105" t="s">
        <v>855</v>
      </c>
      <c r="P229" s="105">
        <v>0</v>
      </c>
      <c r="Q229" s="105" t="s">
        <v>855</v>
      </c>
      <c r="R229" s="105">
        <v>0</v>
      </c>
      <c r="S229" s="105" t="s">
        <v>855</v>
      </c>
      <c r="T229" s="105">
        <v>0</v>
      </c>
      <c r="U229" s="105" t="s">
        <v>855</v>
      </c>
      <c r="V229" s="109">
        <v>0</v>
      </c>
    </row>
    <row r="230" spans="1:22" ht="15">
      <c r="A230" s="98" t="s">
        <v>1481</v>
      </c>
      <c r="B230" s="99" t="s">
        <v>1482</v>
      </c>
      <c r="C230" s="99" t="s">
        <v>1483</v>
      </c>
      <c r="D230" s="99" t="s">
        <v>914</v>
      </c>
      <c r="E230" s="99" t="s">
        <v>854</v>
      </c>
      <c r="F230" s="100">
        <v>1231301604.46</v>
      </c>
      <c r="G230" s="101">
        <v>40259</v>
      </c>
      <c r="H230" s="102">
        <v>300720000</v>
      </c>
      <c r="I230" s="99">
        <v>0</v>
      </c>
      <c r="J230" s="102">
        <v>300720000</v>
      </c>
      <c r="K230" s="99" t="s">
        <v>855</v>
      </c>
      <c r="L230" s="99">
        <v>0</v>
      </c>
      <c r="M230" s="99" t="s">
        <v>855</v>
      </c>
      <c r="N230" s="99">
        <v>0</v>
      </c>
      <c r="O230" s="99" t="s">
        <v>855</v>
      </c>
      <c r="P230" s="99">
        <v>0</v>
      </c>
      <c r="Q230" s="99" t="s">
        <v>855</v>
      </c>
      <c r="R230" s="99">
        <v>0</v>
      </c>
      <c r="S230" s="99" t="s">
        <v>855</v>
      </c>
      <c r="T230" s="99">
        <v>0</v>
      </c>
      <c r="U230" s="99" t="s">
        <v>855</v>
      </c>
      <c r="V230" s="103">
        <v>0</v>
      </c>
    </row>
    <row r="231" spans="1:22" ht="15">
      <c r="A231" s="104"/>
      <c r="B231" s="105" t="s">
        <v>2209</v>
      </c>
      <c r="C231" s="105" t="s">
        <v>2210</v>
      </c>
      <c r="D231" s="105" t="s">
        <v>853</v>
      </c>
      <c r="E231" s="105" t="s">
        <v>854</v>
      </c>
      <c r="F231" s="106">
        <v>1424558445</v>
      </c>
      <c r="G231" s="107">
        <v>42132</v>
      </c>
      <c r="H231" s="108">
        <v>1475100573</v>
      </c>
      <c r="I231" s="105">
        <v>0</v>
      </c>
      <c r="J231" s="108">
        <v>1475100573</v>
      </c>
      <c r="K231" s="105" t="s">
        <v>855</v>
      </c>
      <c r="L231" s="105">
        <v>0</v>
      </c>
      <c r="M231" s="105" t="s">
        <v>855</v>
      </c>
      <c r="N231" s="105">
        <v>0</v>
      </c>
      <c r="O231" s="105" t="s">
        <v>855</v>
      </c>
      <c r="P231" s="105">
        <v>0</v>
      </c>
      <c r="Q231" s="105" t="s">
        <v>855</v>
      </c>
      <c r="R231" s="105">
        <v>0</v>
      </c>
      <c r="S231" s="105" t="s">
        <v>855</v>
      </c>
      <c r="T231" s="105">
        <v>0</v>
      </c>
      <c r="U231" s="105" t="s">
        <v>855</v>
      </c>
      <c r="V231" s="109">
        <v>0</v>
      </c>
    </row>
    <row r="232" spans="1:22" ht="15">
      <c r="A232" s="98"/>
      <c r="B232" s="99" t="s">
        <v>1485</v>
      </c>
      <c r="C232" s="99" t="s">
        <v>1486</v>
      </c>
      <c r="D232" s="99" t="s">
        <v>871</v>
      </c>
      <c r="E232" s="99" t="s">
        <v>854</v>
      </c>
      <c r="F232" s="100">
        <v>771791.66</v>
      </c>
      <c r="G232" s="101">
        <v>42262</v>
      </c>
      <c r="H232" s="102">
        <v>285291</v>
      </c>
      <c r="I232" s="102">
        <v>570581</v>
      </c>
      <c r="J232" s="102">
        <v>855872</v>
      </c>
      <c r="K232" s="99" t="s">
        <v>884</v>
      </c>
      <c r="L232" s="102">
        <v>570581</v>
      </c>
      <c r="M232" s="99" t="s">
        <v>855</v>
      </c>
      <c r="N232" s="99">
        <v>0</v>
      </c>
      <c r="O232" s="99" t="s">
        <v>855</v>
      </c>
      <c r="P232" s="99">
        <v>0</v>
      </c>
      <c r="Q232" s="99" t="s">
        <v>855</v>
      </c>
      <c r="R232" s="99">
        <v>0</v>
      </c>
      <c r="S232" s="99" t="s">
        <v>855</v>
      </c>
      <c r="T232" s="99">
        <v>0</v>
      </c>
      <c r="U232" s="99" t="s">
        <v>855</v>
      </c>
      <c r="V232" s="103">
        <v>0</v>
      </c>
    </row>
    <row r="233" spans="1:22" ht="15">
      <c r="A233" s="104"/>
      <c r="B233" s="105" t="s">
        <v>1488</v>
      </c>
      <c r="C233" s="105" t="s">
        <v>1489</v>
      </c>
      <c r="D233" s="105" t="s">
        <v>871</v>
      </c>
      <c r="E233" s="105" t="s">
        <v>854</v>
      </c>
      <c r="F233" s="106">
        <v>3100000000</v>
      </c>
      <c r="G233" s="107">
        <v>42472</v>
      </c>
      <c r="H233" s="108">
        <v>31200000</v>
      </c>
      <c r="I233" s="108">
        <v>31200000</v>
      </c>
      <c r="J233" s="108">
        <v>62400000</v>
      </c>
      <c r="K233" s="105" t="s">
        <v>855</v>
      </c>
      <c r="L233" s="105">
        <v>0</v>
      </c>
      <c r="M233" s="105" t="s">
        <v>855</v>
      </c>
      <c r="N233" s="105">
        <v>0</v>
      </c>
      <c r="O233" s="105" t="s">
        <v>855</v>
      </c>
      <c r="P233" s="105">
        <v>0</v>
      </c>
      <c r="Q233" s="105" t="s">
        <v>855</v>
      </c>
      <c r="R233" s="105">
        <v>0</v>
      </c>
      <c r="S233" s="105" t="s">
        <v>855</v>
      </c>
      <c r="T233" s="105">
        <v>0</v>
      </c>
      <c r="U233" s="105" t="s">
        <v>855</v>
      </c>
      <c r="V233" s="109">
        <v>0</v>
      </c>
    </row>
    <row r="234" spans="1:22" ht="15">
      <c r="A234" s="98"/>
      <c r="B234" s="99" t="s">
        <v>1491</v>
      </c>
      <c r="C234" s="99" t="s">
        <v>1492</v>
      </c>
      <c r="D234" s="99" t="s">
        <v>871</v>
      </c>
      <c r="E234" s="99" t="s">
        <v>854</v>
      </c>
      <c r="F234" s="100">
        <v>127181809.47</v>
      </c>
      <c r="G234" s="101">
        <v>38468</v>
      </c>
      <c r="H234" s="102">
        <v>3152764</v>
      </c>
      <c r="I234" s="102">
        <v>5980923</v>
      </c>
      <c r="J234" s="102">
        <v>9133687</v>
      </c>
      <c r="K234" s="99" t="s">
        <v>883</v>
      </c>
      <c r="L234" s="102">
        <v>5950327</v>
      </c>
      <c r="M234" s="99" t="s">
        <v>884</v>
      </c>
      <c r="N234" s="102">
        <v>30596</v>
      </c>
      <c r="O234" s="99" t="s">
        <v>855</v>
      </c>
      <c r="P234" s="99">
        <v>0</v>
      </c>
      <c r="Q234" s="99" t="s">
        <v>855</v>
      </c>
      <c r="R234" s="99">
        <v>0</v>
      </c>
      <c r="S234" s="99" t="s">
        <v>855</v>
      </c>
      <c r="T234" s="99">
        <v>0</v>
      </c>
      <c r="U234" s="99" t="s">
        <v>855</v>
      </c>
      <c r="V234" s="103">
        <v>0</v>
      </c>
    </row>
    <row r="235" spans="1:22" ht="15">
      <c r="A235" s="104"/>
      <c r="B235" s="105" t="s">
        <v>1494</v>
      </c>
      <c r="C235" s="105" t="s">
        <v>1495</v>
      </c>
      <c r="D235" s="105" t="s">
        <v>871</v>
      </c>
      <c r="E235" s="105" t="s">
        <v>854</v>
      </c>
      <c r="F235" s="106">
        <v>10353000</v>
      </c>
      <c r="G235" s="107">
        <v>39933</v>
      </c>
      <c r="H235" s="108">
        <v>3966667</v>
      </c>
      <c r="I235" s="108">
        <v>7933333</v>
      </c>
      <c r="J235" s="108">
        <v>11900000</v>
      </c>
      <c r="K235" s="105" t="s">
        <v>855</v>
      </c>
      <c r="L235" s="105">
        <v>0</v>
      </c>
      <c r="M235" s="105" t="s">
        <v>855</v>
      </c>
      <c r="N235" s="105">
        <v>0</v>
      </c>
      <c r="O235" s="105" t="s">
        <v>855</v>
      </c>
      <c r="P235" s="105">
        <v>0</v>
      </c>
      <c r="Q235" s="105" t="s">
        <v>855</v>
      </c>
      <c r="R235" s="105">
        <v>0</v>
      </c>
      <c r="S235" s="105" t="s">
        <v>855</v>
      </c>
      <c r="T235" s="105">
        <v>0</v>
      </c>
      <c r="U235" s="105" t="s">
        <v>855</v>
      </c>
      <c r="V235" s="109">
        <v>0</v>
      </c>
    </row>
    <row r="236" spans="1:22" ht="15">
      <c r="A236" s="98"/>
      <c r="B236" s="99" t="s">
        <v>1497</v>
      </c>
      <c r="C236" s="99" t="s">
        <v>1498</v>
      </c>
      <c r="D236" s="99" t="s">
        <v>871</v>
      </c>
      <c r="E236" s="99" t="s">
        <v>854</v>
      </c>
      <c r="F236" s="100">
        <v>48587703.450000003</v>
      </c>
      <c r="G236" s="101">
        <v>42342</v>
      </c>
      <c r="H236" s="102">
        <v>552448444</v>
      </c>
      <c r="I236" s="99">
        <v>0</v>
      </c>
      <c r="J236" s="102">
        <v>552448444</v>
      </c>
      <c r="K236" s="99" t="s">
        <v>855</v>
      </c>
      <c r="L236" s="99">
        <v>0</v>
      </c>
      <c r="M236" s="99" t="s">
        <v>855</v>
      </c>
      <c r="N236" s="99">
        <v>0</v>
      </c>
      <c r="O236" s="99" t="s">
        <v>855</v>
      </c>
      <c r="P236" s="99">
        <v>0</v>
      </c>
      <c r="Q236" s="99" t="s">
        <v>855</v>
      </c>
      <c r="R236" s="99">
        <v>0</v>
      </c>
      <c r="S236" s="99" t="s">
        <v>855</v>
      </c>
      <c r="T236" s="99">
        <v>0</v>
      </c>
      <c r="U236" s="99" t="s">
        <v>855</v>
      </c>
      <c r="V236" s="103">
        <v>0</v>
      </c>
    </row>
    <row r="237" spans="1:22" ht="15">
      <c r="A237" s="104" t="s">
        <v>1499</v>
      </c>
      <c r="B237" s="105" t="s">
        <v>1500</v>
      </c>
      <c r="C237" s="105" t="s">
        <v>1501</v>
      </c>
      <c r="D237" s="105" t="s">
        <v>914</v>
      </c>
      <c r="E237" s="105" t="s">
        <v>854</v>
      </c>
      <c r="F237" s="106">
        <v>806376305</v>
      </c>
      <c r="G237" s="107">
        <v>41383</v>
      </c>
      <c r="H237" s="108">
        <v>257699937</v>
      </c>
      <c r="I237" s="105">
        <v>0</v>
      </c>
      <c r="J237" s="108">
        <v>257699937</v>
      </c>
      <c r="K237" s="105" t="s">
        <v>855</v>
      </c>
      <c r="L237" s="105">
        <v>0</v>
      </c>
      <c r="M237" s="105" t="s">
        <v>855</v>
      </c>
      <c r="N237" s="105">
        <v>0</v>
      </c>
      <c r="O237" s="105" t="s">
        <v>855</v>
      </c>
      <c r="P237" s="105">
        <v>0</v>
      </c>
      <c r="Q237" s="105" t="s">
        <v>855</v>
      </c>
      <c r="R237" s="105">
        <v>0</v>
      </c>
      <c r="S237" s="105" t="s">
        <v>855</v>
      </c>
      <c r="T237" s="105">
        <v>0</v>
      </c>
      <c r="U237" s="105" t="s">
        <v>855</v>
      </c>
      <c r="V237" s="109">
        <v>0</v>
      </c>
    </row>
    <row r="238" spans="1:22" ht="15">
      <c r="A238" s="98"/>
      <c r="B238" s="99" t="s">
        <v>1503</v>
      </c>
      <c r="C238" s="99" t="s">
        <v>1504</v>
      </c>
      <c r="D238" s="99" t="s">
        <v>871</v>
      </c>
      <c r="E238" s="99" t="s">
        <v>854</v>
      </c>
      <c r="F238" s="100">
        <v>15300000</v>
      </c>
      <c r="G238" s="101">
        <v>42244</v>
      </c>
      <c r="H238" s="102">
        <v>171198</v>
      </c>
      <c r="I238" s="102">
        <v>338801</v>
      </c>
      <c r="J238" s="102">
        <v>509999</v>
      </c>
      <c r="K238" s="99" t="s">
        <v>855</v>
      </c>
      <c r="L238" s="99">
        <v>0</v>
      </c>
      <c r="M238" s="99" t="s">
        <v>855</v>
      </c>
      <c r="N238" s="99">
        <v>0</v>
      </c>
      <c r="O238" s="99" t="s">
        <v>855</v>
      </c>
      <c r="P238" s="99">
        <v>0</v>
      </c>
      <c r="Q238" s="99" t="s">
        <v>855</v>
      </c>
      <c r="R238" s="99">
        <v>0</v>
      </c>
      <c r="S238" s="99" t="s">
        <v>855</v>
      </c>
      <c r="T238" s="99">
        <v>0</v>
      </c>
      <c r="U238" s="99" t="s">
        <v>855</v>
      </c>
      <c r="V238" s="103">
        <v>0</v>
      </c>
    </row>
    <row r="239" spans="1:22" ht="15">
      <c r="A239" s="104"/>
      <c r="B239" s="105" t="s">
        <v>1506</v>
      </c>
      <c r="C239" s="105" t="s">
        <v>1507</v>
      </c>
      <c r="D239" s="105" t="s">
        <v>871</v>
      </c>
      <c r="E239" s="105" t="s">
        <v>854</v>
      </c>
      <c r="F239" s="106">
        <v>1072385511.62</v>
      </c>
      <c r="G239" s="107">
        <v>42220</v>
      </c>
      <c r="H239" s="108">
        <v>630834792</v>
      </c>
      <c r="I239" s="105">
        <v>0</v>
      </c>
      <c r="J239" s="108">
        <v>630834792</v>
      </c>
      <c r="K239" s="105" t="s">
        <v>855</v>
      </c>
      <c r="L239" s="105">
        <v>0</v>
      </c>
      <c r="M239" s="105" t="s">
        <v>855</v>
      </c>
      <c r="N239" s="105">
        <v>0</v>
      </c>
      <c r="O239" s="105" t="s">
        <v>855</v>
      </c>
      <c r="P239" s="105">
        <v>0</v>
      </c>
      <c r="Q239" s="105" t="s">
        <v>855</v>
      </c>
      <c r="R239" s="105">
        <v>0</v>
      </c>
      <c r="S239" s="105" t="s">
        <v>855</v>
      </c>
      <c r="T239" s="105">
        <v>0</v>
      </c>
      <c r="U239" s="105" t="s">
        <v>855</v>
      </c>
      <c r="V239" s="109">
        <v>0</v>
      </c>
    </row>
    <row r="240" spans="1:22" ht="15">
      <c r="A240" s="98"/>
      <c r="B240" s="99" t="s">
        <v>1509</v>
      </c>
      <c r="C240" s="99" t="s">
        <v>1510</v>
      </c>
      <c r="D240" s="99" t="s">
        <v>871</v>
      </c>
      <c r="E240" s="99" t="s">
        <v>854</v>
      </c>
      <c r="F240" s="100">
        <v>31984164.600000001</v>
      </c>
      <c r="G240" s="101">
        <v>42228</v>
      </c>
      <c r="H240" s="102">
        <v>10477917</v>
      </c>
      <c r="I240" s="102">
        <v>7894494</v>
      </c>
      <c r="J240" s="102">
        <v>18372411</v>
      </c>
      <c r="K240" s="99" t="s">
        <v>855</v>
      </c>
      <c r="L240" s="99">
        <v>0</v>
      </c>
      <c r="M240" s="99" t="s">
        <v>855</v>
      </c>
      <c r="N240" s="99">
        <v>0</v>
      </c>
      <c r="O240" s="99" t="s">
        <v>855</v>
      </c>
      <c r="P240" s="99">
        <v>0</v>
      </c>
      <c r="Q240" s="99" t="s">
        <v>855</v>
      </c>
      <c r="R240" s="99">
        <v>0</v>
      </c>
      <c r="S240" s="99" t="s">
        <v>855</v>
      </c>
      <c r="T240" s="99">
        <v>0</v>
      </c>
      <c r="U240" s="99" t="s">
        <v>855</v>
      </c>
      <c r="V240" s="103">
        <v>0</v>
      </c>
    </row>
    <row r="241" spans="1:22" ht="15">
      <c r="A241" s="104" t="s">
        <v>1511</v>
      </c>
      <c r="B241" s="105" t="s">
        <v>1512</v>
      </c>
      <c r="C241" s="105" t="s">
        <v>1513</v>
      </c>
      <c r="D241" s="105" t="s">
        <v>914</v>
      </c>
      <c r="E241" s="105" t="s">
        <v>854</v>
      </c>
      <c r="F241" s="106">
        <v>5270726168.8400002</v>
      </c>
      <c r="G241" s="107">
        <v>42234</v>
      </c>
      <c r="H241" s="108">
        <v>632238060</v>
      </c>
      <c r="I241" s="105">
        <v>0</v>
      </c>
      <c r="J241" s="108">
        <v>632238060</v>
      </c>
      <c r="K241" s="105" t="s">
        <v>855</v>
      </c>
      <c r="L241" s="105">
        <v>0</v>
      </c>
      <c r="M241" s="105" t="s">
        <v>855</v>
      </c>
      <c r="N241" s="105">
        <v>0</v>
      </c>
      <c r="O241" s="105" t="s">
        <v>855</v>
      </c>
      <c r="P241" s="105">
        <v>0</v>
      </c>
      <c r="Q241" s="105" t="s">
        <v>855</v>
      </c>
      <c r="R241" s="105">
        <v>0</v>
      </c>
      <c r="S241" s="105" t="s">
        <v>855</v>
      </c>
      <c r="T241" s="105">
        <v>0</v>
      </c>
      <c r="U241" s="105" t="s">
        <v>855</v>
      </c>
      <c r="V241" s="109">
        <v>0</v>
      </c>
    </row>
    <row r="242" spans="1:22" ht="15">
      <c r="A242" s="98" t="s">
        <v>1514</v>
      </c>
      <c r="B242" s="99" t="s">
        <v>1515</v>
      </c>
      <c r="C242" s="99" t="s">
        <v>1516</v>
      </c>
      <c r="D242" s="99" t="s">
        <v>914</v>
      </c>
      <c r="E242" s="99" t="s">
        <v>854</v>
      </c>
      <c r="F242" s="100">
        <v>131845920.8</v>
      </c>
      <c r="G242" s="101">
        <v>42185</v>
      </c>
      <c r="H242" s="102">
        <v>16343566</v>
      </c>
      <c r="I242" s="99">
        <v>0</v>
      </c>
      <c r="J242" s="102">
        <v>16343566</v>
      </c>
      <c r="K242" s="99" t="s">
        <v>855</v>
      </c>
      <c r="L242" s="99">
        <v>0</v>
      </c>
      <c r="M242" s="99" t="s">
        <v>855</v>
      </c>
      <c r="N242" s="99">
        <v>0</v>
      </c>
      <c r="O242" s="99" t="s">
        <v>855</v>
      </c>
      <c r="P242" s="99">
        <v>0</v>
      </c>
      <c r="Q242" s="99" t="s">
        <v>855</v>
      </c>
      <c r="R242" s="99">
        <v>0</v>
      </c>
      <c r="S242" s="99" t="s">
        <v>855</v>
      </c>
      <c r="T242" s="99">
        <v>0</v>
      </c>
      <c r="U242" s="99" t="s">
        <v>855</v>
      </c>
      <c r="V242" s="103">
        <v>0</v>
      </c>
    </row>
    <row r="243" spans="1:22" ht="15">
      <c r="A243" s="104"/>
      <c r="B243" s="105" t="s">
        <v>1518</v>
      </c>
      <c r="C243" s="105" t="s">
        <v>1519</v>
      </c>
      <c r="D243" s="105" t="s">
        <v>871</v>
      </c>
      <c r="E243" s="105" t="s">
        <v>854</v>
      </c>
      <c r="F243" s="106">
        <v>41000000</v>
      </c>
      <c r="G243" s="107">
        <v>39286</v>
      </c>
      <c r="H243" s="108">
        <v>12504967</v>
      </c>
      <c r="I243" s="105">
        <v>0</v>
      </c>
      <c r="J243" s="108">
        <v>12504967</v>
      </c>
      <c r="K243" s="105" t="s">
        <v>855</v>
      </c>
      <c r="L243" s="105">
        <v>0</v>
      </c>
      <c r="M243" s="105" t="s">
        <v>855</v>
      </c>
      <c r="N243" s="105">
        <v>0</v>
      </c>
      <c r="O243" s="105" t="s">
        <v>855</v>
      </c>
      <c r="P243" s="105">
        <v>0</v>
      </c>
      <c r="Q243" s="105" t="s">
        <v>855</v>
      </c>
      <c r="R243" s="105">
        <v>0</v>
      </c>
      <c r="S243" s="105" t="s">
        <v>855</v>
      </c>
      <c r="T243" s="105">
        <v>0</v>
      </c>
      <c r="U243" s="105" t="s">
        <v>855</v>
      </c>
      <c r="V243" s="109">
        <v>0</v>
      </c>
    </row>
    <row r="244" spans="1:22" ht="15">
      <c r="A244" s="98" t="s">
        <v>1520</v>
      </c>
      <c r="B244" s="99" t="s">
        <v>1521</v>
      </c>
      <c r="C244" s="99" t="s">
        <v>1522</v>
      </c>
      <c r="D244" s="99" t="s">
        <v>914</v>
      </c>
      <c r="E244" s="99" t="s">
        <v>854</v>
      </c>
      <c r="F244" s="100">
        <v>1261727567.1199999</v>
      </c>
      <c r="G244" s="101">
        <v>41452</v>
      </c>
      <c r="H244" s="102">
        <v>176611578</v>
      </c>
      <c r="I244" s="99">
        <v>0</v>
      </c>
      <c r="J244" s="102">
        <v>176611578</v>
      </c>
      <c r="K244" s="99" t="s">
        <v>855</v>
      </c>
      <c r="L244" s="99">
        <v>0</v>
      </c>
      <c r="M244" s="99" t="s">
        <v>855</v>
      </c>
      <c r="N244" s="99">
        <v>0</v>
      </c>
      <c r="O244" s="99" t="s">
        <v>855</v>
      </c>
      <c r="P244" s="99">
        <v>0</v>
      </c>
      <c r="Q244" s="99" t="s">
        <v>855</v>
      </c>
      <c r="R244" s="99">
        <v>0</v>
      </c>
      <c r="S244" s="99" t="s">
        <v>855</v>
      </c>
      <c r="T244" s="99">
        <v>0</v>
      </c>
      <c r="U244" s="99" t="s">
        <v>855</v>
      </c>
      <c r="V244" s="103">
        <v>0</v>
      </c>
    </row>
    <row r="245" spans="1:22" ht="15">
      <c r="A245" s="104" t="s">
        <v>2764</v>
      </c>
      <c r="B245" s="105" t="s">
        <v>2765</v>
      </c>
      <c r="C245" s="105" t="s">
        <v>2766</v>
      </c>
      <c r="D245" s="105" t="s">
        <v>914</v>
      </c>
      <c r="E245" s="105" t="s">
        <v>854</v>
      </c>
      <c r="F245" s="106">
        <v>919852268.19000006</v>
      </c>
      <c r="G245" s="107">
        <v>42402</v>
      </c>
      <c r="H245" s="108">
        <v>166531600</v>
      </c>
      <c r="I245" s="105">
        <v>0</v>
      </c>
      <c r="J245" s="108">
        <v>166531600</v>
      </c>
      <c r="K245" s="105" t="s">
        <v>855</v>
      </c>
      <c r="L245" s="105">
        <v>0</v>
      </c>
      <c r="M245" s="105" t="s">
        <v>855</v>
      </c>
      <c r="N245" s="105">
        <v>0</v>
      </c>
      <c r="O245" s="105" t="s">
        <v>855</v>
      </c>
      <c r="P245" s="105">
        <v>0</v>
      </c>
      <c r="Q245" s="105" t="s">
        <v>855</v>
      </c>
      <c r="R245" s="105">
        <v>0</v>
      </c>
      <c r="S245" s="105" t="s">
        <v>855</v>
      </c>
      <c r="T245" s="105">
        <v>0</v>
      </c>
      <c r="U245" s="105" t="s">
        <v>855</v>
      </c>
      <c r="V245" s="109">
        <v>0</v>
      </c>
    </row>
    <row r="246" spans="1:22" ht="15">
      <c r="A246" s="98"/>
      <c r="B246" s="99" t="s">
        <v>1524</v>
      </c>
      <c r="C246" s="99" t="s">
        <v>2223</v>
      </c>
      <c r="D246" s="99" t="s">
        <v>871</v>
      </c>
      <c r="E246" s="99" t="s">
        <v>854</v>
      </c>
      <c r="F246" s="100">
        <v>1542000</v>
      </c>
      <c r="G246" s="101">
        <v>41935</v>
      </c>
      <c r="H246" s="102">
        <v>1542000</v>
      </c>
      <c r="I246" s="99">
        <v>0</v>
      </c>
      <c r="J246" s="102">
        <v>1542000</v>
      </c>
      <c r="K246" s="99" t="s">
        <v>855</v>
      </c>
      <c r="L246" s="99">
        <v>0</v>
      </c>
      <c r="M246" s="99" t="s">
        <v>855</v>
      </c>
      <c r="N246" s="99">
        <v>0</v>
      </c>
      <c r="O246" s="99" t="s">
        <v>855</v>
      </c>
      <c r="P246" s="99">
        <v>0</v>
      </c>
      <c r="Q246" s="99" t="s">
        <v>855</v>
      </c>
      <c r="R246" s="99">
        <v>0</v>
      </c>
      <c r="S246" s="99" t="s">
        <v>855</v>
      </c>
      <c r="T246" s="99">
        <v>0</v>
      </c>
      <c r="U246" s="99" t="s">
        <v>855</v>
      </c>
      <c r="V246" s="103">
        <v>0</v>
      </c>
    </row>
    <row r="247" spans="1:22" ht="15">
      <c r="A247" s="104"/>
      <c r="B247" s="105" t="s">
        <v>1525</v>
      </c>
      <c r="C247" s="105" t="s">
        <v>1526</v>
      </c>
      <c r="D247" s="105" t="s">
        <v>871</v>
      </c>
      <c r="E247" s="105" t="s">
        <v>854</v>
      </c>
      <c r="F247" s="106">
        <v>73288033.75</v>
      </c>
      <c r="G247" s="107">
        <v>39933</v>
      </c>
      <c r="H247" s="108">
        <v>144198</v>
      </c>
      <c r="I247" s="108">
        <v>1109</v>
      </c>
      <c r="J247" s="108">
        <v>145307</v>
      </c>
      <c r="K247" s="105" t="s">
        <v>855</v>
      </c>
      <c r="L247" s="105">
        <v>0</v>
      </c>
      <c r="M247" s="105" t="s">
        <v>855</v>
      </c>
      <c r="N247" s="105">
        <v>0</v>
      </c>
      <c r="O247" s="105" t="s">
        <v>855</v>
      </c>
      <c r="P247" s="105">
        <v>0</v>
      </c>
      <c r="Q247" s="105" t="s">
        <v>855</v>
      </c>
      <c r="R247" s="105">
        <v>0</v>
      </c>
      <c r="S247" s="105" t="s">
        <v>855</v>
      </c>
      <c r="T247" s="105">
        <v>0</v>
      </c>
      <c r="U247" s="105" t="s">
        <v>855</v>
      </c>
      <c r="V247" s="109">
        <v>0</v>
      </c>
    </row>
    <row r="248" spans="1:22" ht="15">
      <c r="A248" s="98" t="s">
        <v>1527</v>
      </c>
      <c r="B248" s="99" t="s">
        <v>1528</v>
      </c>
      <c r="C248" s="99" t="s">
        <v>1529</v>
      </c>
      <c r="D248" s="99" t="s">
        <v>914</v>
      </c>
      <c r="E248" s="99" t="s">
        <v>854</v>
      </c>
      <c r="F248" s="100">
        <v>504988032.02999997</v>
      </c>
      <c r="G248" s="101">
        <v>42465</v>
      </c>
      <c r="H248" s="102">
        <v>65657647</v>
      </c>
      <c r="I248" s="99">
        <v>0</v>
      </c>
      <c r="J248" s="102">
        <v>65657647</v>
      </c>
      <c r="K248" s="99" t="s">
        <v>855</v>
      </c>
      <c r="L248" s="99">
        <v>0</v>
      </c>
      <c r="M248" s="99" t="s">
        <v>855</v>
      </c>
      <c r="N248" s="99">
        <v>0</v>
      </c>
      <c r="O248" s="99" t="s">
        <v>855</v>
      </c>
      <c r="P248" s="99">
        <v>0</v>
      </c>
      <c r="Q248" s="99" t="s">
        <v>855</v>
      </c>
      <c r="R248" s="99">
        <v>0</v>
      </c>
      <c r="S248" s="99" t="s">
        <v>855</v>
      </c>
      <c r="T248" s="99">
        <v>0</v>
      </c>
      <c r="U248" s="99" t="s">
        <v>855</v>
      </c>
      <c r="V248" s="103">
        <v>0</v>
      </c>
    </row>
    <row r="249" spans="1:22" ht="15">
      <c r="A249" s="104" t="s">
        <v>1530</v>
      </c>
      <c r="B249" s="105" t="s">
        <v>1531</v>
      </c>
      <c r="C249" s="105" t="s">
        <v>1532</v>
      </c>
      <c r="D249" s="105" t="s">
        <v>867</v>
      </c>
      <c r="E249" s="105" t="s">
        <v>854</v>
      </c>
      <c r="F249" s="106">
        <v>849843269.25</v>
      </c>
      <c r="G249" s="107">
        <v>42374</v>
      </c>
      <c r="H249" s="108">
        <v>115033148</v>
      </c>
      <c r="I249" s="108">
        <v>37494103</v>
      </c>
      <c r="J249" s="108">
        <v>152527251</v>
      </c>
      <c r="K249" s="105" t="s">
        <v>855</v>
      </c>
      <c r="L249" s="105">
        <v>0</v>
      </c>
      <c r="M249" s="105" t="s">
        <v>855</v>
      </c>
      <c r="N249" s="105">
        <v>0</v>
      </c>
      <c r="O249" s="105" t="s">
        <v>855</v>
      </c>
      <c r="P249" s="105">
        <v>0</v>
      </c>
      <c r="Q249" s="105" t="s">
        <v>855</v>
      </c>
      <c r="R249" s="105">
        <v>0</v>
      </c>
      <c r="S249" s="105" t="s">
        <v>855</v>
      </c>
      <c r="T249" s="105">
        <v>0</v>
      </c>
      <c r="U249" s="105" t="s">
        <v>855</v>
      </c>
      <c r="V249" s="109">
        <v>0</v>
      </c>
    </row>
    <row r="250" spans="1:22" ht="15">
      <c r="A250" s="98" t="s">
        <v>1533</v>
      </c>
      <c r="B250" s="99" t="s">
        <v>1534</v>
      </c>
      <c r="C250" s="99" t="s">
        <v>1535</v>
      </c>
      <c r="D250" s="99" t="s">
        <v>929</v>
      </c>
      <c r="E250" s="99" t="s">
        <v>854</v>
      </c>
      <c r="F250" s="100">
        <v>403248957.12</v>
      </c>
      <c r="G250" s="101">
        <v>42333</v>
      </c>
      <c r="H250" s="102">
        <v>63624432</v>
      </c>
      <c r="I250" s="102">
        <v>63136159</v>
      </c>
      <c r="J250" s="102">
        <v>126760591</v>
      </c>
      <c r="K250" s="99" t="s">
        <v>855</v>
      </c>
      <c r="L250" s="99">
        <v>0</v>
      </c>
      <c r="M250" s="99" t="s">
        <v>855</v>
      </c>
      <c r="N250" s="99">
        <v>0</v>
      </c>
      <c r="O250" s="99" t="s">
        <v>855</v>
      </c>
      <c r="P250" s="99">
        <v>0</v>
      </c>
      <c r="Q250" s="99" t="s">
        <v>855</v>
      </c>
      <c r="R250" s="99">
        <v>0</v>
      </c>
      <c r="S250" s="99" t="s">
        <v>855</v>
      </c>
      <c r="T250" s="99">
        <v>0</v>
      </c>
      <c r="U250" s="99" t="s">
        <v>855</v>
      </c>
      <c r="V250" s="103">
        <v>0</v>
      </c>
    </row>
    <row r="251" spans="1:22" ht="15">
      <c r="A251" s="104"/>
      <c r="B251" s="105" t="s">
        <v>1537</v>
      </c>
      <c r="C251" s="105" t="s">
        <v>1538</v>
      </c>
      <c r="D251" s="105" t="s">
        <v>871</v>
      </c>
      <c r="E251" s="105" t="s">
        <v>854</v>
      </c>
      <c r="F251" s="106">
        <v>10000</v>
      </c>
      <c r="G251" s="107">
        <v>39748</v>
      </c>
      <c r="H251" s="108">
        <v>10000</v>
      </c>
      <c r="I251" s="105">
        <v>0</v>
      </c>
      <c r="J251" s="108">
        <v>10000</v>
      </c>
      <c r="K251" s="105" t="s">
        <v>855</v>
      </c>
      <c r="L251" s="105">
        <v>0</v>
      </c>
      <c r="M251" s="105" t="s">
        <v>855</v>
      </c>
      <c r="N251" s="105">
        <v>0</v>
      </c>
      <c r="O251" s="105" t="s">
        <v>855</v>
      </c>
      <c r="P251" s="105">
        <v>0</v>
      </c>
      <c r="Q251" s="105" t="s">
        <v>855</v>
      </c>
      <c r="R251" s="105">
        <v>0</v>
      </c>
      <c r="S251" s="105" t="s">
        <v>855</v>
      </c>
      <c r="T251" s="105">
        <v>0</v>
      </c>
      <c r="U251" s="105" t="s">
        <v>855</v>
      </c>
      <c r="V251" s="109">
        <v>0</v>
      </c>
    </row>
    <row r="252" spans="1:22" ht="15">
      <c r="A252" s="98"/>
      <c r="B252" s="99" t="s">
        <v>1540</v>
      </c>
      <c r="C252" s="99" t="s">
        <v>1541</v>
      </c>
      <c r="D252" s="99" t="s">
        <v>853</v>
      </c>
      <c r="E252" s="99" t="s">
        <v>854</v>
      </c>
      <c r="F252" s="100">
        <v>3351959067.7800002</v>
      </c>
      <c r="G252" s="101">
        <v>40989</v>
      </c>
      <c r="H252" s="102">
        <v>143057124</v>
      </c>
      <c r="I252" s="102">
        <v>286114248</v>
      </c>
      <c r="J252" s="102">
        <v>429171372</v>
      </c>
      <c r="K252" s="99" t="s">
        <v>855</v>
      </c>
      <c r="L252" s="99">
        <v>0</v>
      </c>
      <c r="M252" s="99" t="s">
        <v>855</v>
      </c>
      <c r="N252" s="99">
        <v>0</v>
      </c>
      <c r="O252" s="99" t="s">
        <v>855</v>
      </c>
      <c r="P252" s="99">
        <v>0</v>
      </c>
      <c r="Q252" s="99" t="s">
        <v>855</v>
      </c>
      <c r="R252" s="99">
        <v>0</v>
      </c>
      <c r="S252" s="99" t="s">
        <v>855</v>
      </c>
      <c r="T252" s="99">
        <v>0</v>
      </c>
      <c r="U252" s="99" t="s">
        <v>855</v>
      </c>
      <c r="V252" s="103">
        <v>0</v>
      </c>
    </row>
    <row r="253" spans="1:22" ht="15">
      <c r="A253" s="104"/>
      <c r="B253" s="105" t="s">
        <v>1542</v>
      </c>
      <c r="C253" s="105" t="s">
        <v>1543</v>
      </c>
      <c r="D253" s="105" t="s">
        <v>871</v>
      </c>
      <c r="E253" s="105" t="s">
        <v>854</v>
      </c>
      <c r="F253" s="106">
        <v>123144439.42</v>
      </c>
      <c r="G253" s="107">
        <v>42124</v>
      </c>
      <c r="H253" s="108">
        <v>792124</v>
      </c>
      <c r="I253" s="108">
        <v>1571812</v>
      </c>
      <c r="J253" s="108">
        <v>2363936</v>
      </c>
      <c r="K253" s="105" t="s">
        <v>855</v>
      </c>
      <c r="L253" s="105">
        <v>0</v>
      </c>
      <c r="M253" s="105" t="s">
        <v>855</v>
      </c>
      <c r="N253" s="105">
        <v>0</v>
      </c>
      <c r="O253" s="105" t="s">
        <v>855</v>
      </c>
      <c r="P253" s="105">
        <v>0</v>
      </c>
      <c r="Q253" s="105" t="s">
        <v>855</v>
      </c>
      <c r="R253" s="105">
        <v>0</v>
      </c>
      <c r="S253" s="105" t="s">
        <v>855</v>
      </c>
      <c r="T253" s="105">
        <v>0</v>
      </c>
      <c r="U253" s="105" t="s">
        <v>855</v>
      </c>
      <c r="V253" s="109">
        <v>0</v>
      </c>
    </row>
    <row r="254" spans="1:22" ht="15">
      <c r="A254" s="98"/>
      <c r="B254" s="99" t="s">
        <v>1545</v>
      </c>
      <c r="C254" s="99" t="s">
        <v>1546</v>
      </c>
      <c r="D254" s="99" t="s">
        <v>871</v>
      </c>
      <c r="E254" s="99" t="s">
        <v>854</v>
      </c>
      <c r="F254" s="100">
        <v>961793701.46000004</v>
      </c>
      <c r="G254" s="101">
        <v>39910</v>
      </c>
      <c r="H254" s="102">
        <v>402202308</v>
      </c>
      <c r="I254" s="102">
        <v>384203962</v>
      </c>
      <c r="J254" s="102">
        <v>786406270</v>
      </c>
      <c r="K254" s="99" t="s">
        <v>883</v>
      </c>
      <c r="L254" s="102">
        <v>16288514</v>
      </c>
      <c r="M254" s="99" t="s">
        <v>884</v>
      </c>
      <c r="N254" s="102">
        <v>5156240</v>
      </c>
      <c r="O254" s="99" t="s">
        <v>899</v>
      </c>
      <c r="P254" s="102">
        <v>107199382</v>
      </c>
      <c r="Q254" s="99" t="s">
        <v>855</v>
      </c>
      <c r="R254" s="99">
        <v>0</v>
      </c>
      <c r="S254" s="99" t="s">
        <v>855</v>
      </c>
      <c r="T254" s="99">
        <v>0</v>
      </c>
      <c r="U254" s="99" t="s">
        <v>855</v>
      </c>
      <c r="V254" s="103">
        <v>0</v>
      </c>
    </row>
    <row r="255" spans="1:22" ht="15">
      <c r="A255" s="104"/>
      <c r="B255" s="105" t="s">
        <v>1548</v>
      </c>
      <c r="C255" s="105" t="s">
        <v>1549</v>
      </c>
      <c r="D255" s="105" t="s">
        <v>853</v>
      </c>
      <c r="E255" s="105" t="s">
        <v>854</v>
      </c>
      <c r="F255" s="106">
        <v>2000000</v>
      </c>
      <c r="G255" s="107">
        <v>39652</v>
      </c>
      <c r="H255" s="108">
        <v>1587353356</v>
      </c>
      <c r="I255" s="105">
        <v>0</v>
      </c>
      <c r="J255" s="108">
        <v>1587353356</v>
      </c>
      <c r="K255" s="105" t="s">
        <v>855</v>
      </c>
      <c r="L255" s="105">
        <v>0</v>
      </c>
      <c r="M255" s="105" t="s">
        <v>855</v>
      </c>
      <c r="N255" s="105">
        <v>0</v>
      </c>
      <c r="O255" s="105" t="s">
        <v>855</v>
      </c>
      <c r="P255" s="105">
        <v>0</v>
      </c>
      <c r="Q255" s="105" t="s">
        <v>855</v>
      </c>
      <c r="R255" s="105">
        <v>0</v>
      </c>
      <c r="S255" s="105" t="s">
        <v>855</v>
      </c>
      <c r="T255" s="105">
        <v>0</v>
      </c>
      <c r="U255" s="105" t="s">
        <v>855</v>
      </c>
      <c r="V255" s="109">
        <v>0</v>
      </c>
    </row>
    <row r="256" spans="1:22" ht="15">
      <c r="A256" s="98" t="s">
        <v>695</v>
      </c>
      <c r="B256" s="99" t="s">
        <v>1550</v>
      </c>
      <c r="C256" s="99" t="s">
        <v>1551</v>
      </c>
      <c r="D256" s="99" t="s">
        <v>914</v>
      </c>
      <c r="E256" s="99" t="s">
        <v>854</v>
      </c>
      <c r="F256" s="100">
        <v>700000000</v>
      </c>
      <c r="G256" s="101">
        <v>41390</v>
      </c>
      <c r="H256" s="102">
        <v>94863372</v>
      </c>
      <c r="I256" s="99">
        <v>0</v>
      </c>
      <c r="J256" s="102">
        <v>94863372</v>
      </c>
      <c r="K256" s="99" t="s">
        <v>855</v>
      </c>
      <c r="L256" s="99">
        <v>0</v>
      </c>
      <c r="M256" s="99" t="s">
        <v>855</v>
      </c>
      <c r="N256" s="99">
        <v>0</v>
      </c>
      <c r="O256" s="99" t="s">
        <v>855</v>
      </c>
      <c r="P256" s="99">
        <v>0</v>
      </c>
      <c r="Q256" s="99" t="s">
        <v>855</v>
      </c>
      <c r="R256" s="99">
        <v>0</v>
      </c>
      <c r="S256" s="99" t="s">
        <v>855</v>
      </c>
      <c r="T256" s="99">
        <v>0</v>
      </c>
      <c r="U256" s="99" t="s">
        <v>855</v>
      </c>
      <c r="V256" s="103">
        <v>0</v>
      </c>
    </row>
    <row r="257" spans="1:22" ht="15">
      <c r="A257" s="104"/>
      <c r="B257" s="105" t="s">
        <v>1553</v>
      </c>
      <c r="C257" s="105" t="s">
        <v>1554</v>
      </c>
      <c r="D257" s="105" t="s">
        <v>871</v>
      </c>
      <c r="E257" s="105" t="s">
        <v>854</v>
      </c>
      <c r="F257" s="106">
        <v>273205</v>
      </c>
      <c r="G257" s="107">
        <v>42430</v>
      </c>
      <c r="H257" s="108">
        <v>273205</v>
      </c>
      <c r="I257" s="105">
        <v>0</v>
      </c>
      <c r="J257" s="108">
        <v>273205</v>
      </c>
      <c r="K257" s="105" t="s">
        <v>855</v>
      </c>
      <c r="L257" s="105">
        <v>0</v>
      </c>
      <c r="M257" s="105" t="s">
        <v>855</v>
      </c>
      <c r="N257" s="105">
        <v>0</v>
      </c>
      <c r="O257" s="105" t="s">
        <v>855</v>
      </c>
      <c r="P257" s="105">
        <v>0</v>
      </c>
      <c r="Q257" s="105" t="s">
        <v>855</v>
      </c>
      <c r="R257" s="105">
        <v>0</v>
      </c>
      <c r="S257" s="105" t="s">
        <v>855</v>
      </c>
      <c r="T257" s="105">
        <v>0</v>
      </c>
      <c r="U257" s="105" t="s">
        <v>855</v>
      </c>
      <c r="V257" s="109">
        <v>0</v>
      </c>
    </row>
    <row r="258" spans="1:22" ht="15">
      <c r="A258" s="98"/>
      <c r="B258" s="99" t="s">
        <v>1556</v>
      </c>
      <c r="C258" s="99" t="s">
        <v>1557</v>
      </c>
      <c r="D258" s="99" t="s">
        <v>871</v>
      </c>
      <c r="E258" s="99" t="s">
        <v>854</v>
      </c>
      <c r="F258" s="100">
        <v>732385.4</v>
      </c>
      <c r="G258" s="101">
        <v>42262</v>
      </c>
      <c r="H258" s="102">
        <v>305047</v>
      </c>
      <c r="I258" s="102">
        <v>610094</v>
      </c>
      <c r="J258" s="102">
        <v>915141</v>
      </c>
      <c r="K258" s="99" t="s">
        <v>884</v>
      </c>
      <c r="L258" s="102">
        <v>610094</v>
      </c>
      <c r="M258" s="99" t="s">
        <v>855</v>
      </c>
      <c r="N258" s="99">
        <v>0</v>
      </c>
      <c r="O258" s="99" t="s">
        <v>855</v>
      </c>
      <c r="P258" s="99">
        <v>0</v>
      </c>
      <c r="Q258" s="99" t="s">
        <v>855</v>
      </c>
      <c r="R258" s="99">
        <v>0</v>
      </c>
      <c r="S258" s="99" t="s">
        <v>855</v>
      </c>
      <c r="T258" s="99">
        <v>0</v>
      </c>
      <c r="U258" s="99" t="s">
        <v>855</v>
      </c>
      <c r="V258" s="103">
        <v>0</v>
      </c>
    </row>
    <row r="259" spans="1:22" ht="15">
      <c r="A259" s="104"/>
      <c r="B259" s="105" t="s">
        <v>1559</v>
      </c>
      <c r="C259" s="105" t="s">
        <v>1560</v>
      </c>
      <c r="D259" s="105" t="s">
        <v>2767</v>
      </c>
      <c r="E259" s="105" t="s">
        <v>854</v>
      </c>
      <c r="F259" s="106">
        <v>38333333.329999998</v>
      </c>
      <c r="G259" s="107">
        <v>42143</v>
      </c>
      <c r="H259" s="108">
        <v>38333333</v>
      </c>
      <c r="I259" s="105">
        <v>0</v>
      </c>
      <c r="J259" s="108">
        <v>38333333</v>
      </c>
      <c r="K259" s="105" t="s">
        <v>855</v>
      </c>
      <c r="L259" s="105">
        <v>0</v>
      </c>
      <c r="M259" s="105" t="s">
        <v>855</v>
      </c>
      <c r="N259" s="105">
        <v>0</v>
      </c>
      <c r="O259" s="105" t="s">
        <v>855</v>
      </c>
      <c r="P259" s="105">
        <v>0</v>
      </c>
      <c r="Q259" s="105" t="s">
        <v>855</v>
      </c>
      <c r="R259" s="105">
        <v>0</v>
      </c>
      <c r="S259" s="105" t="s">
        <v>855</v>
      </c>
      <c r="T259" s="105">
        <v>0</v>
      </c>
      <c r="U259" s="105" t="s">
        <v>855</v>
      </c>
      <c r="V259" s="109">
        <v>0</v>
      </c>
    </row>
    <row r="260" spans="1:22" ht="15">
      <c r="A260" s="98" t="s">
        <v>1561</v>
      </c>
      <c r="B260" s="99" t="s">
        <v>1562</v>
      </c>
      <c r="C260" s="99" t="s">
        <v>1563</v>
      </c>
      <c r="D260" s="99" t="s">
        <v>929</v>
      </c>
      <c r="E260" s="99" t="s">
        <v>854</v>
      </c>
      <c r="F260" s="100">
        <v>36405000000</v>
      </c>
      <c r="G260" s="101">
        <v>42489</v>
      </c>
      <c r="H260" s="102">
        <v>2854931054</v>
      </c>
      <c r="I260" s="102">
        <v>4575176570</v>
      </c>
      <c r="J260" s="102">
        <v>7430107624</v>
      </c>
      <c r="K260" s="99" t="s">
        <v>855</v>
      </c>
      <c r="L260" s="99">
        <v>0</v>
      </c>
      <c r="M260" s="99" t="s">
        <v>855</v>
      </c>
      <c r="N260" s="99">
        <v>0</v>
      </c>
      <c r="O260" s="99" t="s">
        <v>855</v>
      </c>
      <c r="P260" s="99">
        <v>0</v>
      </c>
      <c r="Q260" s="99" t="s">
        <v>855</v>
      </c>
      <c r="R260" s="99">
        <v>0</v>
      </c>
      <c r="S260" s="99" t="s">
        <v>855</v>
      </c>
      <c r="T260" s="99">
        <v>0</v>
      </c>
      <c r="U260" s="99" t="s">
        <v>855</v>
      </c>
      <c r="V260" s="103">
        <v>0</v>
      </c>
    </row>
    <row r="261" spans="1:22" ht="15">
      <c r="A261" s="104"/>
      <c r="B261" s="105" t="s">
        <v>1565</v>
      </c>
      <c r="C261" s="105" t="s">
        <v>1566</v>
      </c>
      <c r="D261" s="105" t="s">
        <v>871</v>
      </c>
      <c r="E261" s="105" t="s">
        <v>854</v>
      </c>
      <c r="F261" s="106">
        <v>271525001.16000003</v>
      </c>
      <c r="G261" s="107">
        <v>41754</v>
      </c>
      <c r="H261" s="108">
        <v>11199367</v>
      </c>
      <c r="I261" s="105">
        <v>0</v>
      </c>
      <c r="J261" s="108">
        <v>11199367</v>
      </c>
      <c r="K261" s="105" t="s">
        <v>855</v>
      </c>
      <c r="L261" s="105">
        <v>0</v>
      </c>
      <c r="M261" s="105" t="s">
        <v>855</v>
      </c>
      <c r="N261" s="105">
        <v>0</v>
      </c>
      <c r="O261" s="105" t="s">
        <v>855</v>
      </c>
      <c r="P261" s="105">
        <v>0</v>
      </c>
      <c r="Q261" s="105" t="s">
        <v>855</v>
      </c>
      <c r="R261" s="105">
        <v>0</v>
      </c>
      <c r="S261" s="105" t="s">
        <v>855</v>
      </c>
      <c r="T261" s="105">
        <v>0</v>
      </c>
      <c r="U261" s="105" t="s">
        <v>855</v>
      </c>
      <c r="V261" s="109">
        <v>0</v>
      </c>
    </row>
    <row r="262" spans="1:22" ht="15">
      <c r="A262" s="98" t="s">
        <v>698</v>
      </c>
      <c r="B262" s="99" t="s">
        <v>1567</v>
      </c>
      <c r="C262" s="99" t="s">
        <v>1568</v>
      </c>
      <c r="D262" s="99" t="s">
        <v>929</v>
      </c>
      <c r="E262" s="99" t="s">
        <v>854</v>
      </c>
      <c r="F262" s="100">
        <v>85148000000</v>
      </c>
      <c r="G262" s="101">
        <v>42487</v>
      </c>
      <c r="H262" s="102">
        <v>3047040198</v>
      </c>
      <c r="I262" s="102">
        <v>2936875751</v>
      </c>
      <c r="J262" s="102">
        <v>5983915949</v>
      </c>
      <c r="K262" s="99" t="s">
        <v>855</v>
      </c>
      <c r="L262" s="99">
        <v>0</v>
      </c>
      <c r="M262" s="99" t="s">
        <v>855</v>
      </c>
      <c r="N262" s="99">
        <v>0</v>
      </c>
      <c r="O262" s="99" t="s">
        <v>855</v>
      </c>
      <c r="P262" s="99">
        <v>0</v>
      </c>
      <c r="Q262" s="99" t="s">
        <v>855</v>
      </c>
      <c r="R262" s="99">
        <v>0</v>
      </c>
      <c r="S262" s="99" t="s">
        <v>855</v>
      </c>
      <c r="T262" s="99">
        <v>0</v>
      </c>
      <c r="U262" s="99" t="s">
        <v>855</v>
      </c>
      <c r="V262" s="103">
        <v>0</v>
      </c>
    </row>
    <row r="263" spans="1:22" ht="15">
      <c r="A263" s="104"/>
      <c r="B263" s="105" t="s">
        <v>1570</v>
      </c>
      <c r="C263" s="105" t="s">
        <v>1571</v>
      </c>
      <c r="D263" s="105" t="s">
        <v>871</v>
      </c>
      <c r="E263" s="105" t="s">
        <v>854</v>
      </c>
      <c r="F263" s="106">
        <v>104136767.23</v>
      </c>
      <c r="G263" s="107">
        <v>41988</v>
      </c>
      <c r="H263" s="108">
        <v>185830</v>
      </c>
      <c r="I263" s="108">
        <v>371647</v>
      </c>
      <c r="J263" s="108">
        <v>557477</v>
      </c>
      <c r="K263" s="105" t="s">
        <v>855</v>
      </c>
      <c r="L263" s="105">
        <v>0</v>
      </c>
      <c r="M263" s="105" t="s">
        <v>855</v>
      </c>
      <c r="N263" s="105">
        <v>0</v>
      </c>
      <c r="O263" s="105" t="s">
        <v>855</v>
      </c>
      <c r="P263" s="105">
        <v>0</v>
      </c>
      <c r="Q263" s="105" t="s">
        <v>855</v>
      </c>
      <c r="R263" s="105">
        <v>0</v>
      </c>
      <c r="S263" s="105" t="s">
        <v>855</v>
      </c>
      <c r="T263" s="105">
        <v>0</v>
      </c>
      <c r="U263" s="105" t="s">
        <v>855</v>
      </c>
      <c r="V263" s="109">
        <v>0</v>
      </c>
    </row>
    <row r="264" spans="1:22" ht="15">
      <c r="A264" s="98"/>
      <c r="B264" s="99" t="s">
        <v>1573</v>
      </c>
      <c r="C264" s="99" t="s">
        <v>1574</v>
      </c>
      <c r="D264" s="99" t="s">
        <v>871</v>
      </c>
      <c r="E264" s="99" t="s">
        <v>854</v>
      </c>
      <c r="F264" s="100">
        <v>197873195.21000001</v>
      </c>
      <c r="G264" s="101">
        <v>40042</v>
      </c>
      <c r="H264" s="102">
        <v>11496411</v>
      </c>
      <c r="I264" s="102">
        <v>10335786</v>
      </c>
      <c r="J264" s="102">
        <v>21832197</v>
      </c>
      <c r="K264" s="99" t="s">
        <v>883</v>
      </c>
      <c r="L264" s="102">
        <v>10334449</v>
      </c>
      <c r="M264" s="99" t="s">
        <v>884</v>
      </c>
      <c r="N264" s="102">
        <v>1337</v>
      </c>
      <c r="O264" s="99" t="s">
        <v>855</v>
      </c>
      <c r="P264" s="99">
        <v>0</v>
      </c>
      <c r="Q264" s="99" t="s">
        <v>855</v>
      </c>
      <c r="R264" s="99">
        <v>0</v>
      </c>
      <c r="S264" s="99" t="s">
        <v>855</v>
      </c>
      <c r="T264" s="99">
        <v>0</v>
      </c>
      <c r="U264" s="99" t="s">
        <v>855</v>
      </c>
      <c r="V264" s="103">
        <v>0</v>
      </c>
    </row>
    <row r="265" spans="1:22" ht="15">
      <c r="A265" s="104" t="s">
        <v>1575</v>
      </c>
      <c r="B265" s="105" t="s">
        <v>1576</v>
      </c>
      <c r="C265" s="105" t="s">
        <v>1577</v>
      </c>
      <c r="D265" s="105" t="s">
        <v>914</v>
      </c>
      <c r="E265" s="105" t="s">
        <v>854</v>
      </c>
      <c r="F265" s="106">
        <v>23631071304.240002</v>
      </c>
      <c r="G265" s="107">
        <v>42279</v>
      </c>
      <c r="H265" s="108">
        <v>2856857505</v>
      </c>
      <c r="I265" s="105">
        <v>0</v>
      </c>
      <c r="J265" s="108">
        <v>2856857505</v>
      </c>
      <c r="K265" s="105" t="s">
        <v>855</v>
      </c>
      <c r="L265" s="105">
        <v>0</v>
      </c>
      <c r="M265" s="105" t="s">
        <v>855</v>
      </c>
      <c r="N265" s="105">
        <v>0</v>
      </c>
      <c r="O265" s="105" t="s">
        <v>855</v>
      </c>
      <c r="P265" s="105">
        <v>0</v>
      </c>
      <c r="Q265" s="105" t="s">
        <v>855</v>
      </c>
      <c r="R265" s="105">
        <v>0</v>
      </c>
      <c r="S265" s="105" t="s">
        <v>855</v>
      </c>
      <c r="T265" s="105">
        <v>0</v>
      </c>
      <c r="U265" s="105" t="s">
        <v>855</v>
      </c>
      <c r="V265" s="109">
        <v>0</v>
      </c>
    </row>
    <row r="266" spans="1:22" ht="15">
      <c r="A266" s="98"/>
      <c r="B266" s="99" t="s">
        <v>1579</v>
      </c>
      <c r="C266" s="99" t="s">
        <v>1580</v>
      </c>
      <c r="D266" s="99" t="s">
        <v>871</v>
      </c>
      <c r="E266" s="99" t="s">
        <v>854</v>
      </c>
      <c r="F266" s="100">
        <v>784003710.15999997</v>
      </c>
      <c r="G266" s="101">
        <v>42487</v>
      </c>
      <c r="H266" s="102">
        <v>38582291</v>
      </c>
      <c r="I266" s="102">
        <v>57811584</v>
      </c>
      <c r="J266" s="102">
        <v>96393875</v>
      </c>
      <c r="K266" s="99" t="s">
        <v>855</v>
      </c>
      <c r="L266" s="99">
        <v>0</v>
      </c>
      <c r="M266" s="99" t="s">
        <v>855</v>
      </c>
      <c r="N266" s="99">
        <v>0</v>
      </c>
      <c r="O266" s="99" t="s">
        <v>855</v>
      </c>
      <c r="P266" s="99">
        <v>0</v>
      </c>
      <c r="Q266" s="99" t="s">
        <v>855</v>
      </c>
      <c r="R266" s="99">
        <v>0</v>
      </c>
      <c r="S266" s="99" t="s">
        <v>855</v>
      </c>
      <c r="T266" s="99">
        <v>0</v>
      </c>
      <c r="U266" s="99" t="s">
        <v>855</v>
      </c>
      <c r="V266" s="103">
        <v>0</v>
      </c>
    </row>
    <row r="267" spans="1:22" ht="15">
      <c r="A267" s="104" t="s">
        <v>1581</v>
      </c>
      <c r="B267" s="105" t="s">
        <v>1582</v>
      </c>
      <c r="C267" s="105" t="s">
        <v>1583</v>
      </c>
      <c r="D267" s="105" t="s">
        <v>914</v>
      </c>
      <c r="E267" s="105" t="s">
        <v>854</v>
      </c>
      <c r="F267" s="106">
        <v>914182720.72000003</v>
      </c>
      <c r="G267" s="107">
        <v>42152</v>
      </c>
      <c r="H267" s="108">
        <v>525000000</v>
      </c>
      <c r="I267" s="105">
        <v>0</v>
      </c>
      <c r="J267" s="108">
        <v>525000000</v>
      </c>
      <c r="K267" s="105" t="s">
        <v>855</v>
      </c>
      <c r="L267" s="105">
        <v>0</v>
      </c>
      <c r="M267" s="105" t="s">
        <v>855</v>
      </c>
      <c r="N267" s="105">
        <v>0</v>
      </c>
      <c r="O267" s="105" t="s">
        <v>855</v>
      </c>
      <c r="P267" s="105">
        <v>0</v>
      </c>
      <c r="Q267" s="105" t="s">
        <v>855</v>
      </c>
      <c r="R267" s="105">
        <v>0</v>
      </c>
      <c r="S267" s="105" t="s">
        <v>855</v>
      </c>
      <c r="T267" s="105">
        <v>0</v>
      </c>
      <c r="U267" s="105" t="s">
        <v>855</v>
      </c>
      <c r="V267" s="109">
        <v>0</v>
      </c>
    </row>
    <row r="268" spans="1:22" ht="15">
      <c r="A268" s="98"/>
      <c r="B268" s="99" t="s">
        <v>1585</v>
      </c>
      <c r="C268" s="99" t="s">
        <v>1586</v>
      </c>
      <c r="D268" s="99" t="s">
        <v>871</v>
      </c>
      <c r="E268" s="99" t="s">
        <v>854</v>
      </c>
      <c r="F268" s="100">
        <v>1440888586.3900001</v>
      </c>
      <c r="G268" s="101">
        <v>42201</v>
      </c>
      <c r="H268" s="102">
        <v>315928258</v>
      </c>
      <c r="I268" s="99">
        <v>0</v>
      </c>
      <c r="J268" s="102">
        <v>315928258</v>
      </c>
      <c r="K268" s="99" t="s">
        <v>855</v>
      </c>
      <c r="L268" s="99">
        <v>0</v>
      </c>
      <c r="M268" s="99" t="s">
        <v>855</v>
      </c>
      <c r="N268" s="99">
        <v>0</v>
      </c>
      <c r="O268" s="99" t="s">
        <v>855</v>
      </c>
      <c r="P268" s="99">
        <v>0</v>
      </c>
      <c r="Q268" s="99" t="s">
        <v>855</v>
      </c>
      <c r="R268" s="99">
        <v>0</v>
      </c>
      <c r="S268" s="99" t="s">
        <v>855</v>
      </c>
      <c r="T268" s="99">
        <v>0</v>
      </c>
      <c r="U268" s="99" t="s">
        <v>855</v>
      </c>
      <c r="V268" s="103">
        <v>0</v>
      </c>
    </row>
    <row r="269" spans="1:22" ht="15">
      <c r="A269" s="104"/>
      <c r="B269" s="105" t="s">
        <v>1588</v>
      </c>
      <c r="C269" s="105" t="s">
        <v>1589</v>
      </c>
      <c r="D269" s="105" t="s">
        <v>871</v>
      </c>
      <c r="E269" s="105" t="s">
        <v>854</v>
      </c>
      <c r="F269" s="106">
        <v>120000000</v>
      </c>
      <c r="G269" s="107">
        <v>40164</v>
      </c>
      <c r="H269" s="108">
        <v>10450993</v>
      </c>
      <c r="I269" s="108">
        <v>131368</v>
      </c>
      <c r="J269" s="108">
        <v>10582361</v>
      </c>
      <c r="K269" s="105" t="s">
        <v>855</v>
      </c>
      <c r="L269" s="105">
        <v>0</v>
      </c>
      <c r="M269" s="105" t="s">
        <v>855</v>
      </c>
      <c r="N269" s="105">
        <v>0</v>
      </c>
      <c r="O269" s="105" t="s">
        <v>855</v>
      </c>
      <c r="P269" s="105">
        <v>0</v>
      </c>
      <c r="Q269" s="105" t="s">
        <v>855</v>
      </c>
      <c r="R269" s="105">
        <v>0</v>
      </c>
      <c r="S269" s="105" t="s">
        <v>855</v>
      </c>
      <c r="T269" s="105">
        <v>0</v>
      </c>
      <c r="U269" s="105" t="s">
        <v>855</v>
      </c>
      <c r="V269" s="109">
        <v>0</v>
      </c>
    </row>
    <row r="270" spans="1:22" ht="15">
      <c r="A270" s="98" t="s">
        <v>1590</v>
      </c>
      <c r="B270" s="99" t="s">
        <v>1591</v>
      </c>
      <c r="C270" s="99" t="s">
        <v>1592</v>
      </c>
      <c r="D270" s="99" t="s">
        <v>914</v>
      </c>
      <c r="E270" s="99" t="s">
        <v>854</v>
      </c>
      <c r="F270" s="100">
        <v>676614203.57000005</v>
      </c>
      <c r="G270" s="101">
        <v>42478</v>
      </c>
      <c r="H270" s="102">
        <v>207000000</v>
      </c>
      <c r="I270" s="99">
        <v>0</v>
      </c>
      <c r="J270" s="102">
        <v>207000000</v>
      </c>
      <c r="K270" s="99" t="s">
        <v>855</v>
      </c>
      <c r="L270" s="99">
        <v>0</v>
      </c>
      <c r="M270" s="99" t="s">
        <v>855</v>
      </c>
      <c r="N270" s="99">
        <v>0</v>
      </c>
      <c r="O270" s="99" t="s">
        <v>855</v>
      </c>
      <c r="P270" s="99">
        <v>0</v>
      </c>
      <c r="Q270" s="99" t="s">
        <v>855</v>
      </c>
      <c r="R270" s="99">
        <v>0</v>
      </c>
      <c r="S270" s="99" t="s">
        <v>855</v>
      </c>
      <c r="T270" s="99">
        <v>0</v>
      </c>
      <c r="U270" s="99" t="s">
        <v>855</v>
      </c>
      <c r="V270" s="103">
        <v>0</v>
      </c>
    </row>
    <row r="271" spans="1:22" ht="15">
      <c r="A271" s="104"/>
      <c r="B271" s="105" t="s">
        <v>1594</v>
      </c>
      <c r="C271" s="105" t="s">
        <v>1595</v>
      </c>
      <c r="D271" s="105" t="s">
        <v>871</v>
      </c>
      <c r="E271" s="105" t="s">
        <v>854</v>
      </c>
      <c r="F271" s="106">
        <v>100023987.40000001</v>
      </c>
      <c r="G271" s="107">
        <v>42488</v>
      </c>
      <c r="H271" s="108">
        <v>2878404</v>
      </c>
      <c r="I271" s="108">
        <v>3326971</v>
      </c>
      <c r="J271" s="108">
        <v>6205375</v>
      </c>
      <c r="K271" s="105" t="s">
        <v>855</v>
      </c>
      <c r="L271" s="105">
        <v>0</v>
      </c>
      <c r="M271" s="105" t="s">
        <v>855</v>
      </c>
      <c r="N271" s="105">
        <v>0</v>
      </c>
      <c r="O271" s="105" t="s">
        <v>855</v>
      </c>
      <c r="P271" s="105">
        <v>0</v>
      </c>
      <c r="Q271" s="105" t="s">
        <v>855</v>
      </c>
      <c r="R271" s="105">
        <v>0</v>
      </c>
      <c r="S271" s="105" t="s">
        <v>855</v>
      </c>
      <c r="T271" s="105">
        <v>0</v>
      </c>
      <c r="U271" s="105" t="s">
        <v>855</v>
      </c>
      <c r="V271" s="109">
        <v>0</v>
      </c>
    </row>
    <row r="272" spans="1:22" ht="15">
      <c r="A272" s="98"/>
      <c r="B272" s="99" t="s">
        <v>1596</v>
      </c>
      <c r="C272" s="99" t="s">
        <v>1597</v>
      </c>
      <c r="D272" s="99" t="s">
        <v>871</v>
      </c>
      <c r="E272" s="99" t="s">
        <v>854</v>
      </c>
      <c r="F272" s="100">
        <v>234321965.40000001</v>
      </c>
      <c r="G272" s="101">
        <v>42152</v>
      </c>
      <c r="H272" s="102">
        <v>26311971</v>
      </c>
      <c r="I272" s="99">
        <v>0</v>
      </c>
      <c r="J272" s="102">
        <v>26311971</v>
      </c>
      <c r="K272" s="99" t="s">
        <v>855</v>
      </c>
      <c r="L272" s="99">
        <v>0</v>
      </c>
      <c r="M272" s="99" t="s">
        <v>855</v>
      </c>
      <c r="N272" s="99">
        <v>0</v>
      </c>
      <c r="O272" s="99" t="s">
        <v>855</v>
      </c>
      <c r="P272" s="99">
        <v>0</v>
      </c>
      <c r="Q272" s="99" t="s">
        <v>855</v>
      </c>
      <c r="R272" s="99">
        <v>0</v>
      </c>
      <c r="S272" s="99" t="s">
        <v>855</v>
      </c>
      <c r="T272" s="99">
        <v>0</v>
      </c>
      <c r="U272" s="99" t="s">
        <v>855</v>
      </c>
      <c r="V272" s="103">
        <v>0</v>
      </c>
    </row>
    <row r="273" spans="1:22" ht="15">
      <c r="A273" s="104" t="s">
        <v>1598</v>
      </c>
      <c r="B273" s="105" t="s">
        <v>1599</v>
      </c>
      <c r="C273" s="105" t="s">
        <v>1600</v>
      </c>
      <c r="D273" s="105" t="s">
        <v>867</v>
      </c>
      <c r="E273" s="105" t="s">
        <v>854</v>
      </c>
      <c r="F273" s="106">
        <v>2384483688.4000001</v>
      </c>
      <c r="G273" s="107">
        <v>42486</v>
      </c>
      <c r="H273" s="108">
        <v>1849270515</v>
      </c>
      <c r="I273" s="108">
        <v>2883910625</v>
      </c>
      <c r="J273" s="108">
        <v>4733181140</v>
      </c>
      <c r="K273" s="105" t="s">
        <v>855</v>
      </c>
      <c r="L273" s="105">
        <v>0</v>
      </c>
      <c r="M273" s="105" t="s">
        <v>855</v>
      </c>
      <c r="N273" s="105">
        <v>0</v>
      </c>
      <c r="O273" s="105" t="s">
        <v>855</v>
      </c>
      <c r="P273" s="105">
        <v>0</v>
      </c>
      <c r="Q273" s="105" t="s">
        <v>855</v>
      </c>
      <c r="R273" s="105">
        <v>0</v>
      </c>
      <c r="S273" s="105" t="s">
        <v>855</v>
      </c>
      <c r="T273" s="105">
        <v>0</v>
      </c>
      <c r="U273" s="105" t="s">
        <v>855</v>
      </c>
      <c r="V273" s="109">
        <v>0</v>
      </c>
    </row>
    <row r="274" spans="1:22" ht="15">
      <c r="A274" s="98" t="s">
        <v>1601</v>
      </c>
      <c r="B274" s="99" t="s">
        <v>1602</v>
      </c>
      <c r="C274" s="99" t="s">
        <v>1603</v>
      </c>
      <c r="D274" s="99" t="s">
        <v>914</v>
      </c>
      <c r="E274" s="99" t="s">
        <v>854</v>
      </c>
      <c r="F274" s="100">
        <v>4249900783.6799998</v>
      </c>
      <c r="G274" s="101">
        <v>42271</v>
      </c>
      <c r="H274" s="102">
        <v>1626069778</v>
      </c>
      <c r="I274" s="99">
        <v>0</v>
      </c>
      <c r="J274" s="102">
        <v>1626069778</v>
      </c>
      <c r="K274" s="99" t="s">
        <v>855</v>
      </c>
      <c r="L274" s="99">
        <v>0</v>
      </c>
      <c r="M274" s="99" t="s">
        <v>855</v>
      </c>
      <c r="N274" s="99">
        <v>0</v>
      </c>
      <c r="O274" s="99" t="s">
        <v>855</v>
      </c>
      <c r="P274" s="99">
        <v>0</v>
      </c>
      <c r="Q274" s="99" t="s">
        <v>855</v>
      </c>
      <c r="R274" s="99">
        <v>0</v>
      </c>
      <c r="S274" s="99" t="s">
        <v>855</v>
      </c>
      <c r="T274" s="99">
        <v>0</v>
      </c>
      <c r="U274" s="99" t="s">
        <v>855</v>
      </c>
      <c r="V274" s="103">
        <v>0</v>
      </c>
    </row>
    <row r="275" spans="1:22" ht="15">
      <c r="A275" s="104"/>
      <c r="B275" s="105" t="s">
        <v>1604</v>
      </c>
      <c r="C275" s="105" t="s">
        <v>1605</v>
      </c>
      <c r="D275" s="105" t="s">
        <v>871</v>
      </c>
      <c r="E275" s="105" t="s">
        <v>854</v>
      </c>
      <c r="F275" s="106">
        <v>226047458.49000001</v>
      </c>
      <c r="G275" s="107">
        <v>42487</v>
      </c>
      <c r="H275" s="108">
        <v>33667626</v>
      </c>
      <c r="I275" s="108">
        <v>20712519</v>
      </c>
      <c r="J275" s="108">
        <v>54380145</v>
      </c>
      <c r="K275" s="105" t="s">
        <v>855</v>
      </c>
      <c r="L275" s="105">
        <v>0</v>
      </c>
      <c r="M275" s="105" t="s">
        <v>855</v>
      </c>
      <c r="N275" s="105">
        <v>0</v>
      </c>
      <c r="O275" s="105" t="s">
        <v>855</v>
      </c>
      <c r="P275" s="105">
        <v>0</v>
      </c>
      <c r="Q275" s="105" t="s">
        <v>855</v>
      </c>
      <c r="R275" s="105">
        <v>0</v>
      </c>
      <c r="S275" s="105" t="s">
        <v>855</v>
      </c>
      <c r="T275" s="105">
        <v>0</v>
      </c>
      <c r="U275" s="105" t="s">
        <v>855</v>
      </c>
      <c r="V275" s="109">
        <v>0</v>
      </c>
    </row>
    <row r="276" spans="1:22" ht="15">
      <c r="A276" s="98" t="s">
        <v>709</v>
      </c>
      <c r="B276" s="99" t="s">
        <v>1606</v>
      </c>
      <c r="C276" s="99" t="s">
        <v>1607</v>
      </c>
      <c r="D276" s="99" t="s">
        <v>914</v>
      </c>
      <c r="E276" s="99" t="s">
        <v>854</v>
      </c>
      <c r="F276" s="100">
        <v>268897936.27999997</v>
      </c>
      <c r="G276" s="101">
        <v>41933</v>
      </c>
      <c r="H276" s="102">
        <v>349862508</v>
      </c>
      <c r="I276" s="99">
        <v>0</v>
      </c>
      <c r="J276" s="102">
        <v>349862508</v>
      </c>
      <c r="K276" s="99" t="s">
        <v>855</v>
      </c>
      <c r="L276" s="99">
        <v>0</v>
      </c>
      <c r="M276" s="99" t="s">
        <v>855</v>
      </c>
      <c r="N276" s="99">
        <v>0</v>
      </c>
      <c r="O276" s="99" t="s">
        <v>855</v>
      </c>
      <c r="P276" s="99">
        <v>0</v>
      </c>
      <c r="Q276" s="99" t="s">
        <v>855</v>
      </c>
      <c r="R276" s="99">
        <v>0</v>
      </c>
      <c r="S276" s="99" t="s">
        <v>855</v>
      </c>
      <c r="T276" s="99">
        <v>0</v>
      </c>
      <c r="U276" s="99" t="s">
        <v>855</v>
      </c>
      <c r="V276" s="103">
        <v>0</v>
      </c>
    </row>
    <row r="277" spans="1:22" ht="15">
      <c r="A277" s="104"/>
      <c r="B277" s="105" t="s">
        <v>2199</v>
      </c>
      <c r="C277" s="105" t="s">
        <v>2200</v>
      </c>
      <c r="D277" s="105" t="s">
        <v>871</v>
      </c>
      <c r="E277" s="105" t="s">
        <v>854</v>
      </c>
      <c r="F277" s="106">
        <v>86054736.549999997</v>
      </c>
      <c r="G277" s="107">
        <v>42230</v>
      </c>
      <c r="H277" s="108">
        <v>85115479</v>
      </c>
      <c r="I277" s="105">
        <v>0</v>
      </c>
      <c r="J277" s="108">
        <v>85115479</v>
      </c>
      <c r="K277" s="105" t="s">
        <v>855</v>
      </c>
      <c r="L277" s="105">
        <v>0</v>
      </c>
      <c r="M277" s="105" t="s">
        <v>855</v>
      </c>
      <c r="N277" s="105">
        <v>0</v>
      </c>
      <c r="O277" s="105" t="s">
        <v>855</v>
      </c>
      <c r="P277" s="105">
        <v>0</v>
      </c>
      <c r="Q277" s="105" t="s">
        <v>855</v>
      </c>
      <c r="R277" s="105">
        <v>0</v>
      </c>
      <c r="S277" s="105" t="s">
        <v>855</v>
      </c>
      <c r="T277" s="105">
        <v>0</v>
      </c>
      <c r="U277" s="105" t="s">
        <v>855</v>
      </c>
      <c r="V277" s="109">
        <v>0</v>
      </c>
    </row>
    <row r="278" spans="1:22" ht="15">
      <c r="A278" s="98"/>
      <c r="B278" s="99" t="s">
        <v>1609</v>
      </c>
      <c r="C278" s="99" t="s">
        <v>1610</v>
      </c>
      <c r="D278" s="99" t="s">
        <v>871</v>
      </c>
      <c r="E278" s="99" t="s">
        <v>854</v>
      </c>
      <c r="F278" s="100">
        <v>2189364785.4699998</v>
      </c>
      <c r="G278" s="101">
        <v>42373</v>
      </c>
      <c r="H278" s="102">
        <v>212854480688</v>
      </c>
      <c r="I278" s="99">
        <v>0</v>
      </c>
      <c r="J278" s="102">
        <v>212854480688</v>
      </c>
      <c r="K278" s="99" t="s">
        <v>855</v>
      </c>
      <c r="L278" s="99">
        <v>0</v>
      </c>
      <c r="M278" s="99" t="s">
        <v>855</v>
      </c>
      <c r="N278" s="99">
        <v>0</v>
      </c>
      <c r="O278" s="99" t="s">
        <v>855</v>
      </c>
      <c r="P278" s="99">
        <v>0</v>
      </c>
      <c r="Q278" s="99" t="s">
        <v>855</v>
      </c>
      <c r="R278" s="99">
        <v>0</v>
      </c>
      <c r="S278" s="99" t="s">
        <v>855</v>
      </c>
      <c r="T278" s="99">
        <v>0</v>
      </c>
      <c r="U278" s="99" t="s">
        <v>855</v>
      </c>
      <c r="V278" s="103">
        <v>0</v>
      </c>
    </row>
    <row r="279" spans="1:22" ht="15">
      <c r="A279" s="104" t="s">
        <v>1611</v>
      </c>
      <c r="B279" s="105" t="s">
        <v>1612</v>
      </c>
      <c r="C279" s="105" t="s">
        <v>1613</v>
      </c>
      <c r="D279" s="105" t="s">
        <v>914</v>
      </c>
      <c r="E279" s="105" t="s">
        <v>854</v>
      </c>
      <c r="F279" s="106">
        <v>2225822197.8899999</v>
      </c>
      <c r="G279" s="107">
        <v>39941</v>
      </c>
      <c r="H279" s="108">
        <v>203934060</v>
      </c>
      <c r="I279" s="105">
        <v>0</v>
      </c>
      <c r="J279" s="108">
        <v>203934060</v>
      </c>
      <c r="K279" s="105" t="s">
        <v>855</v>
      </c>
      <c r="L279" s="105">
        <v>0</v>
      </c>
      <c r="M279" s="105" t="s">
        <v>855</v>
      </c>
      <c r="N279" s="105">
        <v>0</v>
      </c>
      <c r="O279" s="105" t="s">
        <v>855</v>
      </c>
      <c r="P279" s="105">
        <v>0</v>
      </c>
      <c r="Q279" s="105" t="s">
        <v>855</v>
      </c>
      <c r="R279" s="105">
        <v>0</v>
      </c>
      <c r="S279" s="105" t="s">
        <v>855</v>
      </c>
      <c r="T279" s="105">
        <v>0</v>
      </c>
      <c r="U279" s="105" t="s">
        <v>855</v>
      </c>
      <c r="V279" s="109">
        <v>0</v>
      </c>
    </row>
    <row r="280" spans="1:22" ht="15">
      <c r="A280" s="98" t="s">
        <v>1614</v>
      </c>
      <c r="B280" s="99" t="s">
        <v>711</v>
      </c>
      <c r="C280" s="99" t="s">
        <v>1615</v>
      </c>
      <c r="D280" s="99" t="s">
        <v>914</v>
      </c>
      <c r="E280" s="99" t="s">
        <v>854</v>
      </c>
      <c r="F280" s="100">
        <v>358280433.29000002</v>
      </c>
      <c r="G280" s="101">
        <v>42429</v>
      </c>
      <c r="H280" s="102">
        <v>47069132</v>
      </c>
      <c r="I280" s="99">
        <v>0</v>
      </c>
      <c r="J280" s="102">
        <v>47069132</v>
      </c>
      <c r="K280" s="99" t="s">
        <v>855</v>
      </c>
      <c r="L280" s="99">
        <v>0</v>
      </c>
      <c r="M280" s="99" t="s">
        <v>855</v>
      </c>
      <c r="N280" s="99">
        <v>0</v>
      </c>
      <c r="O280" s="99" t="s">
        <v>855</v>
      </c>
      <c r="P280" s="99">
        <v>0</v>
      </c>
      <c r="Q280" s="99" t="s">
        <v>855</v>
      </c>
      <c r="R280" s="99">
        <v>0</v>
      </c>
      <c r="S280" s="99" t="s">
        <v>855</v>
      </c>
      <c r="T280" s="99">
        <v>0</v>
      </c>
      <c r="U280" s="99" t="s">
        <v>855</v>
      </c>
      <c r="V280" s="103">
        <v>0</v>
      </c>
    </row>
    <row r="281" spans="1:22" ht="15">
      <c r="A281" s="104"/>
      <c r="B281" s="105" t="s">
        <v>1617</v>
      </c>
      <c r="C281" s="105" t="s">
        <v>1618</v>
      </c>
      <c r="D281" s="105" t="s">
        <v>853</v>
      </c>
      <c r="E281" s="105" t="s">
        <v>854</v>
      </c>
      <c r="F281" s="106">
        <v>7106480728.5200005</v>
      </c>
      <c r="G281" s="107">
        <v>42313</v>
      </c>
      <c r="H281" s="108">
        <v>247128345</v>
      </c>
      <c r="I281" s="108">
        <v>28386004</v>
      </c>
      <c r="J281" s="108">
        <v>275514349</v>
      </c>
      <c r="K281" s="105" t="s">
        <v>883</v>
      </c>
      <c r="L281" s="105">
        <v>730</v>
      </c>
      <c r="M281" s="105" t="s">
        <v>884</v>
      </c>
      <c r="N281" s="108">
        <v>28385274</v>
      </c>
      <c r="O281" s="105" t="s">
        <v>855</v>
      </c>
      <c r="P281" s="105">
        <v>0</v>
      </c>
      <c r="Q281" s="105" t="s">
        <v>855</v>
      </c>
      <c r="R281" s="105">
        <v>0</v>
      </c>
      <c r="S281" s="105" t="s">
        <v>855</v>
      </c>
      <c r="T281" s="105">
        <v>0</v>
      </c>
      <c r="U281" s="105" t="s">
        <v>855</v>
      </c>
      <c r="V281" s="109">
        <v>0</v>
      </c>
    </row>
    <row r="282" spans="1:22" ht="15">
      <c r="A282" s="98"/>
      <c r="B282" s="99" t="s">
        <v>1619</v>
      </c>
      <c r="C282" s="99" t="s">
        <v>1620</v>
      </c>
      <c r="D282" s="99" t="s">
        <v>871</v>
      </c>
      <c r="E282" s="99" t="s">
        <v>854</v>
      </c>
      <c r="F282" s="100">
        <v>48680067.810000002</v>
      </c>
      <c r="G282" s="101">
        <v>37741</v>
      </c>
      <c r="H282" s="102">
        <v>6104107</v>
      </c>
      <c r="I282" s="102">
        <v>5889300</v>
      </c>
      <c r="J282" s="102">
        <v>11993407</v>
      </c>
      <c r="K282" s="99" t="s">
        <v>855</v>
      </c>
      <c r="L282" s="99">
        <v>0</v>
      </c>
      <c r="M282" s="99" t="s">
        <v>855</v>
      </c>
      <c r="N282" s="99">
        <v>0</v>
      </c>
      <c r="O282" s="99" t="s">
        <v>855</v>
      </c>
      <c r="P282" s="99">
        <v>0</v>
      </c>
      <c r="Q282" s="99" t="s">
        <v>855</v>
      </c>
      <c r="R282" s="99">
        <v>0</v>
      </c>
      <c r="S282" s="99" t="s">
        <v>855</v>
      </c>
      <c r="T282" s="99">
        <v>0</v>
      </c>
      <c r="U282" s="99" t="s">
        <v>855</v>
      </c>
      <c r="V282" s="103">
        <v>0</v>
      </c>
    </row>
    <row r="283" spans="1:22" ht="15">
      <c r="A283" s="104" t="s">
        <v>1622</v>
      </c>
      <c r="B283" s="105" t="s">
        <v>1623</v>
      </c>
      <c r="C283" s="105" t="s">
        <v>1624</v>
      </c>
      <c r="D283" s="105" t="s">
        <v>914</v>
      </c>
      <c r="E283" s="105" t="s">
        <v>854</v>
      </c>
      <c r="F283" s="106">
        <v>976708000</v>
      </c>
      <c r="G283" s="107">
        <v>41393</v>
      </c>
      <c r="H283" s="108">
        <v>211793400</v>
      </c>
      <c r="I283" s="105">
        <v>0</v>
      </c>
      <c r="J283" s="108">
        <v>211793400</v>
      </c>
      <c r="K283" s="105" t="s">
        <v>855</v>
      </c>
      <c r="L283" s="105">
        <v>0</v>
      </c>
      <c r="M283" s="105" t="s">
        <v>855</v>
      </c>
      <c r="N283" s="105">
        <v>0</v>
      </c>
      <c r="O283" s="105" t="s">
        <v>855</v>
      </c>
      <c r="P283" s="105">
        <v>0</v>
      </c>
      <c r="Q283" s="105" t="s">
        <v>855</v>
      </c>
      <c r="R283" s="105">
        <v>0</v>
      </c>
      <c r="S283" s="105" t="s">
        <v>855</v>
      </c>
      <c r="T283" s="105">
        <v>0</v>
      </c>
      <c r="U283" s="105" t="s">
        <v>855</v>
      </c>
      <c r="V283" s="109">
        <v>0</v>
      </c>
    </row>
    <row r="284" spans="1:22" ht="15">
      <c r="A284" s="98" t="s">
        <v>1625</v>
      </c>
      <c r="B284" s="99" t="s">
        <v>1626</v>
      </c>
      <c r="C284" s="99" t="s">
        <v>1627</v>
      </c>
      <c r="D284" s="99" t="s">
        <v>914</v>
      </c>
      <c r="E284" s="99" t="s">
        <v>854</v>
      </c>
      <c r="F284" s="100">
        <v>299279179.80000001</v>
      </c>
      <c r="G284" s="101">
        <v>41571</v>
      </c>
      <c r="H284" s="102">
        <v>65075322</v>
      </c>
      <c r="I284" s="99">
        <v>0</v>
      </c>
      <c r="J284" s="102">
        <v>65075322</v>
      </c>
      <c r="K284" s="99" t="s">
        <v>855</v>
      </c>
      <c r="L284" s="99">
        <v>0</v>
      </c>
      <c r="M284" s="99" t="s">
        <v>855</v>
      </c>
      <c r="N284" s="99">
        <v>0</v>
      </c>
      <c r="O284" s="99" t="s">
        <v>855</v>
      </c>
      <c r="P284" s="99">
        <v>0</v>
      </c>
      <c r="Q284" s="99" t="s">
        <v>855</v>
      </c>
      <c r="R284" s="99">
        <v>0</v>
      </c>
      <c r="S284" s="99" t="s">
        <v>855</v>
      </c>
      <c r="T284" s="99">
        <v>0</v>
      </c>
      <c r="U284" s="99" t="s">
        <v>855</v>
      </c>
      <c r="V284" s="103">
        <v>0</v>
      </c>
    </row>
    <row r="285" spans="1:22" ht="15">
      <c r="A285" s="104" t="s">
        <v>1628</v>
      </c>
      <c r="B285" s="105" t="s">
        <v>1629</v>
      </c>
      <c r="C285" s="105" t="s">
        <v>1630</v>
      </c>
      <c r="D285" s="105" t="s">
        <v>914</v>
      </c>
      <c r="E285" s="105" t="s">
        <v>854</v>
      </c>
      <c r="F285" s="106">
        <v>600000000</v>
      </c>
      <c r="G285" s="107">
        <v>41757</v>
      </c>
      <c r="H285" s="108">
        <v>91711620</v>
      </c>
      <c r="I285" s="105">
        <v>0</v>
      </c>
      <c r="J285" s="108">
        <v>91711620</v>
      </c>
      <c r="K285" s="105" t="s">
        <v>855</v>
      </c>
      <c r="L285" s="105">
        <v>0</v>
      </c>
      <c r="M285" s="105" t="s">
        <v>855</v>
      </c>
      <c r="N285" s="105">
        <v>0</v>
      </c>
      <c r="O285" s="105" t="s">
        <v>855</v>
      </c>
      <c r="P285" s="105">
        <v>0</v>
      </c>
      <c r="Q285" s="105" t="s">
        <v>855</v>
      </c>
      <c r="R285" s="105">
        <v>0</v>
      </c>
      <c r="S285" s="105" t="s">
        <v>855</v>
      </c>
      <c r="T285" s="105">
        <v>0</v>
      </c>
      <c r="U285" s="105" t="s">
        <v>855</v>
      </c>
      <c r="V285" s="109">
        <v>0</v>
      </c>
    </row>
    <row r="286" spans="1:22" ht="15">
      <c r="A286" s="98"/>
      <c r="B286" s="99" t="s">
        <v>1631</v>
      </c>
      <c r="C286" s="99" t="s">
        <v>1632</v>
      </c>
      <c r="D286" s="99" t="s">
        <v>871</v>
      </c>
      <c r="E286" s="99" t="s">
        <v>854</v>
      </c>
      <c r="F286" s="100">
        <v>1258333489.5</v>
      </c>
      <c r="G286" s="101">
        <v>42485</v>
      </c>
      <c r="H286" s="102">
        <v>530640068</v>
      </c>
      <c r="I286" s="102">
        <v>880046179</v>
      </c>
      <c r="J286" s="102">
        <v>1410686247</v>
      </c>
      <c r="K286" s="99" t="s">
        <v>855</v>
      </c>
      <c r="L286" s="99">
        <v>0</v>
      </c>
      <c r="M286" s="99" t="s">
        <v>855</v>
      </c>
      <c r="N286" s="99">
        <v>0</v>
      </c>
      <c r="O286" s="99" t="s">
        <v>855</v>
      </c>
      <c r="P286" s="99">
        <v>0</v>
      </c>
      <c r="Q286" s="99" t="s">
        <v>855</v>
      </c>
      <c r="R286" s="99">
        <v>0</v>
      </c>
      <c r="S286" s="99" t="s">
        <v>855</v>
      </c>
      <c r="T286" s="99">
        <v>0</v>
      </c>
      <c r="U286" s="99" t="s">
        <v>855</v>
      </c>
      <c r="V286" s="103">
        <v>0</v>
      </c>
    </row>
    <row r="287" spans="1:22" ht="15">
      <c r="A287" s="104"/>
      <c r="B287" s="105" t="s">
        <v>1634</v>
      </c>
      <c r="C287" s="105" t="s">
        <v>1635</v>
      </c>
      <c r="D287" s="105" t="s">
        <v>871</v>
      </c>
      <c r="E287" s="105" t="s">
        <v>854</v>
      </c>
      <c r="F287" s="106">
        <v>17359611.57</v>
      </c>
      <c r="G287" s="107">
        <v>37533</v>
      </c>
      <c r="H287" s="108">
        <v>46272</v>
      </c>
      <c r="I287" s="108">
        <v>84783</v>
      </c>
      <c r="J287" s="108">
        <v>131055</v>
      </c>
      <c r="K287" s="105" t="s">
        <v>855</v>
      </c>
      <c r="L287" s="105">
        <v>0</v>
      </c>
      <c r="M287" s="105" t="s">
        <v>855</v>
      </c>
      <c r="N287" s="105">
        <v>0</v>
      </c>
      <c r="O287" s="105" t="s">
        <v>855</v>
      </c>
      <c r="P287" s="105">
        <v>0</v>
      </c>
      <c r="Q287" s="105" t="s">
        <v>855</v>
      </c>
      <c r="R287" s="105">
        <v>0</v>
      </c>
      <c r="S287" s="105" t="s">
        <v>855</v>
      </c>
      <c r="T287" s="105">
        <v>0</v>
      </c>
      <c r="U287" s="105" t="s">
        <v>855</v>
      </c>
      <c r="V287" s="109">
        <v>0</v>
      </c>
    </row>
    <row r="288" spans="1:22" ht="15">
      <c r="A288" s="98" t="s">
        <v>717</v>
      </c>
      <c r="B288" s="99" t="s">
        <v>1636</v>
      </c>
      <c r="C288" s="99" t="s">
        <v>1637</v>
      </c>
      <c r="D288" s="99" t="s">
        <v>914</v>
      </c>
      <c r="E288" s="99" t="s">
        <v>854</v>
      </c>
      <c r="F288" s="100">
        <v>899596865</v>
      </c>
      <c r="G288" s="101">
        <v>42237</v>
      </c>
      <c r="H288" s="102">
        <v>204085999</v>
      </c>
      <c r="I288" s="99">
        <v>0</v>
      </c>
      <c r="J288" s="102">
        <v>204085999</v>
      </c>
      <c r="K288" s="99" t="s">
        <v>855</v>
      </c>
      <c r="L288" s="99">
        <v>0</v>
      </c>
      <c r="M288" s="99" t="s">
        <v>855</v>
      </c>
      <c r="N288" s="99">
        <v>0</v>
      </c>
      <c r="O288" s="99" t="s">
        <v>855</v>
      </c>
      <c r="P288" s="99">
        <v>0</v>
      </c>
      <c r="Q288" s="99" t="s">
        <v>855</v>
      </c>
      <c r="R288" s="99">
        <v>0</v>
      </c>
      <c r="S288" s="99" t="s">
        <v>855</v>
      </c>
      <c r="T288" s="99">
        <v>0</v>
      </c>
      <c r="U288" s="99" t="s">
        <v>855</v>
      </c>
      <c r="V288" s="103">
        <v>0</v>
      </c>
    </row>
    <row r="289" spans="1:22" ht="15">
      <c r="A289" s="104" t="s">
        <v>718</v>
      </c>
      <c r="B289" s="105" t="s">
        <v>1638</v>
      </c>
      <c r="C289" s="105" t="s">
        <v>1639</v>
      </c>
      <c r="D289" s="105" t="s">
        <v>914</v>
      </c>
      <c r="E289" s="105" t="s">
        <v>854</v>
      </c>
      <c r="F289" s="106">
        <v>1160305445.72</v>
      </c>
      <c r="G289" s="107">
        <v>42514</v>
      </c>
      <c r="H289" s="108">
        <v>642085575</v>
      </c>
      <c r="I289" s="105">
        <v>0</v>
      </c>
      <c r="J289" s="108">
        <v>642085575</v>
      </c>
      <c r="K289" s="105" t="s">
        <v>855</v>
      </c>
      <c r="L289" s="105">
        <v>0</v>
      </c>
      <c r="M289" s="105" t="s">
        <v>855</v>
      </c>
      <c r="N289" s="105">
        <v>0</v>
      </c>
      <c r="O289" s="105" t="s">
        <v>855</v>
      </c>
      <c r="P289" s="105">
        <v>0</v>
      </c>
      <c r="Q289" s="105" t="s">
        <v>855</v>
      </c>
      <c r="R289" s="105">
        <v>0</v>
      </c>
      <c r="S289" s="105" t="s">
        <v>855</v>
      </c>
      <c r="T289" s="105">
        <v>0</v>
      </c>
      <c r="U289" s="105" t="s">
        <v>855</v>
      </c>
      <c r="V289" s="109">
        <v>0</v>
      </c>
    </row>
    <row r="290" spans="1:22" ht="15">
      <c r="A290" s="98"/>
      <c r="B290" s="99" t="s">
        <v>1641</v>
      </c>
      <c r="C290" s="99" t="s">
        <v>1642</v>
      </c>
      <c r="D290" s="99" t="s">
        <v>853</v>
      </c>
      <c r="E290" s="99" t="s">
        <v>854</v>
      </c>
      <c r="F290" s="100">
        <v>2181717.56</v>
      </c>
      <c r="G290" s="101">
        <v>42489</v>
      </c>
      <c r="H290" s="102">
        <v>4849892</v>
      </c>
      <c r="I290" s="99">
        <v>0</v>
      </c>
      <c r="J290" s="102">
        <v>4849892</v>
      </c>
      <c r="K290" s="99" t="s">
        <v>855</v>
      </c>
      <c r="L290" s="99">
        <v>0</v>
      </c>
      <c r="M290" s="99" t="s">
        <v>855</v>
      </c>
      <c r="N290" s="99">
        <v>0</v>
      </c>
      <c r="O290" s="99" t="s">
        <v>855</v>
      </c>
      <c r="P290" s="99">
        <v>0</v>
      </c>
      <c r="Q290" s="99" t="s">
        <v>855</v>
      </c>
      <c r="R290" s="99">
        <v>0</v>
      </c>
      <c r="S290" s="99" t="s">
        <v>855</v>
      </c>
      <c r="T290" s="99">
        <v>0</v>
      </c>
      <c r="U290" s="99" t="s">
        <v>855</v>
      </c>
      <c r="V290" s="103">
        <v>0</v>
      </c>
    </row>
    <row r="291" spans="1:22" ht="15">
      <c r="A291" s="104" t="s">
        <v>719</v>
      </c>
      <c r="B291" s="105" t="s">
        <v>1643</v>
      </c>
      <c r="C291" s="105" t="s">
        <v>1644</v>
      </c>
      <c r="D291" s="105" t="s">
        <v>914</v>
      </c>
      <c r="E291" s="105" t="s">
        <v>854</v>
      </c>
      <c r="F291" s="106">
        <v>209588499.15000001</v>
      </c>
      <c r="G291" s="107">
        <v>42489</v>
      </c>
      <c r="H291" s="108">
        <v>114586990</v>
      </c>
      <c r="I291" s="105">
        <v>0</v>
      </c>
      <c r="J291" s="108">
        <v>114586990</v>
      </c>
      <c r="K291" s="105" t="s">
        <v>855</v>
      </c>
      <c r="L291" s="105">
        <v>0</v>
      </c>
      <c r="M291" s="105" t="s">
        <v>855</v>
      </c>
      <c r="N291" s="105">
        <v>0</v>
      </c>
      <c r="O291" s="105" t="s">
        <v>855</v>
      </c>
      <c r="P291" s="105">
        <v>0</v>
      </c>
      <c r="Q291" s="105" t="s">
        <v>855</v>
      </c>
      <c r="R291" s="105">
        <v>0</v>
      </c>
      <c r="S291" s="105" t="s">
        <v>855</v>
      </c>
      <c r="T291" s="105">
        <v>0</v>
      </c>
      <c r="U291" s="105" t="s">
        <v>855</v>
      </c>
      <c r="V291" s="109">
        <v>0</v>
      </c>
    </row>
    <row r="292" spans="1:22" ht="15">
      <c r="A292" s="98" t="s">
        <v>1645</v>
      </c>
      <c r="B292" s="99" t="s">
        <v>1646</v>
      </c>
      <c r="C292" s="99" t="s">
        <v>1647</v>
      </c>
      <c r="D292" s="99" t="s">
        <v>914</v>
      </c>
      <c r="E292" s="99" t="s">
        <v>854</v>
      </c>
      <c r="F292" s="100">
        <v>1853683959.73</v>
      </c>
      <c r="G292" s="101">
        <v>42139</v>
      </c>
      <c r="H292" s="102">
        <v>9393834</v>
      </c>
      <c r="I292" s="99">
        <v>0</v>
      </c>
      <c r="J292" s="102">
        <v>9393834</v>
      </c>
      <c r="K292" s="99" t="s">
        <v>855</v>
      </c>
      <c r="L292" s="99">
        <v>0</v>
      </c>
      <c r="M292" s="99" t="s">
        <v>855</v>
      </c>
      <c r="N292" s="99">
        <v>0</v>
      </c>
      <c r="O292" s="99" t="s">
        <v>855</v>
      </c>
      <c r="P292" s="99">
        <v>0</v>
      </c>
      <c r="Q292" s="99" t="s">
        <v>855</v>
      </c>
      <c r="R292" s="99">
        <v>0</v>
      </c>
      <c r="S292" s="99" t="s">
        <v>855</v>
      </c>
      <c r="T292" s="99">
        <v>0</v>
      </c>
      <c r="U292" s="99" t="s">
        <v>855</v>
      </c>
      <c r="V292" s="103">
        <v>0</v>
      </c>
    </row>
    <row r="293" spans="1:22" ht="15">
      <c r="A293" s="104" t="s">
        <v>721</v>
      </c>
      <c r="B293" s="105" t="s">
        <v>1648</v>
      </c>
      <c r="C293" s="105" t="s">
        <v>1649</v>
      </c>
      <c r="D293" s="105" t="s">
        <v>914</v>
      </c>
      <c r="E293" s="105" t="s">
        <v>854</v>
      </c>
      <c r="F293" s="106">
        <v>1701691821.23</v>
      </c>
      <c r="G293" s="107">
        <v>42306</v>
      </c>
      <c r="H293" s="108">
        <v>113000000</v>
      </c>
      <c r="I293" s="105">
        <v>0</v>
      </c>
      <c r="J293" s="108">
        <v>113000000</v>
      </c>
      <c r="K293" s="105" t="s">
        <v>855</v>
      </c>
      <c r="L293" s="105">
        <v>0</v>
      </c>
      <c r="M293" s="105" t="s">
        <v>855</v>
      </c>
      <c r="N293" s="105">
        <v>0</v>
      </c>
      <c r="O293" s="105" t="s">
        <v>855</v>
      </c>
      <c r="P293" s="105">
        <v>0</v>
      </c>
      <c r="Q293" s="105" t="s">
        <v>855</v>
      </c>
      <c r="R293" s="105">
        <v>0</v>
      </c>
      <c r="S293" s="105" t="s">
        <v>855</v>
      </c>
      <c r="T293" s="105">
        <v>0</v>
      </c>
      <c r="U293" s="105" t="s">
        <v>855</v>
      </c>
      <c r="V293" s="109">
        <v>0</v>
      </c>
    </row>
    <row r="294" spans="1:22" ht="15">
      <c r="A294" s="98"/>
      <c r="B294" s="99" t="s">
        <v>2769</v>
      </c>
      <c r="C294" s="99" t="s">
        <v>2770</v>
      </c>
      <c r="D294" s="99" t="s">
        <v>936</v>
      </c>
      <c r="E294" s="99" t="s">
        <v>854</v>
      </c>
      <c r="F294" s="100">
        <v>51734989.219999999</v>
      </c>
      <c r="G294" s="101">
        <v>42074</v>
      </c>
      <c r="H294" s="102">
        <v>1733988</v>
      </c>
      <c r="I294" s="99">
        <v>0</v>
      </c>
      <c r="J294" s="102">
        <v>1733988</v>
      </c>
      <c r="K294" s="99" t="s">
        <v>855</v>
      </c>
      <c r="L294" s="99">
        <v>0</v>
      </c>
      <c r="M294" s="99" t="s">
        <v>855</v>
      </c>
      <c r="N294" s="99">
        <v>0</v>
      </c>
      <c r="O294" s="99" t="s">
        <v>855</v>
      </c>
      <c r="P294" s="99">
        <v>0</v>
      </c>
      <c r="Q294" s="99" t="s">
        <v>855</v>
      </c>
      <c r="R294" s="99">
        <v>0</v>
      </c>
      <c r="S294" s="99" t="s">
        <v>855</v>
      </c>
      <c r="T294" s="99">
        <v>0</v>
      </c>
      <c r="U294" s="99" t="s">
        <v>855</v>
      </c>
      <c r="V294" s="103">
        <v>0</v>
      </c>
    </row>
    <row r="295" spans="1:22" ht="15">
      <c r="A295" s="104" t="s">
        <v>1650</v>
      </c>
      <c r="B295" s="105" t="s">
        <v>1651</v>
      </c>
      <c r="C295" s="105" t="s">
        <v>1652</v>
      </c>
      <c r="D295" s="105" t="s">
        <v>914</v>
      </c>
      <c r="E295" s="105" t="s">
        <v>854</v>
      </c>
      <c r="F295" s="106">
        <v>626911472</v>
      </c>
      <c r="G295" s="107">
        <v>42515</v>
      </c>
      <c r="H295" s="108">
        <v>21623933</v>
      </c>
      <c r="I295" s="105">
        <v>0</v>
      </c>
      <c r="J295" s="108">
        <v>21623933</v>
      </c>
      <c r="K295" s="105" t="s">
        <v>855</v>
      </c>
      <c r="L295" s="105">
        <v>0</v>
      </c>
      <c r="M295" s="105" t="s">
        <v>855</v>
      </c>
      <c r="N295" s="105">
        <v>0</v>
      </c>
      <c r="O295" s="105" t="s">
        <v>855</v>
      </c>
      <c r="P295" s="105">
        <v>0</v>
      </c>
      <c r="Q295" s="105" t="s">
        <v>855</v>
      </c>
      <c r="R295" s="105">
        <v>0</v>
      </c>
      <c r="S295" s="105" t="s">
        <v>855</v>
      </c>
      <c r="T295" s="105">
        <v>0</v>
      </c>
      <c r="U295" s="105" t="s">
        <v>855</v>
      </c>
      <c r="V295" s="109">
        <v>0</v>
      </c>
    </row>
    <row r="296" spans="1:22" ht="15">
      <c r="A296" s="98" t="s">
        <v>723</v>
      </c>
      <c r="B296" s="99" t="s">
        <v>1653</v>
      </c>
      <c r="C296" s="99" t="s">
        <v>1654</v>
      </c>
      <c r="D296" s="99" t="s">
        <v>914</v>
      </c>
      <c r="E296" s="99" t="s">
        <v>854</v>
      </c>
      <c r="F296" s="100">
        <v>1632849262.5899999</v>
      </c>
      <c r="G296" s="101">
        <v>42438</v>
      </c>
      <c r="H296" s="102">
        <v>52311025</v>
      </c>
      <c r="I296" s="99">
        <v>0</v>
      </c>
      <c r="J296" s="102">
        <v>52311025</v>
      </c>
      <c r="K296" s="99" t="s">
        <v>855</v>
      </c>
      <c r="L296" s="99">
        <v>0</v>
      </c>
      <c r="M296" s="99" t="s">
        <v>855</v>
      </c>
      <c r="N296" s="99">
        <v>0</v>
      </c>
      <c r="O296" s="99" t="s">
        <v>855</v>
      </c>
      <c r="P296" s="99">
        <v>0</v>
      </c>
      <c r="Q296" s="99" t="s">
        <v>855</v>
      </c>
      <c r="R296" s="99">
        <v>0</v>
      </c>
      <c r="S296" s="99" t="s">
        <v>855</v>
      </c>
      <c r="T296" s="99">
        <v>0</v>
      </c>
      <c r="U296" s="99" t="s">
        <v>855</v>
      </c>
      <c r="V296" s="103">
        <v>0</v>
      </c>
    </row>
    <row r="297" spans="1:22" ht="15">
      <c r="A297" s="104"/>
      <c r="B297" s="105" t="s">
        <v>1656</v>
      </c>
      <c r="C297" s="105" t="s">
        <v>2771</v>
      </c>
      <c r="D297" s="105" t="s">
        <v>871</v>
      </c>
      <c r="E297" s="105" t="s">
        <v>854</v>
      </c>
      <c r="F297" s="106">
        <v>1318825018.28</v>
      </c>
      <c r="G297" s="107">
        <v>42417</v>
      </c>
      <c r="H297" s="108">
        <v>3052500</v>
      </c>
      <c r="I297" s="105">
        <v>0</v>
      </c>
      <c r="J297" s="108">
        <v>3052500</v>
      </c>
      <c r="K297" s="105" t="s">
        <v>855</v>
      </c>
      <c r="L297" s="105">
        <v>0</v>
      </c>
      <c r="M297" s="105" t="s">
        <v>855</v>
      </c>
      <c r="N297" s="105">
        <v>0</v>
      </c>
      <c r="O297" s="105" t="s">
        <v>855</v>
      </c>
      <c r="P297" s="105">
        <v>0</v>
      </c>
      <c r="Q297" s="105" t="s">
        <v>855</v>
      </c>
      <c r="R297" s="105">
        <v>0</v>
      </c>
      <c r="S297" s="105" t="s">
        <v>855</v>
      </c>
      <c r="T297" s="105">
        <v>0</v>
      </c>
      <c r="U297" s="105" t="s">
        <v>855</v>
      </c>
      <c r="V297" s="109">
        <v>0</v>
      </c>
    </row>
    <row r="298" spans="1:22" ht="15">
      <c r="A298" s="98"/>
      <c r="B298" s="99" t="s">
        <v>1657</v>
      </c>
      <c r="C298" s="99" t="s">
        <v>1658</v>
      </c>
      <c r="D298" s="99" t="s">
        <v>871</v>
      </c>
      <c r="E298" s="99" t="s">
        <v>854</v>
      </c>
      <c r="F298" s="100">
        <v>171272996.66999999</v>
      </c>
      <c r="G298" s="101">
        <v>40298</v>
      </c>
      <c r="H298" s="102">
        <v>6201730</v>
      </c>
      <c r="I298" s="102">
        <v>11147908</v>
      </c>
      <c r="J298" s="102">
        <v>17349638</v>
      </c>
      <c r="K298" s="99" t="s">
        <v>855</v>
      </c>
      <c r="L298" s="99">
        <v>0</v>
      </c>
      <c r="M298" s="99" t="s">
        <v>855</v>
      </c>
      <c r="N298" s="99">
        <v>0</v>
      </c>
      <c r="O298" s="99" t="s">
        <v>855</v>
      </c>
      <c r="P298" s="99">
        <v>0</v>
      </c>
      <c r="Q298" s="99" t="s">
        <v>855</v>
      </c>
      <c r="R298" s="99">
        <v>0</v>
      </c>
      <c r="S298" s="99" t="s">
        <v>855</v>
      </c>
      <c r="T298" s="99">
        <v>0</v>
      </c>
      <c r="U298" s="99" t="s">
        <v>855</v>
      </c>
      <c r="V298" s="103">
        <v>0</v>
      </c>
    </row>
    <row r="299" spans="1:22" ht="15">
      <c r="A299" s="104"/>
      <c r="B299" s="105" t="s">
        <v>1660</v>
      </c>
      <c r="C299" s="105" t="s">
        <v>1661</v>
      </c>
      <c r="D299" s="105" t="s">
        <v>853</v>
      </c>
      <c r="E299" s="105" t="s">
        <v>854</v>
      </c>
      <c r="F299" s="106">
        <v>125269657.20999999</v>
      </c>
      <c r="G299" s="107">
        <v>41519</v>
      </c>
      <c r="H299" s="108">
        <v>26707012</v>
      </c>
      <c r="I299" s="108">
        <v>53393837</v>
      </c>
      <c r="J299" s="108">
        <v>80100849</v>
      </c>
      <c r="K299" s="105" t="s">
        <v>855</v>
      </c>
      <c r="L299" s="105">
        <v>0</v>
      </c>
      <c r="M299" s="105" t="s">
        <v>855</v>
      </c>
      <c r="N299" s="105">
        <v>0</v>
      </c>
      <c r="O299" s="105" t="s">
        <v>855</v>
      </c>
      <c r="P299" s="105">
        <v>0</v>
      </c>
      <c r="Q299" s="105" t="s">
        <v>855</v>
      </c>
      <c r="R299" s="105">
        <v>0</v>
      </c>
      <c r="S299" s="105" t="s">
        <v>855</v>
      </c>
      <c r="T299" s="105">
        <v>0</v>
      </c>
      <c r="U299" s="105" t="s">
        <v>855</v>
      </c>
      <c r="V299" s="109">
        <v>0</v>
      </c>
    </row>
    <row r="300" spans="1:22" ht="15">
      <c r="A300" s="98" t="s">
        <v>1662</v>
      </c>
      <c r="B300" s="99" t="s">
        <v>1663</v>
      </c>
      <c r="C300" s="99" t="s">
        <v>1664</v>
      </c>
      <c r="D300" s="99" t="s">
        <v>867</v>
      </c>
      <c r="E300" s="99" t="s">
        <v>854</v>
      </c>
      <c r="F300" s="100">
        <v>1200000000</v>
      </c>
      <c r="G300" s="101">
        <v>41491</v>
      </c>
      <c r="H300" s="102">
        <v>341625744</v>
      </c>
      <c r="I300" s="102">
        <v>555274340</v>
      </c>
      <c r="J300" s="102">
        <v>896900084</v>
      </c>
      <c r="K300" s="99" t="s">
        <v>855</v>
      </c>
      <c r="L300" s="99">
        <v>0</v>
      </c>
      <c r="M300" s="99" t="s">
        <v>855</v>
      </c>
      <c r="N300" s="99">
        <v>0</v>
      </c>
      <c r="O300" s="99" t="s">
        <v>855</v>
      </c>
      <c r="P300" s="99">
        <v>0</v>
      </c>
      <c r="Q300" s="99" t="s">
        <v>855</v>
      </c>
      <c r="R300" s="99">
        <v>0</v>
      </c>
      <c r="S300" s="99" t="s">
        <v>855</v>
      </c>
      <c r="T300" s="99">
        <v>0</v>
      </c>
      <c r="U300" s="99" t="s">
        <v>855</v>
      </c>
      <c r="V300" s="103">
        <v>0</v>
      </c>
    </row>
    <row r="301" spans="1:22" ht="15">
      <c r="A301" s="104" t="s">
        <v>1665</v>
      </c>
      <c r="B301" s="105" t="s">
        <v>1666</v>
      </c>
      <c r="C301" s="105" t="s">
        <v>1667</v>
      </c>
      <c r="D301" s="105" t="s">
        <v>914</v>
      </c>
      <c r="E301" s="105" t="s">
        <v>854</v>
      </c>
      <c r="F301" s="106">
        <v>5277218210</v>
      </c>
      <c r="G301" s="107">
        <v>42515</v>
      </c>
      <c r="H301" s="108">
        <v>520944966</v>
      </c>
      <c r="I301" s="105">
        <v>0</v>
      </c>
      <c r="J301" s="108">
        <v>520944966</v>
      </c>
      <c r="K301" s="105" t="s">
        <v>855</v>
      </c>
      <c r="L301" s="105">
        <v>0</v>
      </c>
      <c r="M301" s="105" t="s">
        <v>855</v>
      </c>
      <c r="N301" s="105">
        <v>0</v>
      </c>
      <c r="O301" s="105" t="s">
        <v>855</v>
      </c>
      <c r="P301" s="105">
        <v>0</v>
      </c>
      <c r="Q301" s="105" t="s">
        <v>855</v>
      </c>
      <c r="R301" s="105">
        <v>0</v>
      </c>
      <c r="S301" s="105" t="s">
        <v>855</v>
      </c>
      <c r="T301" s="105">
        <v>0</v>
      </c>
      <c r="U301" s="105" t="s">
        <v>855</v>
      </c>
      <c r="V301" s="109">
        <v>0</v>
      </c>
    </row>
    <row r="302" spans="1:22" ht="15">
      <c r="A302" s="98"/>
      <c r="B302" s="99" t="s">
        <v>1669</v>
      </c>
      <c r="C302" s="99" t="s">
        <v>1670</v>
      </c>
      <c r="D302" s="99" t="s">
        <v>871</v>
      </c>
      <c r="E302" s="99" t="s">
        <v>854</v>
      </c>
      <c r="F302" s="100">
        <v>36152545</v>
      </c>
      <c r="G302" s="101">
        <v>41271</v>
      </c>
      <c r="H302" s="102">
        <v>5631445</v>
      </c>
      <c r="I302" s="102">
        <v>773504</v>
      </c>
      <c r="J302" s="102">
        <v>6404949</v>
      </c>
      <c r="K302" s="99" t="s">
        <v>855</v>
      </c>
      <c r="L302" s="99">
        <v>0</v>
      </c>
      <c r="M302" s="99" t="s">
        <v>855</v>
      </c>
      <c r="N302" s="99">
        <v>0</v>
      </c>
      <c r="O302" s="99" t="s">
        <v>855</v>
      </c>
      <c r="P302" s="99">
        <v>0</v>
      </c>
      <c r="Q302" s="99" t="s">
        <v>855</v>
      </c>
      <c r="R302" s="99">
        <v>0</v>
      </c>
      <c r="S302" s="99" t="s">
        <v>855</v>
      </c>
      <c r="T302" s="99">
        <v>0</v>
      </c>
      <c r="U302" s="99" t="s">
        <v>855</v>
      </c>
      <c r="V302" s="103">
        <v>0</v>
      </c>
    </row>
    <row r="303" spans="1:22" ht="15">
      <c r="A303" s="104"/>
      <c r="B303" s="105" t="s">
        <v>1672</v>
      </c>
      <c r="C303" s="105" t="s">
        <v>1673</v>
      </c>
      <c r="D303" s="105" t="s">
        <v>871</v>
      </c>
      <c r="E303" s="105" t="s">
        <v>854</v>
      </c>
      <c r="F303" s="106">
        <v>2163400000</v>
      </c>
      <c r="G303" s="107">
        <v>41029</v>
      </c>
      <c r="H303" s="108">
        <v>6976765</v>
      </c>
      <c r="I303" s="108">
        <v>3332623</v>
      </c>
      <c r="J303" s="108">
        <v>10309388</v>
      </c>
      <c r="K303" s="105" t="s">
        <v>883</v>
      </c>
      <c r="L303" s="108">
        <v>1534888</v>
      </c>
      <c r="M303" s="105" t="s">
        <v>884</v>
      </c>
      <c r="N303" s="108">
        <v>1797735</v>
      </c>
      <c r="O303" s="105" t="s">
        <v>855</v>
      </c>
      <c r="P303" s="105">
        <v>0</v>
      </c>
      <c r="Q303" s="105" t="s">
        <v>855</v>
      </c>
      <c r="R303" s="105">
        <v>0</v>
      </c>
      <c r="S303" s="105" t="s">
        <v>855</v>
      </c>
      <c r="T303" s="105">
        <v>0</v>
      </c>
      <c r="U303" s="105" t="s">
        <v>855</v>
      </c>
      <c r="V303" s="109">
        <v>0</v>
      </c>
    </row>
    <row r="304" spans="1:22" ht="15">
      <c r="A304" s="98"/>
      <c r="B304" s="99" t="s">
        <v>1675</v>
      </c>
      <c r="C304" s="99" t="s">
        <v>1676</v>
      </c>
      <c r="D304" s="99" t="s">
        <v>853</v>
      </c>
      <c r="E304" s="99" t="s">
        <v>854</v>
      </c>
      <c r="F304" s="100">
        <v>2018000</v>
      </c>
      <c r="G304" s="101">
        <v>41738</v>
      </c>
      <c r="H304" s="102">
        <v>526308</v>
      </c>
      <c r="I304" s="99">
        <v>0</v>
      </c>
      <c r="J304" s="102">
        <v>526308</v>
      </c>
      <c r="K304" s="99" t="s">
        <v>855</v>
      </c>
      <c r="L304" s="99">
        <v>0</v>
      </c>
      <c r="M304" s="99" t="s">
        <v>855</v>
      </c>
      <c r="N304" s="99">
        <v>0</v>
      </c>
      <c r="O304" s="99" t="s">
        <v>855</v>
      </c>
      <c r="P304" s="99">
        <v>0</v>
      </c>
      <c r="Q304" s="99" t="s">
        <v>855</v>
      </c>
      <c r="R304" s="99">
        <v>0</v>
      </c>
      <c r="S304" s="99" t="s">
        <v>855</v>
      </c>
      <c r="T304" s="99">
        <v>0</v>
      </c>
      <c r="U304" s="99" t="s">
        <v>855</v>
      </c>
      <c r="V304" s="103">
        <v>0</v>
      </c>
    </row>
    <row r="305" spans="1:22" ht="15">
      <c r="A305" s="104"/>
      <c r="B305" s="105" t="s">
        <v>1678</v>
      </c>
      <c r="C305" s="105" t="s">
        <v>1679</v>
      </c>
      <c r="D305" s="105" t="s">
        <v>871</v>
      </c>
      <c r="E305" s="105" t="s">
        <v>854</v>
      </c>
      <c r="F305" s="106">
        <v>433340000</v>
      </c>
      <c r="G305" s="107">
        <v>41625</v>
      </c>
      <c r="H305" s="108">
        <v>26262082</v>
      </c>
      <c r="I305" s="108">
        <v>19837918</v>
      </c>
      <c r="J305" s="108">
        <v>46100000</v>
      </c>
      <c r="K305" s="105" t="s">
        <v>855</v>
      </c>
      <c r="L305" s="105">
        <v>0</v>
      </c>
      <c r="M305" s="105" t="s">
        <v>855</v>
      </c>
      <c r="N305" s="105">
        <v>0</v>
      </c>
      <c r="O305" s="105" t="s">
        <v>855</v>
      </c>
      <c r="P305" s="105">
        <v>0</v>
      </c>
      <c r="Q305" s="105" t="s">
        <v>855</v>
      </c>
      <c r="R305" s="105">
        <v>0</v>
      </c>
      <c r="S305" s="105" t="s">
        <v>855</v>
      </c>
      <c r="T305" s="105">
        <v>0</v>
      </c>
      <c r="U305" s="105" t="s">
        <v>855</v>
      </c>
      <c r="V305" s="109">
        <v>0</v>
      </c>
    </row>
    <row r="306" spans="1:22" ht="15">
      <c r="A306" s="98"/>
      <c r="B306" s="99" t="s">
        <v>1681</v>
      </c>
      <c r="C306" s="99" t="s">
        <v>1682</v>
      </c>
      <c r="D306" s="99" t="s">
        <v>871</v>
      </c>
      <c r="E306" s="99" t="s">
        <v>854</v>
      </c>
      <c r="F306" s="100">
        <v>126070000</v>
      </c>
      <c r="G306" s="101">
        <v>41779</v>
      </c>
      <c r="H306" s="102">
        <v>10179565</v>
      </c>
      <c r="I306" s="102">
        <v>7830435</v>
      </c>
      <c r="J306" s="102">
        <v>18010000</v>
      </c>
      <c r="K306" s="99" t="s">
        <v>855</v>
      </c>
      <c r="L306" s="99">
        <v>0</v>
      </c>
      <c r="M306" s="99" t="s">
        <v>855</v>
      </c>
      <c r="N306" s="99">
        <v>0</v>
      </c>
      <c r="O306" s="99" t="s">
        <v>855</v>
      </c>
      <c r="P306" s="99">
        <v>0</v>
      </c>
      <c r="Q306" s="99" t="s">
        <v>855</v>
      </c>
      <c r="R306" s="99">
        <v>0</v>
      </c>
      <c r="S306" s="99" t="s">
        <v>855</v>
      </c>
      <c r="T306" s="99">
        <v>0</v>
      </c>
      <c r="U306" s="99" t="s">
        <v>855</v>
      </c>
      <c r="V306" s="103">
        <v>0</v>
      </c>
    </row>
    <row r="307" spans="1:22" ht="15">
      <c r="A307" s="104"/>
      <c r="B307" s="105" t="s">
        <v>1684</v>
      </c>
      <c r="C307" s="105" t="s">
        <v>1685</v>
      </c>
      <c r="D307" s="105" t="s">
        <v>871</v>
      </c>
      <c r="E307" s="105" t="s">
        <v>854</v>
      </c>
      <c r="F307" s="106">
        <v>31028400</v>
      </c>
      <c r="G307" s="107">
        <v>42122</v>
      </c>
      <c r="H307" s="108">
        <v>111505680</v>
      </c>
      <c r="I307" s="108">
        <v>71014320</v>
      </c>
      <c r="J307" s="108">
        <v>182520000</v>
      </c>
      <c r="K307" s="105" t="s">
        <v>855</v>
      </c>
      <c r="L307" s="105">
        <v>0</v>
      </c>
      <c r="M307" s="105" t="s">
        <v>855</v>
      </c>
      <c r="N307" s="105">
        <v>0</v>
      </c>
      <c r="O307" s="105" t="s">
        <v>855</v>
      </c>
      <c r="P307" s="105">
        <v>0</v>
      </c>
      <c r="Q307" s="105" t="s">
        <v>855</v>
      </c>
      <c r="R307" s="105">
        <v>0</v>
      </c>
      <c r="S307" s="105" t="s">
        <v>855</v>
      </c>
      <c r="T307" s="105">
        <v>0</v>
      </c>
      <c r="U307" s="105" t="s">
        <v>855</v>
      </c>
      <c r="V307" s="109">
        <v>0</v>
      </c>
    </row>
    <row r="308" spans="1:22" ht="15">
      <c r="A308" s="98" t="s">
        <v>859</v>
      </c>
      <c r="B308" s="99" t="s">
        <v>860</v>
      </c>
      <c r="C308" s="99" t="s">
        <v>861</v>
      </c>
      <c r="D308" s="99" t="s">
        <v>862</v>
      </c>
      <c r="E308" s="99" t="s">
        <v>863</v>
      </c>
      <c r="F308" s="100">
        <v>98123143.540000007</v>
      </c>
      <c r="G308" s="101">
        <v>42439</v>
      </c>
      <c r="H308" s="102">
        <v>352621722</v>
      </c>
      <c r="I308" s="102">
        <v>224573240</v>
      </c>
      <c r="J308" s="102">
        <v>577194962</v>
      </c>
      <c r="K308" s="99" t="s">
        <v>855</v>
      </c>
      <c r="L308" s="99">
        <v>0</v>
      </c>
      <c r="M308" s="99" t="s">
        <v>855</v>
      </c>
      <c r="N308" s="99">
        <v>0</v>
      </c>
      <c r="O308" s="99" t="s">
        <v>855</v>
      </c>
      <c r="P308" s="99">
        <v>0</v>
      </c>
      <c r="Q308" s="99" t="s">
        <v>855</v>
      </c>
      <c r="R308" s="99">
        <v>0</v>
      </c>
      <c r="S308" s="99" t="s">
        <v>855</v>
      </c>
      <c r="T308" s="99">
        <v>0</v>
      </c>
      <c r="U308" s="99" t="s">
        <v>855</v>
      </c>
      <c r="V308" s="103">
        <v>0</v>
      </c>
    </row>
    <row r="309" spans="1:22" ht="15">
      <c r="A309" s="104"/>
      <c r="B309" s="105" t="s">
        <v>1686</v>
      </c>
      <c r="C309" s="105" t="s">
        <v>1687</v>
      </c>
      <c r="D309" s="105" t="s">
        <v>871</v>
      </c>
      <c r="E309" s="105" t="s">
        <v>854</v>
      </c>
      <c r="F309" s="106">
        <v>48319313.140000001</v>
      </c>
      <c r="G309" s="107">
        <v>42487</v>
      </c>
      <c r="H309" s="108">
        <v>69448</v>
      </c>
      <c r="I309" s="108">
        <v>138896</v>
      </c>
      <c r="J309" s="108">
        <v>208344</v>
      </c>
      <c r="K309" s="105" t="s">
        <v>855</v>
      </c>
      <c r="L309" s="105">
        <v>0</v>
      </c>
      <c r="M309" s="105" t="s">
        <v>855</v>
      </c>
      <c r="N309" s="105">
        <v>0</v>
      </c>
      <c r="O309" s="105" t="s">
        <v>855</v>
      </c>
      <c r="P309" s="105">
        <v>0</v>
      </c>
      <c r="Q309" s="105" t="s">
        <v>855</v>
      </c>
      <c r="R309" s="105">
        <v>0</v>
      </c>
      <c r="S309" s="105" t="s">
        <v>855</v>
      </c>
      <c r="T309" s="105">
        <v>0</v>
      </c>
      <c r="U309" s="105" t="s">
        <v>855</v>
      </c>
      <c r="V309" s="109">
        <v>0</v>
      </c>
    </row>
    <row r="310" spans="1:22" ht="15">
      <c r="A310" s="98" t="s">
        <v>1688</v>
      </c>
      <c r="B310" s="99" t="s">
        <v>1689</v>
      </c>
      <c r="C310" s="99" t="s">
        <v>1690</v>
      </c>
      <c r="D310" s="99" t="s">
        <v>914</v>
      </c>
      <c r="E310" s="99" t="s">
        <v>854</v>
      </c>
      <c r="F310" s="100">
        <v>966254684</v>
      </c>
      <c r="G310" s="101">
        <v>41009</v>
      </c>
      <c r="H310" s="102">
        <v>128308500</v>
      </c>
      <c r="I310" s="99">
        <v>0</v>
      </c>
      <c r="J310" s="102">
        <v>128308500</v>
      </c>
      <c r="K310" s="99" t="s">
        <v>855</v>
      </c>
      <c r="L310" s="99">
        <v>0</v>
      </c>
      <c r="M310" s="99" t="s">
        <v>855</v>
      </c>
      <c r="N310" s="99">
        <v>0</v>
      </c>
      <c r="O310" s="99" t="s">
        <v>855</v>
      </c>
      <c r="P310" s="99">
        <v>0</v>
      </c>
      <c r="Q310" s="99" t="s">
        <v>855</v>
      </c>
      <c r="R310" s="99">
        <v>0</v>
      </c>
      <c r="S310" s="99" t="s">
        <v>855</v>
      </c>
      <c r="T310" s="99">
        <v>0</v>
      </c>
      <c r="U310" s="99" t="s">
        <v>855</v>
      </c>
      <c r="V310" s="103">
        <v>0</v>
      </c>
    </row>
    <row r="311" spans="1:22" ht="15">
      <c r="A311" s="104" t="s">
        <v>1691</v>
      </c>
      <c r="B311" s="105" t="s">
        <v>1692</v>
      </c>
      <c r="C311" s="105" t="s">
        <v>1693</v>
      </c>
      <c r="D311" s="105" t="s">
        <v>914</v>
      </c>
      <c r="E311" s="105" t="s">
        <v>854</v>
      </c>
      <c r="F311" s="106">
        <v>239988057.16999999</v>
      </c>
      <c r="G311" s="107">
        <v>42250</v>
      </c>
      <c r="H311" s="108">
        <v>13601310</v>
      </c>
      <c r="I311" s="105">
        <v>0</v>
      </c>
      <c r="J311" s="108">
        <v>13601310</v>
      </c>
      <c r="K311" s="105" t="s">
        <v>855</v>
      </c>
      <c r="L311" s="105">
        <v>0</v>
      </c>
      <c r="M311" s="105" t="s">
        <v>855</v>
      </c>
      <c r="N311" s="105">
        <v>0</v>
      </c>
      <c r="O311" s="105" t="s">
        <v>855</v>
      </c>
      <c r="P311" s="105">
        <v>0</v>
      </c>
      <c r="Q311" s="105" t="s">
        <v>855</v>
      </c>
      <c r="R311" s="105">
        <v>0</v>
      </c>
      <c r="S311" s="105" t="s">
        <v>855</v>
      </c>
      <c r="T311" s="105">
        <v>0</v>
      </c>
      <c r="U311" s="105" t="s">
        <v>855</v>
      </c>
      <c r="V311" s="109">
        <v>0</v>
      </c>
    </row>
    <row r="312" spans="1:22" ht="15">
      <c r="A312" s="98"/>
      <c r="B312" s="99" t="s">
        <v>1695</v>
      </c>
      <c r="C312" s="99" t="s">
        <v>1696</v>
      </c>
      <c r="D312" s="99" t="s">
        <v>871</v>
      </c>
      <c r="E312" s="99" t="s">
        <v>854</v>
      </c>
      <c r="F312" s="100">
        <v>100000000</v>
      </c>
      <c r="G312" s="101">
        <v>42122</v>
      </c>
      <c r="H312" s="102">
        <v>4212530</v>
      </c>
      <c r="I312" s="102">
        <v>4924733</v>
      </c>
      <c r="J312" s="102">
        <v>9137263</v>
      </c>
      <c r="K312" s="99" t="s">
        <v>855</v>
      </c>
      <c r="L312" s="99">
        <v>0</v>
      </c>
      <c r="M312" s="99" t="s">
        <v>855</v>
      </c>
      <c r="N312" s="99">
        <v>0</v>
      </c>
      <c r="O312" s="99" t="s">
        <v>855</v>
      </c>
      <c r="P312" s="99">
        <v>0</v>
      </c>
      <c r="Q312" s="99" t="s">
        <v>855</v>
      </c>
      <c r="R312" s="99">
        <v>0</v>
      </c>
      <c r="S312" s="99" t="s">
        <v>855</v>
      </c>
      <c r="T312" s="99">
        <v>0</v>
      </c>
      <c r="U312" s="99" t="s">
        <v>855</v>
      </c>
      <c r="V312" s="103">
        <v>0</v>
      </c>
    </row>
    <row r="313" spans="1:22" ht="15">
      <c r="A313" s="104"/>
      <c r="B313" s="105" t="s">
        <v>1698</v>
      </c>
      <c r="C313" s="105" t="s">
        <v>1699</v>
      </c>
      <c r="D313" s="105" t="s">
        <v>871</v>
      </c>
      <c r="E313" s="105" t="s">
        <v>854</v>
      </c>
      <c r="F313" s="106">
        <v>3104152758.8800001</v>
      </c>
      <c r="G313" s="107">
        <v>42509</v>
      </c>
      <c r="H313" s="108">
        <v>575928712</v>
      </c>
      <c r="I313" s="105">
        <v>0</v>
      </c>
      <c r="J313" s="108">
        <v>575928712</v>
      </c>
      <c r="K313" s="105" t="s">
        <v>855</v>
      </c>
      <c r="L313" s="105">
        <v>0</v>
      </c>
      <c r="M313" s="105" t="s">
        <v>855</v>
      </c>
      <c r="N313" s="105">
        <v>0</v>
      </c>
      <c r="O313" s="105" t="s">
        <v>855</v>
      </c>
      <c r="P313" s="105">
        <v>0</v>
      </c>
      <c r="Q313" s="105" t="s">
        <v>855</v>
      </c>
      <c r="R313" s="105">
        <v>0</v>
      </c>
      <c r="S313" s="105" t="s">
        <v>855</v>
      </c>
      <c r="T313" s="105">
        <v>0</v>
      </c>
      <c r="U313" s="105" t="s">
        <v>855</v>
      </c>
      <c r="V313" s="109">
        <v>0</v>
      </c>
    </row>
    <row r="314" spans="1:22" ht="15">
      <c r="A314" s="98" t="s">
        <v>1701</v>
      </c>
      <c r="B314" s="99" t="s">
        <v>1702</v>
      </c>
      <c r="C314" s="99" t="s">
        <v>1703</v>
      </c>
      <c r="D314" s="99" t="s">
        <v>914</v>
      </c>
      <c r="E314" s="99" t="s">
        <v>854</v>
      </c>
      <c r="F314" s="100">
        <v>688318462.90999997</v>
      </c>
      <c r="G314" s="101">
        <v>42479</v>
      </c>
      <c r="H314" s="102">
        <v>175586442</v>
      </c>
      <c r="I314" s="99">
        <v>0</v>
      </c>
      <c r="J314" s="102">
        <v>175586442</v>
      </c>
      <c r="K314" s="99" t="s">
        <v>855</v>
      </c>
      <c r="L314" s="99">
        <v>0</v>
      </c>
      <c r="M314" s="99" t="s">
        <v>855</v>
      </c>
      <c r="N314" s="99">
        <v>0</v>
      </c>
      <c r="O314" s="99" t="s">
        <v>855</v>
      </c>
      <c r="P314" s="99">
        <v>0</v>
      </c>
      <c r="Q314" s="99" t="s">
        <v>855</v>
      </c>
      <c r="R314" s="99">
        <v>0</v>
      </c>
      <c r="S314" s="99" t="s">
        <v>855</v>
      </c>
      <c r="T314" s="99">
        <v>0</v>
      </c>
      <c r="U314" s="99" t="s">
        <v>855</v>
      </c>
      <c r="V314" s="103">
        <v>0</v>
      </c>
    </row>
    <row r="315" spans="1:22" ht="15">
      <c r="A315" s="104"/>
      <c r="B315" s="105" t="s">
        <v>1704</v>
      </c>
      <c r="C315" s="105" t="s">
        <v>1705</v>
      </c>
      <c r="D315" s="105" t="s">
        <v>871</v>
      </c>
      <c r="E315" s="105" t="s">
        <v>854</v>
      </c>
      <c r="F315" s="106">
        <v>96292950</v>
      </c>
      <c r="G315" s="107">
        <v>42489</v>
      </c>
      <c r="H315" s="108">
        <v>22425</v>
      </c>
      <c r="I315" s="108">
        <v>22425</v>
      </c>
      <c r="J315" s="108">
        <v>44850</v>
      </c>
      <c r="K315" s="105" t="s">
        <v>855</v>
      </c>
      <c r="L315" s="105">
        <v>0</v>
      </c>
      <c r="M315" s="105" t="s">
        <v>855</v>
      </c>
      <c r="N315" s="105">
        <v>0</v>
      </c>
      <c r="O315" s="105" t="s">
        <v>855</v>
      </c>
      <c r="P315" s="105">
        <v>0</v>
      </c>
      <c r="Q315" s="105" t="s">
        <v>855</v>
      </c>
      <c r="R315" s="105">
        <v>0</v>
      </c>
      <c r="S315" s="105" t="s">
        <v>855</v>
      </c>
      <c r="T315" s="105">
        <v>0</v>
      </c>
      <c r="U315" s="105" t="s">
        <v>855</v>
      </c>
      <c r="V315" s="109">
        <v>0</v>
      </c>
    </row>
    <row r="316" spans="1:22" ht="15">
      <c r="A316" s="98" t="s">
        <v>1706</v>
      </c>
      <c r="B316" s="99" t="s">
        <v>1707</v>
      </c>
      <c r="C316" s="99" t="s">
        <v>1708</v>
      </c>
      <c r="D316" s="99" t="s">
        <v>914</v>
      </c>
      <c r="E316" s="99" t="s">
        <v>854</v>
      </c>
      <c r="F316" s="100">
        <v>134751823.37</v>
      </c>
      <c r="G316" s="101">
        <v>42489</v>
      </c>
      <c r="H316" s="102">
        <v>239844659</v>
      </c>
      <c r="I316" s="99">
        <v>0</v>
      </c>
      <c r="J316" s="102">
        <v>239844659</v>
      </c>
      <c r="K316" s="99" t="s">
        <v>855</v>
      </c>
      <c r="L316" s="99">
        <v>0</v>
      </c>
      <c r="M316" s="99" t="s">
        <v>855</v>
      </c>
      <c r="N316" s="99">
        <v>0</v>
      </c>
      <c r="O316" s="99" t="s">
        <v>855</v>
      </c>
      <c r="P316" s="99">
        <v>0</v>
      </c>
      <c r="Q316" s="99" t="s">
        <v>855</v>
      </c>
      <c r="R316" s="99">
        <v>0</v>
      </c>
      <c r="S316" s="99" t="s">
        <v>855</v>
      </c>
      <c r="T316" s="99">
        <v>0</v>
      </c>
      <c r="U316" s="99" t="s">
        <v>855</v>
      </c>
      <c r="V316" s="103">
        <v>0</v>
      </c>
    </row>
    <row r="317" spans="1:22" ht="15">
      <c r="A317" s="104"/>
      <c r="B317" s="105" t="s">
        <v>1710</v>
      </c>
      <c r="C317" s="105" t="s">
        <v>1711</v>
      </c>
      <c r="D317" s="105" t="s">
        <v>871</v>
      </c>
      <c r="E317" s="105" t="s">
        <v>854</v>
      </c>
      <c r="F317" s="106">
        <v>120107800</v>
      </c>
      <c r="G317" s="107">
        <v>41242</v>
      </c>
      <c r="H317" s="108">
        <v>710010000</v>
      </c>
      <c r="I317" s="105">
        <v>0</v>
      </c>
      <c r="J317" s="108">
        <v>710010000</v>
      </c>
      <c r="K317" s="105" t="s">
        <v>855</v>
      </c>
      <c r="L317" s="105">
        <v>0</v>
      </c>
      <c r="M317" s="105" t="s">
        <v>855</v>
      </c>
      <c r="N317" s="105">
        <v>0</v>
      </c>
      <c r="O317" s="105" t="s">
        <v>855</v>
      </c>
      <c r="P317" s="105">
        <v>0</v>
      </c>
      <c r="Q317" s="105" t="s">
        <v>855</v>
      </c>
      <c r="R317" s="105">
        <v>0</v>
      </c>
      <c r="S317" s="105" t="s">
        <v>855</v>
      </c>
      <c r="T317" s="105">
        <v>0</v>
      </c>
      <c r="U317" s="105" t="s">
        <v>855</v>
      </c>
      <c r="V317" s="109">
        <v>0</v>
      </c>
    </row>
    <row r="318" spans="1:22" ht="15">
      <c r="A318" s="98" t="s">
        <v>1712</v>
      </c>
      <c r="B318" s="99" t="s">
        <v>1713</v>
      </c>
      <c r="C318" s="99" t="s">
        <v>1714</v>
      </c>
      <c r="D318" s="99" t="s">
        <v>914</v>
      </c>
      <c r="E318" s="99" t="s">
        <v>854</v>
      </c>
      <c r="F318" s="100">
        <v>5404850055.3100004</v>
      </c>
      <c r="G318" s="101">
        <v>42489</v>
      </c>
      <c r="H318" s="102">
        <v>6488183</v>
      </c>
      <c r="I318" s="99">
        <v>0</v>
      </c>
      <c r="J318" s="102">
        <v>6488183</v>
      </c>
      <c r="K318" s="99" t="s">
        <v>855</v>
      </c>
      <c r="L318" s="99">
        <v>0</v>
      </c>
      <c r="M318" s="99" t="s">
        <v>855</v>
      </c>
      <c r="N318" s="99">
        <v>0</v>
      </c>
      <c r="O318" s="99" t="s">
        <v>855</v>
      </c>
      <c r="P318" s="99">
        <v>0</v>
      </c>
      <c r="Q318" s="99" t="s">
        <v>855</v>
      </c>
      <c r="R318" s="99">
        <v>0</v>
      </c>
      <c r="S318" s="99" t="s">
        <v>855</v>
      </c>
      <c r="T318" s="99">
        <v>0</v>
      </c>
      <c r="U318" s="99" t="s">
        <v>855</v>
      </c>
      <c r="V318" s="103">
        <v>0</v>
      </c>
    </row>
    <row r="319" spans="1:22" ht="15">
      <c r="A319" s="104"/>
      <c r="B319" s="105" t="s">
        <v>1716</v>
      </c>
      <c r="C319" s="105" t="s">
        <v>1717</v>
      </c>
      <c r="D319" s="105" t="s">
        <v>871</v>
      </c>
      <c r="E319" s="105" t="s">
        <v>854</v>
      </c>
      <c r="F319" s="106">
        <v>716837898.75</v>
      </c>
      <c r="G319" s="107">
        <v>41365</v>
      </c>
      <c r="H319" s="108">
        <v>12251221</v>
      </c>
      <c r="I319" s="105">
        <v>0</v>
      </c>
      <c r="J319" s="108">
        <v>12251221</v>
      </c>
      <c r="K319" s="105" t="s">
        <v>855</v>
      </c>
      <c r="L319" s="105">
        <v>0</v>
      </c>
      <c r="M319" s="105" t="s">
        <v>855</v>
      </c>
      <c r="N319" s="105">
        <v>0</v>
      </c>
      <c r="O319" s="105" t="s">
        <v>855</v>
      </c>
      <c r="P319" s="105">
        <v>0</v>
      </c>
      <c r="Q319" s="105" t="s">
        <v>855</v>
      </c>
      <c r="R319" s="105">
        <v>0</v>
      </c>
      <c r="S319" s="105" t="s">
        <v>855</v>
      </c>
      <c r="T319" s="105">
        <v>0</v>
      </c>
      <c r="U319" s="105" t="s">
        <v>855</v>
      </c>
      <c r="V319" s="109">
        <v>0</v>
      </c>
    </row>
    <row r="320" spans="1:22" ht="15">
      <c r="A320" s="98"/>
      <c r="B320" s="99" t="s">
        <v>1719</v>
      </c>
      <c r="C320" s="99" t="s">
        <v>1720</v>
      </c>
      <c r="D320" s="99" t="s">
        <v>853</v>
      </c>
      <c r="E320" s="99" t="s">
        <v>854</v>
      </c>
      <c r="F320" s="100">
        <v>1487755802.3299999</v>
      </c>
      <c r="G320" s="101">
        <v>42457</v>
      </c>
      <c r="H320" s="102">
        <v>188332687</v>
      </c>
      <c r="I320" s="102">
        <v>151667313</v>
      </c>
      <c r="J320" s="102">
        <v>340000000</v>
      </c>
      <c r="K320" s="99" t="s">
        <v>883</v>
      </c>
      <c r="L320" s="102">
        <v>82076174</v>
      </c>
      <c r="M320" s="99" t="s">
        <v>884</v>
      </c>
      <c r="N320" s="102">
        <v>69591139</v>
      </c>
      <c r="O320" s="99" t="s">
        <v>855</v>
      </c>
      <c r="P320" s="99">
        <v>0</v>
      </c>
      <c r="Q320" s="99" t="s">
        <v>855</v>
      </c>
      <c r="R320" s="99">
        <v>0</v>
      </c>
      <c r="S320" s="99" t="s">
        <v>855</v>
      </c>
      <c r="T320" s="99">
        <v>0</v>
      </c>
      <c r="U320" s="99" t="s">
        <v>855</v>
      </c>
      <c r="V320" s="103">
        <v>0</v>
      </c>
    </row>
    <row r="321" spans="1:22" ht="15">
      <c r="A321" s="104" t="s">
        <v>1721</v>
      </c>
      <c r="B321" s="105" t="s">
        <v>1722</v>
      </c>
      <c r="C321" s="105" t="s">
        <v>1723</v>
      </c>
      <c r="D321" s="105" t="s">
        <v>914</v>
      </c>
      <c r="E321" s="105" t="s">
        <v>854</v>
      </c>
      <c r="F321" s="106">
        <v>4509520659.0699997</v>
      </c>
      <c r="G321" s="107">
        <v>42489</v>
      </c>
      <c r="H321" s="108">
        <v>444139684</v>
      </c>
      <c r="I321" s="105">
        <v>0</v>
      </c>
      <c r="J321" s="108">
        <v>444139684</v>
      </c>
      <c r="K321" s="105" t="s">
        <v>855</v>
      </c>
      <c r="L321" s="105">
        <v>0</v>
      </c>
      <c r="M321" s="105" t="s">
        <v>855</v>
      </c>
      <c r="N321" s="105">
        <v>0</v>
      </c>
      <c r="O321" s="105" t="s">
        <v>855</v>
      </c>
      <c r="P321" s="105">
        <v>0</v>
      </c>
      <c r="Q321" s="105" t="s">
        <v>855</v>
      </c>
      <c r="R321" s="105">
        <v>0</v>
      </c>
      <c r="S321" s="105" t="s">
        <v>855</v>
      </c>
      <c r="T321" s="105">
        <v>0</v>
      </c>
      <c r="U321" s="105" t="s">
        <v>855</v>
      </c>
      <c r="V321" s="109">
        <v>0</v>
      </c>
    </row>
    <row r="322" spans="1:22" ht="15">
      <c r="A322" s="98" t="s">
        <v>1724</v>
      </c>
      <c r="B322" s="99" t="s">
        <v>1725</v>
      </c>
      <c r="C322" s="99" t="s">
        <v>1726</v>
      </c>
      <c r="D322" s="99" t="s">
        <v>867</v>
      </c>
      <c r="E322" s="99" t="s">
        <v>854</v>
      </c>
      <c r="F322" s="100">
        <v>2388062147.3800001</v>
      </c>
      <c r="G322" s="101">
        <v>41360</v>
      </c>
      <c r="H322" s="102">
        <v>178138867</v>
      </c>
      <c r="I322" s="102">
        <v>11858347</v>
      </c>
      <c r="J322" s="102">
        <v>189997214</v>
      </c>
      <c r="K322" s="99" t="s">
        <v>855</v>
      </c>
      <c r="L322" s="99">
        <v>0</v>
      </c>
      <c r="M322" s="99" t="s">
        <v>855</v>
      </c>
      <c r="N322" s="99">
        <v>0</v>
      </c>
      <c r="O322" s="99" t="s">
        <v>855</v>
      </c>
      <c r="P322" s="99">
        <v>0</v>
      </c>
      <c r="Q322" s="99" t="s">
        <v>855</v>
      </c>
      <c r="R322" s="99">
        <v>0</v>
      </c>
      <c r="S322" s="99" t="s">
        <v>855</v>
      </c>
      <c r="T322" s="99">
        <v>0</v>
      </c>
      <c r="U322" s="99" t="s">
        <v>855</v>
      </c>
      <c r="V322" s="103">
        <v>0</v>
      </c>
    </row>
    <row r="323" spans="1:22" ht="15">
      <c r="A323" s="104" t="s">
        <v>1727</v>
      </c>
      <c r="B323" s="105" t="s">
        <v>1728</v>
      </c>
      <c r="C323" s="105" t="s">
        <v>1729</v>
      </c>
      <c r="D323" s="105" t="s">
        <v>914</v>
      </c>
      <c r="E323" s="105" t="s">
        <v>854</v>
      </c>
      <c r="F323" s="106">
        <v>107299730.59999999</v>
      </c>
      <c r="G323" s="107">
        <v>41960</v>
      </c>
      <c r="H323" s="108">
        <v>162246573</v>
      </c>
      <c r="I323" s="105">
        <v>0</v>
      </c>
      <c r="J323" s="108">
        <v>162246573</v>
      </c>
      <c r="K323" s="105" t="s">
        <v>855</v>
      </c>
      <c r="L323" s="105">
        <v>0</v>
      </c>
      <c r="M323" s="105" t="s">
        <v>855</v>
      </c>
      <c r="N323" s="105">
        <v>0</v>
      </c>
      <c r="O323" s="105" t="s">
        <v>855</v>
      </c>
      <c r="P323" s="105">
        <v>0</v>
      </c>
      <c r="Q323" s="105" t="s">
        <v>855</v>
      </c>
      <c r="R323" s="105">
        <v>0</v>
      </c>
      <c r="S323" s="105" t="s">
        <v>855</v>
      </c>
      <c r="T323" s="105">
        <v>0</v>
      </c>
      <c r="U323" s="105" t="s">
        <v>855</v>
      </c>
      <c r="V323" s="109">
        <v>0</v>
      </c>
    </row>
    <row r="324" spans="1:22" ht="15">
      <c r="A324" s="98"/>
      <c r="B324" s="99" t="s">
        <v>1731</v>
      </c>
      <c r="C324" s="99" t="s">
        <v>1732</v>
      </c>
      <c r="D324" s="99" t="s">
        <v>871</v>
      </c>
      <c r="E324" s="99" t="s">
        <v>854</v>
      </c>
      <c r="F324" s="100">
        <v>43794105.18</v>
      </c>
      <c r="G324" s="101">
        <v>41355</v>
      </c>
      <c r="H324" s="102">
        <v>2480260</v>
      </c>
      <c r="I324" s="99">
        <v>0</v>
      </c>
      <c r="J324" s="102">
        <v>2480260</v>
      </c>
      <c r="K324" s="99" t="s">
        <v>855</v>
      </c>
      <c r="L324" s="99">
        <v>0</v>
      </c>
      <c r="M324" s="99" t="s">
        <v>855</v>
      </c>
      <c r="N324" s="99">
        <v>0</v>
      </c>
      <c r="O324" s="99" t="s">
        <v>855</v>
      </c>
      <c r="P324" s="99">
        <v>0</v>
      </c>
      <c r="Q324" s="99" t="s">
        <v>855</v>
      </c>
      <c r="R324" s="99">
        <v>0</v>
      </c>
      <c r="S324" s="99" t="s">
        <v>855</v>
      </c>
      <c r="T324" s="99">
        <v>0</v>
      </c>
      <c r="U324" s="99" t="s">
        <v>855</v>
      </c>
      <c r="V324" s="103">
        <v>0</v>
      </c>
    </row>
    <row r="325" spans="1:22" ht="15">
      <c r="A325" s="104"/>
      <c r="B325" s="105" t="s">
        <v>1733</v>
      </c>
      <c r="C325" s="105" t="s">
        <v>1734</v>
      </c>
      <c r="D325" s="105" t="s">
        <v>871</v>
      </c>
      <c r="E325" s="105" t="s">
        <v>854</v>
      </c>
      <c r="F325" s="106">
        <v>100000000</v>
      </c>
      <c r="G325" s="107">
        <v>42489</v>
      </c>
      <c r="H325" s="108">
        <v>5513608</v>
      </c>
      <c r="I325" s="108">
        <v>8065423</v>
      </c>
      <c r="J325" s="108">
        <v>13579031</v>
      </c>
      <c r="K325" s="105" t="s">
        <v>855</v>
      </c>
      <c r="L325" s="105">
        <v>0</v>
      </c>
      <c r="M325" s="105" t="s">
        <v>855</v>
      </c>
      <c r="N325" s="105">
        <v>0</v>
      </c>
      <c r="O325" s="105" t="s">
        <v>855</v>
      </c>
      <c r="P325" s="105">
        <v>0</v>
      </c>
      <c r="Q325" s="105" t="s">
        <v>855</v>
      </c>
      <c r="R325" s="105">
        <v>0</v>
      </c>
      <c r="S325" s="105" t="s">
        <v>855</v>
      </c>
      <c r="T325" s="105">
        <v>0</v>
      </c>
      <c r="U325" s="105" t="s">
        <v>855</v>
      </c>
      <c r="V325" s="109">
        <v>0</v>
      </c>
    </row>
    <row r="326" spans="1:22" ht="15">
      <c r="A326" s="98"/>
      <c r="B326" s="99" t="s">
        <v>1738</v>
      </c>
      <c r="C326" s="99" t="s">
        <v>1739</v>
      </c>
      <c r="D326" s="99" t="s">
        <v>853</v>
      </c>
      <c r="E326" s="99" t="s">
        <v>854</v>
      </c>
      <c r="F326" s="100">
        <v>451968436.76999998</v>
      </c>
      <c r="G326" s="101">
        <v>42153</v>
      </c>
      <c r="H326" s="102">
        <v>453011706</v>
      </c>
      <c r="I326" s="99">
        <v>0</v>
      </c>
      <c r="J326" s="102">
        <v>453011706</v>
      </c>
      <c r="K326" s="99" t="s">
        <v>855</v>
      </c>
      <c r="L326" s="99">
        <v>0</v>
      </c>
      <c r="M326" s="99" t="s">
        <v>855</v>
      </c>
      <c r="N326" s="99">
        <v>0</v>
      </c>
      <c r="O326" s="99" t="s">
        <v>855</v>
      </c>
      <c r="P326" s="99">
        <v>0</v>
      </c>
      <c r="Q326" s="99" t="s">
        <v>855</v>
      </c>
      <c r="R326" s="99">
        <v>0</v>
      </c>
      <c r="S326" s="99" t="s">
        <v>855</v>
      </c>
      <c r="T326" s="99">
        <v>0</v>
      </c>
      <c r="U326" s="99" t="s">
        <v>855</v>
      </c>
      <c r="V326" s="103">
        <v>0</v>
      </c>
    </row>
    <row r="327" spans="1:22" ht="15">
      <c r="A327" s="104" t="s">
        <v>1740</v>
      </c>
      <c r="B327" s="105" t="s">
        <v>1741</v>
      </c>
      <c r="C327" s="105" t="s">
        <v>1742</v>
      </c>
      <c r="D327" s="105" t="s">
        <v>914</v>
      </c>
      <c r="E327" s="105" t="s">
        <v>854</v>
      </c>
      <c r="F327" s="106">
        <v>427072707.31999999</v>
      </c>
      <c r="G327" s="107">
        <v>40786</v>
      </c>
      <c r="H327" s="108">
        <v>431239264</v>
      </c>
      <c r="I327" s="105">
        <v>0</v>
      </c>
      <c r="J327" s="108">
        <v>431239264</v>
      </c>
      <c r="K327" s="105" t="s">
        <v>855</v>
      </c>
      <c r="L327" s="105">
        <v>0</v>
      </c>
      <c r="M327" s="105" t="s">
        <v>855</v>
      </c>
      <c r="N327" s="105">
        <v>0</v>
      </c>
      <c r="O327" s="105" t="s">
        <v>855</v>
      </c>
      <c r="P327" s="105">
        <v>0</v>
      </c>
      <c r="Q327" s="105" t="s">
        <v>855</v>
      </c>
      <c r="R327" s="105">
        <v>0</v>
      </c>
      <c r="S327" s="105" t="s">
        <v>855</v>
      </c>
      <c r="T327" s="105">
        <v>0</v>
      </c>
      <c r="U327" s="105" t="s">
        <v>855</v>
      </c>
      <c r="V327" s="109">
        <v>0</v>
      </c>
    </row>
    <row r="328" spans="1:22" ht="15">
      <c r="A328" s="98"/>
      <c r="B328" s="99" t="s">
        <v>1744</v>
      </c>
      <c r="C328" s="99" t="s">
        <v>1745</v>
      </c>
      <c r="D328" s="99" t="s">
        <v>853</v>
      </c>
      <c r="E328" s="99" t="s">
        <v>854</v>
      </c>
      <c r="F328" s="100">
        <v>4739025302.7399998</v>
      </c>
      <c r="G328" s="101">
        <v>37816</v>
      </c>
      <c r="H328" s="102">
        <v>5850636194</v>
      </c>
      <c r="I328" s="99">
        <v>0</v>
      </c>
      <c r="J328" s="102">
        <v>5850636194</v>
      </c>
      <c r="K328" s="99" t="s">
        <v>855</v>
      </c>
      <c r="L328" s="99">
        <v>0</v>
      </c>
      <c r="M328" s="99" t="s">
        <v>855</v>
      </c>
      <c r="N328" s="99">
        <v>0</v>
      </c>
      <c r="O328" s="99" t="s">
        <v>855</v>
      </c>
      <c r="P328" s="99">
        <v>0</v>
      </c>
      <c r="Q328" s="99" t="s">
        <v>855</v>
      </c>
      <c r="R328" s="99">
        <v>0</v>
      </c>
      <c r="S328" s="99" t="s">
        <v>855</v>
      </c>
      <c r="T328" s="99">
        <v>0</v>
      </c>
      <c r="U328" s="99" t="s">
        <v>855</v>
      </c>
      <c r="V328" s="103">
        <v>0</v>
      </c>
    </row>
    <row r="329" spans="1:22" ht="15">
      <c r="A329" s="104"/>
      <c r="B329" s="105" t="s">
        <v>1747</v>
      </c>
      <c r="C329" s="105" t="s">
        <v>1748</v>
      </c>
      <c r="D329" s="105" t="s">
        <v>853</v>
      </c>
      <c r="E329" s="105" t="s">
        <v>854</v>
      </c>
      <c r="F329" s="106">
        <v>58462482.329999998</v>
      </c>
      <c r="G329" s="107">
        <v>41999</v>
      </c>
      <c r="H329" s="108">
        <v>1698193970</v>
      </c>
      <c r="I329" s="105">
        <v>0</v>
      </c>
      <c r="J329" s="108">
        <v>1698193970</v>
      </c>
      <c r="K329" s="105" t="s">
        <v>855</v>
      </c>
      <c r="L329" s="105">
        <v>0</v>
      </c>
      <c r="M329" s="105" t="s">
        <v>855</v>
      </c>
      <c r="N329" s="105">
        <v>0</v>
      </c>
      <c r="O329" s="105" t="s">
        <v>855</v>
      </c>
      <c r="P329" s="105">
        <v>0</v>
      </c>
      <c r="Q329" s="105" t="s">
        <v>855</v>
      </c>
      <c r="R329" s="105">
        <v>0</v>
      </c>
      <c r="S329" s="105" t="s">
        <v>855</v>
      </c>
      <c r="T329" s="105">
        <v>0</v>
      </c>
      <c r="U329" s="105" t="s">
        <v>855</v>
      </c>
      <c r="V329" s="109">
        <v>0</v>
      </c>
    </row>
    <row r="330" spans="1:22" ht="15">
      <c r="A330" s="98"/>
      <c r="B330" s="99" t="s">
        <v>1750</v>
      </c>
      <c r="C330" s="99" t="s">
        <v>1751</v>
      </c>
      <c r="D330" s="99" t="s">
        <v>853</v>
      </c>
      <c r="E330" s="99" t="s">
        <v>854</v>
      </c>
      <c r="F330" s="100">
        <v>373344.37</v>
      </c>
      <c r="G330" s="101">
        <v>42002</v>
      </c>
      <c r="H330" s="102">
        <v>381344</v>
      </c>
      <c r="I330" s="99">
        <v>0</v>
      </c>
      <c r="J330" s="102">
        <v>381344</v>
      </c>
      <c r="K330" s="99" t="s">
        <v>855</v>
      </c>
      <c r="L330" s="99">
        <v>0</v>
      </c>
      <c r="M330" s="99" t="s">
        <v>855</v>
      </c>
      <c r="N330" s="99">
        <v>0</v>
      </c>
      <c r="O330" s="99" t="s">
        <v>855</v>
      </c>
      <c r="P330" s="99">
        <v>0</v>
      </c>
      <c r="Q330" s="99" t="s">
        <v>855</v>
      </c>
      <c r="R330" s="99">
        <v>0</v>
      </c>
      <c r="S330" s="99" t="s">
        <v>855</v>
      </c>
      <c r="T330" s="99">
        <v>0</v>
      </c>
      <c r="U330" s="99" t="s">
        <v>855</v>
      </c>
      <c r="V330" s="103">
        <v>0</v>
      </c>
    </row>
    <row r="331" spans="1:22" ht="15">
      <c r="A331" s="104"/>
      <c r="B331" s="105" t="s">
        <v>1753</v>
      </c>
      <c r="C331" s="105" t="s">
        <v>1754</v>
      </c>
      <c r="D331" s="105" t="s">
        <v>871</v>
      </c>
      <c r="E331" s="105" t="s">
        <v>854</v>
      </c>
      <c r="F331" s="106">
        <v>2844000000</v>
      </c>
      <c r="G331" s="107">
        <v>41732</v>
      </c>
      <c r="H331" s="108">
        <v>86371464</v>
      </c>
      <c r="I331" s="105">
        <v>0</v>
      </c>
      <c r="J331" s="108">
        <v>86371464</v>
      </c>
      <c r="K331" s="105" t="s">
        <v>855</v>
      </c>
      <c r="L331" s="105">
        <v>0</v>
      </c>
      <c r="M331" s="105" t="s">
        <v>855</v>
      </c>
      <c r="N331" s="105">
        <v>0</v>
      </c>
      <c r="O331" s="105" t="s">
        <v>855</v>
      </c>
      <c r="P331" s="105">
        <v>0</v>
      </c>
      <c r="Q331" s="105" t="s">
        <v>855</v>
      </c>
      <c r="R331" s="105">
        <v>0</v>
      </c>
      <c r="S331" s="105" t="s">
        <v>855</v>
      </c>
      <c r="T331" s="105">
        <v>0</v>
      </c>
      <c r="U331" s="105" t="s">
        <v>855</v>
      </c>
      <c r="V331" s="109">
        <v>0</v>
      </c>
    </row>
    <row r="332" spans="1:22" ht="15">
      <c r="A332" s="98"/>
      <c r="B332" s="99" t="s">
        <v>1756</v>
      </c>
      <c r="C332" s="99" t="s">
        <v>1757</v>
      </c>
      <c r="D332" s="99" t="s">
        <v>871</v>
      </c>
      <c r="E332" s="99" t="s">
        <v>854</v>
      </c>
      <c r="F332" s="100">
        <v>107838227.5</v>
      </c>
      <c r="G332" s="101">
        <v>42489</v>
      </c>
      <c r="H332" s="102">
        <v>6621486</v>
      </c>
      <c r="I332" s="99">
        <v>0</v>
      </c>
      <c r="J332" s="102">
        <v>6621486</v>
      </c>
      <c r="K332" s="99" t="s">
        <v>855</v>
      </c>
      <c r="L332" s="99">
        <v>0</v>
      </c>
      <c r="M332" s="99" t="s">
        <v>855</v>
      </c>
      <c r="N332" s="99">
        <v>0</v>
      </c>
      <c r="O332" s="99" t="s">
        <v>855</v>
      </c>
      <c r="P332" s="99">
        <v>0</v>
      </c>
      <c r="Q332" s="99" t="s">
        <v>855</v>
      </c>
      <c r="R332" s="99">
        <v>0</v>
      </c>
      <c r="S332" s="99" t="s">
        <v>855</v>
      </c>
      <c r="T332" s="99">
        <v>0</v>
      </c>
      <c r="U332" s="99" t="s">
        <v>855</v>
      </c>
      <c r="V332" s="103">
        <v>0</v>
      </c>
    </row>
    <row r="333" spans="1:22" ht="15">
      <c r="A333" s="104"/>
      <c r="B333" s="105" t="s">
        <v>1759</v>
      </c>
      <c r="C333" s="105" t="s">
        <v>1760</v>
      </c>
      <c r="D333" s="105" t="s">
        <v>936</v>
      </c>
      <c r="E333" s="105" t="s">
        <v>854</v>
      </c>
      <c r="F333" s="106">
        <v>41976864.770000003</v>
      </c>
      <c r="G333" s="107">
        <v>42489</v>
      </c>
      <c r="H333" s="108">
        <v>11877395</v>
      </c>
      <c r="I333" s="105">
        <v>0</v>
      </c>
      <c r="J333" s="108">
        <v>11877395</v>
      </c>
      <c r="K333" s="105" t="s">
        <v>855</v>
      </c>
      <c r="L333" s="105">
        <v>0</v>
      </c>
      <c r="M333" s="105" t="s">
        <v>855</v>
      </c>
      <c r="N333" s="105">
        <v>0</v>
      </c>
      <c r="O333" s="105" t="s">
        <v>855</v>
      </c>
      <c r="P333" s="105">
        <v>0</v>
      </c>
      <c r="Q333" s="105" t="s">
        <v>855</v>
      </c>
      <c r="R333" s="105">
        <v>0</v>
      </c>
      <c r="S333" s="105" t="s">
        <v>855</v>
      </c>
      <c r="T333" s="105">
        <v>0</v>
      </c>
      <c r="U333" s="105" t="s">
        <v>855</v>
      </c>
      <c r="V333" s="109">
        <v>0</v>
      </c>
    </row>
    <row r="334" spans="1:22" ht="15">
      <c r="A334" s="98"/>
      <c r="B334" s="99" t="s">
        <v>1762</v>
      </c>
      <c r="C334" s="99" t="s">
        <v>1763</v>
      </c>
      <c r="D334" s="99" t="s">
        <v>871</v>
      </c>
      <c r="E334" s="99" t="s">
        <v>854</v>
      </c>
      <c r="F334" s="100">
        <v>2000000</v>
      </c>
      <c r="G334" s="101">
        <v>37064</v>
      </c>
      <c r="H334" s="102">
        <v>61375018</v>
      </c>
      <c r="I334" s="102">
        <v>122750036</v>
      </c>
      <c r="J334" s="102">
        <v>184125054</v>
      </c>
      <c r="K334" s="99" t="s">
        <v>855</v>
      </c>
      <c r="L334" s="99">
        <v>0</v>
      </c>
      <c r="M334" s="99" t="s">
        <v>855</v>
      </c>
      <c r="N334" s="99">
        <v>0</v>
      </c>
      <c r="O334" s="99" t="s">
        <v>855</v>
      </c>
      <c r="P334" s="99">
        <v>0</v>
      </c>
      <c r="Q334" s="99" t="s">
        <v>855</v>
      </c>
      <c r="R334" s="99">
        <v>0</v>
      </c>
      <c r="S334" s="99" t="s">
        <v>855</v>
      </c>
      <c r="T334" s="99">
        <v>0</v>
      </c>
      <c r="U334" s="99" t="s">
        <v>855</v>
      </c>
      <c r="V334" s="103">
        <v>0</v>
      </c>
    </row>
    <row r="335" spans="1:22" ht="15">
      <c r="A335" s="104"/>
      <c r="B335" s="105" t="s">
        <v>2212</v>
      </c>
      <c r="C335" s="105" t="s">
        <v>2213</v>
      </c>
      <c r="D335" s="105" t="s">
        <v>871</v>
      </c>
      <c r="E335" s="105" t="s">
        <v>854</v>
      </c>
      <c r="F335" s="106">
        <v>8607345922.8600006</v>
      </c>
      <c r="G335" s="107">
        <v>41928</v>
      </c>
      <c r="H335" s="108">
        <v>120758380</v>
      </c>
      <c r="I335" s="105">
        <v>0</v>
      </c>
      <c r="J335" s="108">
        <v>120758380</v>
      </c>
      <c r="K335" s="105" t="s">
        <v>855</v>
      </c>
      <c r="L335" s="105">
        <v>0</v>
      </c>
      <c r="M335" s="105" t="s">
        <v>855</v>
      </c>
      <c r="N335" s="105">
        <v>0</v>
      </c>
      <c r="O335" s="105" t="s">
        <v>855</v>
      </c>
      <c r="P335" s="105">
        <v>0</v>
      </c>
      <c r="Q335" s="105" t="s">
        <v>855</v>
      </c>
      <c r="R335" s="105">
        <v>0</v>
      </c>
      <c r="S335" s="105" t="s">
        <v>855</v>
      </c>
      <c r="T335" s="105">
        <v>0</v>
      </c>
      <c r="U335" s="105" t="s">
        <v>855</v>
      </c>
      <c r="V335" s="109">
        <v>0</v>
      </c>
    </row>
    <row r="336" spans="1:22" ht="15">
      <c r="A336" s="98" t="s">
        <v>859</v>
      </c>
      <c r="B336" s="99" t="s">
        <v>860</v>
      </c>
      <c r="C336" s="99" t="s">
        <v>861</v>
      </c>
      <c r="D336" s="99" t="s">
        <v>862</v>
      </c>
      <c r="E336" s="99" t="s">
        <v>863</v>
      </c>
      <c r="F336" s="100">
        <v>117398400</v>
      </c>
      <c r="G336" s="101">
        <v>42459</v>
      </c>
      <c r="H336" s="102">
        <v>12513821</v>
      </c>
      <c r="I336" s="99">
        <v>0</v>
      </c>
      <c r="J336" s="102">
        <v>12513821</v>
      </c>
      <c r="K336" s="99" t="s">
        <v>855</v>
      </c>
      <c r="L336" s="99">
        <v>0</v>
      </c>
      <c r="M336" s="99" t="s">
        <v>855</v>
      </c>
      <c r="N336" s="99">
        <v>0</v>
      </c>
      <c r="O336" s="99" t="s">
        <v>855</v>
      </c>
      <c r="P336" s="99">
        <v>0</v>
      </c>
      <c r="Q336" s="99" t="s">
        <v>855</v>
      </c>
      <c r="R336" s="99">
        <v>0</v>
      </c>
      <c r="S336" s="99" t="s">
        <v>855</v>
      </c>
      <c r="T336" s="99">
        <v>0</v>
      </c>
      <c r="U336" s="99" t="s">
        <v>855</v>
      </c>
      <c r="V336" s="103">
        <v>0</v>
      </c>
    </row>
    <row r="337" spans="1:22" ht="15">
      <c r="A337" s="104"/>
      <c r="B337" s="105" t="s">
        <v>1765</v>
      </c>
      <c r="C337" s="105" t="s">
        <v>1766</v>
      </c>
      <c r="D337" s="105" t="s">
        <v>871</v>
      </c>
      <c r="E337" s="105" t="s">
        <v>854</v>
      </c>
      <c r="F337" s="106">
        <v>2200000</v>
      </c>
      <c r="G337" s="107">
        <v>42368</v>
      </c>
      <c r="H337" s="108">
        <v>2200000</v>
      </c>
      <c r="I337" s="105">
        <v>0</v>
      </c>
      <c r="J337" s="108">
        <v>2200000</v>
      </c>
      <c r="K337" s="105" t="s">
        <v>855</v>
      </c>
      <c r="L337" s="105">
        <v>0</v>
      </c>
      <c r="M337" s="105" t="s">
        <v>855</v>
      </c>
      <c r="N337" s="105">
        <v>0</v>
      </c>
      <c r="O337" s="105" t="s">
        <v>855</v>
      </c>
      <c r="P337" s="105">
        <v>0</v>
      </c>
      <c r="Q337" s="105" t="s">
        <v>855</v>
      </c>
      <c r="R337" s="105">
        <v>0</v>
      </c>
      <c r="S337" s="105" t="s">
        <v>855</v>
      </c>
      <c r="T337" s="105">
        <v>0</v>
      </c>
      <c r="U337" s="105" t="s">
        <v>855</v>
      </c>
      <c r="V337" s="109">
        <v>0</v>
      </c>
    </row>
    <row r="338" spans="1:22" ht="15">
      <c r="A338" s="98"/>
      <c r="B338" s="99" t="s">
        <v>1768</v>
      </c>
      <c r="C338" s="99" t="s">
        <v>1769</v>
      </c>
      <c r="D338" s="99" t="s">
        <v>871</v>
      </c>
      <c r="E338" s="99" t="s">
        <v>854</v>
      </c>
      <c r="F338" s="100">
        <v>422376156.77999997</v>
      </c>
      <c r="G338" s="101">
        <v>42489</v>
      </c>
      <c r="H338" s="102">
        <v>64383093</v>
      </c>
      <c r="I338" s="102">
        <v>64383093</v>
      </c>
      <c r="J338" s="102">
        <v>128766186</v>
      </c>
      <c r="K338" s="99" t="s">
        <v>855</v>
      </c>
      <c r="L338" s="99">
        <v>0</v>
      </c>
      <c r="M338" s="99" t="s">
        <v>855</v>
      </c>
      <c r="N338" s="99">
        <v>0</v>
      </c>
      <c r="O338" s="99" t="s">
        <v>855</v>
      </c>
      <c r="P338" s="99">
        <v>0</v>
      </c>
      <c r="Q338" s="99" t="s">
        <v>855</v>
      </c>
      <c r="R338" s="99">
        <v>0</v>
      </c>
      <c r="S338" s="99" t="s">
        <v>855</v>
      </c>
      <c r="T338" s="99">
        <v>0</v>
      </c>
      <c r="U338" s="99" t="s">
        <v>855</v>
      </c>
      <c r="V338" s="103">
        <v>0</v>
      </c>
    </row>
    <row r="339" spans="1:22" ht="15">
      <c r="A339" s="104"/>
      <c r="B339" s="105" t="s">
        <v>1771</v>
      </c>
      <c r="C339" s="105" t="s">
        <v>1772</v>
      </c>
      <c r="D339" s="105" t="s">
        <v>936</v>
      </c>
      <c r="E339" s="105" t="s">
        <v>854</v>
      </c>
      <c r="F339" s="106">
        <v>24270612.77</v>
      </c>
      <c r="G339" s="107">
        <v>42236</v>
      </c>
      <c r="H339" s="108">
        <v>127944</v>
      </c>
      <c r="I339" s="105">
        <v>0</v>
      </c>
      <c r="J339" s="108">
        <v>127944</v>
      </c>
      <c r="K339" s="105" t="s">
        <v>855</v>
      </c>
      <c r="L339" s="105">
        <v>0</v>
      </c>
      <c r="M339" s="105" t="s">
        <v>855</v>
      </c>
      <c r="N339" s="105">
        <v>0</v>
      </c>
      <c r="O339" s="105" t="s">
        <v>855</v>
      </c>
      <c r="P339" s="105">
        <v>0</v>
      </c>
      <c r="Q339" s="105" t="s">
        <v>855</v>
      </c>
      <c r="R339" s="105">
        <v>0</v>
      </c>
      <c r="S339" s="105" t="s">
        <v>855</v>
      </c>
      <c r="T339" s="105">
        <v>0</v>
      </c>
      <c r="U339" s="105" t="s">
        <v>855</v>
      </c>
      <c r="V339" s="109">
        <v>0</v>
      </c>
    </row>
    <row r="340" spans="1:22" ht="15">
      <c r="A340" s="98"/>
      <c r="B340" s="99" t="s">
        <v>1774</v>
      </c>
      <c r="C340" s="99" t="s">
        <v>1775</v>
      </c>
      <c r="D340" s="99" t="s">
        <v>871</v>
      </c>
      <c r="E340" s="99" t="s">
        <v>854</v>
      </c>
      <c r="F340" s="100">
        <v>134889</v>
      </c>
      <c r="G340" s="101">
        <v>40988</v>
      </c>
      <c r="H340" s="102">
        <v>134889</v>
      </c>
      <c r="I340" s="99">
        <v>0</v>
      </c>
      <c r="J340" s="102">
        <v>134889</v>
      </c>
      <c r="K340" s="99" t="s">
        <v>855</v>
      </c>
      <c r="L340" s="99">
        <v>0</v>
      </c>
      <c r="M340" s="99" t="s">
        <v>855</v>
      </c>
      <c r="N340" s="99">
        <v>0</v>
      </c>
      <c r="O340" s="99" t="s">
        <v>855</v>
      </c>
      <c r="P340" s="99">
        <v>0</v>
      </c>
      <c r="Q340" s="99" t="s">
        <v>855</v>
      </c>
      <c r="R340" s="99">
        <v>0</v>
      </c>
      <c r="S340" s="99" t="s">
        <v>855</v>
      </c>
      <c r="T340" s="99">
        <v>0</v>
      </c>
      <c r="U340" s="99" t="s">
        <v>855</v>
      </c>
      <c r="V340" s="103">
        <v>0</v>
      </c>
    </row>
    <row r="341" spans="1:22" ht="15">
      <c r="A341" s="104"/>
      <c r="B341" s="105" t="s">
        <v>1777</v>
      </c>
      <c r="C341" s="105" t="s">
        <v>1778</v>
      </c>
      <c r="D341" s="105" t="s">
        <v>871</v>
      </c>
      <c r="E341" s="105" t="s">
        <v>854</v>
      </c>
      <c r="F341" s="106">
        <v>62257060.810000002</v>
      </c>
      <c r="G341" s="107">
        <v>38717</v>
      </c>
      <c r="H341" s="108">
        <v>9858589</v>
      </c>
      <c r="I341" s="108">
        <v>1428517</v>
      </c>
      <c r="J341" s="108">
        <v>11287106</v>
      </c>
      <c r="K341" s="105" t="s">
        <v>855</v>
      </c>
      <c r="L341" s="105">
        <v>0</v>
      </c>
      <c r="M341" s="105" t="s">
        <v>855</v>
      </c>
      <c r="N341" s="105">
        <v>0</v>
      </c>
      <c r="O341" s="105" t="s">
        <v>855</v>
      </c>
      <c r="P341" s="105">
        <v>0</v>
      </c>
      <c r="Q341" s="105" t="s">
        <v>855</v>
      </c>
      <c r="R341" s="105">
        <v>0</v>
      </c>
      <c r="S341" s="105" t="s">
        <v>855</v>
      </c>
      <c r="T341" s="105">
        <v>0</v>
      </c>
      <c r="U341" s="105" t="s">
        <v>855</v>
      </c>
      <c r="V341" s="109">
        <v>0</v>
      </c>
    </row>
    <row r="342" spans="1:22" ht="15">
      <c r="A342" s="98" t="s">
        <v>1779</v>
      </c>
      <c r="B342" s="99" t="s">
        <v>1780</v>
      </c>
      <c r="C342" s="99" t="s">
        <v>1781</v>
      </c>
      <c r="D342" s="99" t="s">
        <v>914</v>
      </c>
      <c r="E342" s="99" t="s">
        <v>854</v>
      </c>
      <c r="F342" s="100">
        <v>506557472.69999999</v>
      </c>
      <c r="G342" s="101">
        <v>41001</v>
      </c>
      <c r="H342" s="102">
        <v>531294792</v>
      </c>
      <c r="I342" s="99">
        <v>0</v>
      </c>
      <c r="J342" s="102">
        <v>531294792</v>
      </c>
      <c r="K342" s="99" t="s">
        <v>855</v>
      </c>
      <c r="L342" s="99">
        <v>0</v>
      </c>
      <c r="M342" s="99" t="s">
        <v>855</v>
      </c>
      <c r="N342" s="99">
        <v>0</v>
      </c>
      <c r="O342" s="99" t="s">
        <v>855</v>
      </c>
      <c r="P342" s="99">
        <v>0</v>
      </c>
      <c r="Q342" s="99" t="s">
        <v>855</v>
      </c>
      <c r="R342" s="99">
        <v>0</v>
      </c>
      <c r="S342" s="99" t="s">
        <v>855</v>
      </c>
      <c r="T342" s="99">
        <v>0</v>
      </c>
      <c r="U342" s="99" t="s">
        <v>855</v>
      </c>
      <c r="V342" s="103">
        <v>0</v>
      </c>
    </row>
    <row r="343" spans="1:22" ht="15">
      <c r="A343" s="104" t="s">
        <v>748</v>
      </c>
      <c r="B343" s="105" t="s">
        <v>1782</v>
      </c>
      <c r="C343" s="105" t="s">
        <v>1783</v>
      </c>
      <c r="D343" s="105" t="s">
        <v>914</v>
      </c>
      <c r="E343" s="105" t="s">
        <v>854</v>
      </c>
      <c r="F343" s="106">
        <v>9058105645.2999992</v>
      </c>
      <c r="G343" s="107">
        <v>41235</v>
      </c>
      <c r="H343" s="108">
        <v>3236016790</v>
      </c>
      <c r="I343" s="105">
        <v>0</v>
      </c>
      <c r="J343" s="108">
        <v>3236016790</v>
      </c>
      <c r="K343" s="105" t="s">
        <v>855</v>
      </c>
      <c r="L343" s="105">
        <v>0</v>
      </c>
      <c r="M343" s="105" t="s">
        <v>855</v>
      </c>
      <c r="N343" s="105">
        <v>0</v>
      </c>
      <c r="O343" s="105" t="s">
        <v>855</v>
      </c>
      <c r="P343" s="105">
        <v>0</v>
      </c>
      <c r="Q343" s="105" t="s">
        <v>855</v>
      </c>
      <c r="R343" s="105">
        <v>0</v>
      </c>
      <c r="S343" s="105" t="s">
        <v>855</v>
      </c>
      <c r="T343" s="105">
        <v>0</v>
      </c>
      <c r="U343" s="105" t="s">
        <v>855</v>
      </c>
      <c r="V343" s="109">
        <v>0</v>
      </c>
    </row>
    <row r="344" spans="1:22" ht="15">
      <c r="A344" s="98" t="s">
        <v>1784</v>
      </c>
      <c r="B344" s="99" t="s">
        <v>1785</v>
      </c>
      <c r="C344" s="99" t="s">
        <v>1786</v>
      </c>
      <c r="D344" s="99" t="s">
        <v>929</v>
      </c>
      <c r="E344" s="99" t="s">
        <v>854</v>
      </c>
      <c r="F344" s="100">
        <v>21438374154</v>
      </c>
      <c r="G344" s="101">
        <v>42286</v>
      </c>
      <c r="H344" s="102">
        <v>668033661</v>
      </c>
      <c r="I344" s="102">
        <v>157727241</v>
      </c>
      <c r="J344" s="102">
        <v>825760902</v>
      </c>
      <c r="K344" s="99" t="s">
        <v>855</v>
      </c>
      <c r="L344" s="99">
        <v>0</v>
      </c>
      <c r="M344" s="99" t="s">
        <v>855</v>
      </c>
      <c r="N344" s="99">
        <v>0</v>
      </c>
      <c r="O344" s="99" t="s">
        <v>855</v>
      </c>
      <c r="P344" s="99">
        <v>0</v>
      </c>
      <c r="Q344" s="99" t="s">
        <v>855</v>
      </c>
      <c r="R344" s="99">
        <v>0</v>
      </c>
      <c r="S344" s="99" t="s">
        <v>855</v>
      </c>
      <c r="T344" s="99">
        <v>0</v>
      </c>
      <c r="U344" s="99" t="s">
        <v>855</v>
      </c>
      <c r="V344" s="103">
        <v>0</v>
      </c>
    </row>
    <row r="345" spans="1:22" ht="15">
      <c r="A345" s="104"/>
      <c r="B345" s="105" t="s">
        <v>1788</v>
      </c>
      <c r="C345" s="105" t="s">
        <v>1789</v>
      </c>
      <c r="D345" s="105" t="s">
        <v>853</v>
      </c>
      <c r="E345" s="105" t="s">
        <v>854</v>
      </c>
      <c r="F345" s="106">
        <v>3460875.96</v>
      </c>
      <c r="G345" s="107">
        <v>42072</v>
      </c>
      <c r="H345" s="108">
        <v>1206703827</v>
      </c>
      <c r="I345" s="105">
        <v>0</v>
      </c>
      <c r="J345" s="108">
        <v>1206703827</v>
      </c>
      <c r="K345" s="105" t="s">
        <v>855</v>
      </c>
      <c r="L345" s="105">
        <v>0</v>
      </c>
      <c r="M345" s="105" t="s">
        <v>855</v>
      </c>
      <c r="N345" s="105">
        <v>0</v>
      </c>
      <c r="O345" s="105" t="s">
        <v>855</v>
      </c>
      <c r="P345" s="105">
        <v>0</v>
      </c>
      <c r="Q345" s="105" t="s">
        <v>855</v>
      </c>
      <c r="R345" s="105">
        <v>0</v>
      </c>
      <c r="S345" s="105" t="s">
        <v>855</v>
      </c>
      <c r="T345" s="105">
        <v>0</v>
      </c>
      <c r="U345" s="105" t="s">
        <v>855</v>
      </c>
      <c r="V345" s="109">
        <v>0</v>
      </c>
    </row>
    <row r="346" spans="1:22" ht="15">
      <c r="A346" s="98" t="s">
        <v>1790</v>
      </c>
      <c r="B346" s="99" t="s">
        <v>1791</v>
      </c>
      <c r="C346" s="99" t="s">
        <v>1792</v>
      </c>
      <c r="D346" s="99" t="s">
        <v>914</v>
      </c>
      <c r="E346" s="99" t="s">
        <v>854</v>
      </c>
      <c r="F346" s="100">
        <v>3886187405.46</v>
      </c>
      <c r="G346" s="101">
        <v>42499</v>
      </c>
      <c r="H346" s="102">
        <v>3148038</v>
      </c>
      <c r="I346" s="99">
        <v>0</v>
      </c>
      <c r="J346" s="102">
        <v>3148038</v>
      </c>
      <c r="K346" s="99" t="s">
        <v>855</v>
      </c>
      <c r="L346" s="99">
        <v>0</v>
      </c>
      <c r="M346" s="99" t="s">
        <v>855</v>
      </c>
      <c r="N346" s="99">
        <v>0</v>
      </c>
      <c r="O346" s="99" t="s">
        <v>855</v>
      </c>
      <c r="P346" s="99">
        <v>0</v>
      </c>
      <c r="Q346" s="99" t="s">
        <v>855</v>
      </c>
      <c r="R346" s="99">
        <v>0</v>
      </c>
      <c r="S346" s="99" t="s">
        <v>855</v>
      </c>
      <c r="T346" s="99">
        <v>0</v>
      </c>
      <c r="U346" s="99" t="s">
        <v>855</v>
      </c>
      <c r="V346" s="103">
        <v>0</v>
      </c>
    </row>
    <row r="347" spans="1:22" ht="15">
      <c r="A347" s="104"/>
      <c r="B347" s="105" t="s">
        <v>2773</v>
      </c>
      <c r="C347" s="105" t="s">
        <v>2774</v>
      </c>
      <c r="D347" s="105" t="s">
        <v>871</v>
      </c>
      <c r="E347" s="105" t="s">
        <v>854</v>
      </c>
      <c r="F347" s="106">
        <v>7218871</v>
      </c>
      <c r="G347" s="107">
        <v>42375</v>
      </c>
      <c r="H347" s="108">
        <v>12601657</v>
      </c>
      <c r="I347" s="105">
        <v>0</v>
      </c>
      <c r="J347" s="108">
        <v>12601657</v>
      </c>
      <c r="K347" s="105" t="s">
        <v>855</v>
      </c>
      <c r="L347" s="105">
        <v>0</v>
      </c>
      <c r="M347" s="105" t="s">
        <v>855</v>
      </c>
      <c r="N347" s="105">
        <v>0</v>
      </c>
      <c r="O347" s="105" t="s">
        <v>855</v>
      </c>
      <c r="P347" s="105">
        <v>0</v>
      </c>
      <c r="Q347" s="105" t="s">
        <v>855</v>
      </c>
      <c r="R347" s="105">
        <v>0</v>
      </c>
      <c r="S347" s="105" t="s">
        <v>855</v>
      </c>
      <c r="T347" s="105">
        <v>0</v>
      </c>
      <c r="U347" s="105" t="s">
        <v>855</v>
      </c>
      <c r="V347" s="109">
        <v>0</v>
      </c>
    </row>
    <row r="348" spans="1:22" ht="15">
      <c r="A348" s="98"/>
      <c r="B348" s="99" t="s">
        <v>1794</v>
      </c>
      <c r="C348" s="99" t="s">
        <v>1795</v>
      </c>
      <c r="D348" s="99" t="s">
        <v>871</v>
      </c>
      <c r="E348" s="99" t="s">
        <v>854</v>
      </c>
      <c r="F348" s="100">
        <v>102723163.40000001</v>
      </c>
      <c r="G348" s="101">
        <v>41661</v>
      </c>
      <c r="H348" s="102">
        <v>87163450</v>
      </c>
      <c r="I348" s="99">
        <v>0</v>
      </c>
      <c r="J348" s="102">
        <v>87163450</v>
      </c>
      <c r="K348" s="99" t="s">
        <v>855</v>
      </c>
      <c r="L348" s="99">
        <v>0</v>
      </c>
      <c r="M348" s="99" t="s">
        <v>855</v>
      </c>
      <c r="N348" s="99">
        <v>0</v>
      </c>
      <c r="O348" s="99" t="s">
        <v>855</v>
      </c>
      <c r="P348" s="99">
        <v>0</v>
      </c>
      <c r="Q348" s="99" t="s">
        <v>855</v>
      </c>
      <c r="R348" s="99">
        <v>0</v>
      </c>
      <c r="S348" s="99" t="s">
        <v>855</v>
      </c>
      <c r="T348" s="99">
        <v>0</v>
      </c>
      <c r="U348" s="99" t="s">
        <v>855</v>
      </c>
      <c r="V348" s="103">
        <v>0</v>
      </c>
    </row>
    <row r="349" spans="1:22" ht="15">
      <c r="A349" s="104" t="s">
        <v>2214</v>
      </c>
      <c r="B349" s="105" t="s">
        <v>2215</v>
      </c>
      <c r="C349" s="105" t="s">
        <v>2216</v>
      </c>
      <c r="D349" s="105" t="s">
        <v>914</v>
      </c>
      <c r="E349" s="105" t="s">
        <v>854</v>
      </c>
      <c r="F349" s="106">
        <v>298888912.51999998</v>
      </c>
      <c r="G349" s="107">
        <v>41956</v>
      </c>
      <c r="H349" s="108">
        <v>53942307</v>
      </c>
      <c r="I349" s="105">
        <v>0</v>
      </c>
      <c r="J349" s="108">
        <v>53942307</v>
      </c>
      <c r="K349" s="105" t="s">
        <v>855</v>
      </c>
      <c r="L349" s="105">
        <v>0</v>
      </c>
      <c r="M349" s="105" t="s">
        <v>855</v>
      </c>
      <c r="N349" s="105">
        <v>0</v>
      </c>
      <c r="O349" s="105" t="s">
        <v>855</v>
      </c>
      <c r="P349" s="105">
        <v>0</v>
      </c>
      <c r="Q349" s="105" t="s">
        <v>855</v>
      </c>
      <c r="R349" s="105">
        <v>0</v>
      </c>
      <c r="S349" s="105" t="s">
        <v>855</v>
      </c>
      <c r="T349" s="105">
        <v>0</v>
      </c>
      <c r="U349" s="105" t="s">
        <v>855</v>
      </c>
      <c r="V349" s="109">
        <v>0</v>
      </c>
    </row>
    <row r="350" spans="1:22" ht="15">
      <c r="A350" s="98" t="s">
        <v>750</v>
      </c>
      <c r="B350" s="99" t="s">
        <v>1796</v>
      </c>
      <c r="C350" s="99" t="s">
        <v>1797</v>
      </c>
      <c r="D350" s="99" t="s">
        <v>929</v>
      </c>
      <c r="E350" s="99" t="s">
        <v>854</v>
      </c>
      <c r="F350" s="100">
        <v>6806934033.0900002</v>
      </c>
      <c r="G350" s="101">
        <v>42499</v>
      </c>
      <c r="H350" s="102">
        <v>99679851</v>
      </c>
      <c r="I350" s="102">
        <v>166044341</v>
      </c>
      <c r="J350" s="102">
        <v>265724192</v>
      </c>
      <c r="K350" s="99" t="s">
        <v>855</v>
      </c>
      <c r="L350" s="99">
        <v>0</v>
      </c>
      <c r="M350" s="99" t="s">
        <v>855</v>
      </c>
      <c r="N350" s="99">
        <v>0</v>
      </c>
      <c r="O350" s="99" t="s">
        <v>855</v>
      </c>
      <c r="P350" s="99">
        <v>0</v>
      </c>
      <c r="Q350" s="99" t="s">
        <v>855</v>
      </c>
      <c r="R350" s="99">
        <v>0</v>
      </c>
      <c r="S350" s="99" t="s">
        <v>855</v>
      </c>
      <c r="T350" s="99">
        <v>0</v>
      </c>
      <c r="U350" s="99" t="s">
        <v>855</v>
      </c>
      <c r="V350" s="103">
        <v>0</v>
      </c>
    </row>
    <row r="351" spans="1:22" ht="15">
      <c r="A351" s="104"/>
      <c r="B351" s="105" t="s">
        <v>1798</v>
      </c>
      <c r="C351" s="105" t="s">
        <v>1799</v>
      </c>
      <c r="D351" s="105" t="s">
        <v>871</v>
      </c>
      <c r="E351" s="105" t="s">
        <v>854</v>
      </c>
      <c r="F351" s="106">
        <v>226992000</v>
      </c>
      <c r="G351" s="107">
        <v>42326</v>
      </c>
      <c r="H351" s="108">
        <v>15802606</v>
      </c>
      <c r="I351" s="108">
        <v>707300</v>
      </c>
      <c r="J351" s="108">
        <v>16509906</v>
      </c>
      <c r="K351" s="105" t="s">
        <v>855</v>
      </c>
      <c r="L351" s="105">
        <v>0</v>
      </c>
      <c r="M351" s="105" t="s">
        <v>855</v>
      </c>
      <c r="N351" s="105">
        <v>0</v>
      </c>
      <c r="O351" s="105" t="s">
        <v>855</v>
      </c>
      <c r="P351" s="105">
        <v>0</v>
      </c>
      <c r="Q351" s="105" t="s">
        <v>855</v>
      </c>
      <c r="R351" s="105">
        <v>0</v>
      </c>
      <c r="S351" s="105" t="s">
        <v>855</v>
      </c>
      <c r="T351" s="105">
        <v>0</v>
      </c>
      <c r="U351" s="105" t="s">
        <v>855</v>
      </c>
      <c r="V351" s="109">
        <v>0</v>
      </c>
    </row>
    <row r="352" spans="1:22" ht="15">
      <c r="A352" s="98"/>
      <c r="B352" s="99" t="s">
        <v>1800</v>
      </c>
      <c r="C352" s="99" t="s">
        <v>1801</v>
      </c>
      <c r="D352" s="99" t="s">
        <v>871</v>
      </c>
      <c r="E352" s="99" t="s">
        <v>854</v>
      </c>
      <c r="F352" s="100">
        <v>410358800</v>
      </c>
      <c r="G352" s="101">
        <v>42489</v>
      </c>
      <c r="H352" s="102">
        <v>6425139</v>
      </c>
      <c r="I352" s="102">
        <v>6425139</v>
      </c>
      <c r="J352" s="102">
        <v>12850278</v>
      </c>
      <c r="K352" s="99" t="s">
        <v>855</v>
      </c>
      <c r="L352" s="99">
        <v>0</v>
      </c>
      <c r="M352" s="99" t="s">
        <v>855</v>
      </c>
      <c r="N352" s="99">
        <v>0</v>
      </c>
      <c r="O352" s="99" t="s">
        <v>855</v>
      </c>
      <c r="P352" s="99">
        <v>0</v>
      </c>
      <c r="Q352" s="99" t="s">
        <v>855</v>
      </c>
      <c r="R352" s="99">
        <v>0</v>
      </c>
      <c r="S352" s="99" t="s">
        <v>855</v>
      </c>
      <c r="T352" s="99">
        <v>0</v>
      </c>
      <c r="U352" s="99" t="s">
        <v>855</v>
      </c>
      <c r="V352" s="103">
        <v>0</v>
      </c>
    </row>
    <row r="353" spans="1:22" ht="15">
      <c r="A353" s="104" t="s">
        <v>1802</v>
      </c>
      <c r="B353" s="105" t="s">
        <v>1803</v>
      </c>
      <c r="C353" s="105" t="s">
        <v>1804</v>
      </c>
      <c r="D353" s="105" t="s">
        <v>929</v>
      </c>
      <c r="E353" s="105" t="s">
        <v>854</v>
      </c>
      <c r="F353" s="106">
        <v>768359358.23000002</v>
      </c>
      <c r="G353" s="107">
        <v>42291</v>
      </c>
      <c r="H353" s="108">
        <v>56724976</v>
      </c>
      <c r="I353" s="108">
        <v>27388030</v>
      </c>
      <c r="J353" s="108">
        <v>84113006</v>
      </c>
      <c r="K353" s="105" t="s">
        <v>855</v>
      </c>
      <c r="L353" s="105">
        <v>0</v>
      </c>
      <c r="M353" s="105" t="s">
        <v>855</v>
      </c>
      <c r="N353" s="105">
        <v>0</v>
      </c>
      <c r="O353" s="105" t="s">
        <v>855</v>
      </c>
      <c r="P353" s="105">
        <v>0</v>
      </c>
      <c r="Q353" s="105" t="s">
        <v>855</v>
      </c>
      <c r="R353" s="105">
        <v>0</v>
      </c>
      <c r="S353" s="105" t="s">
        <v>855</v>
      </c>
      <c r="T353" s="105">
        <v>0</v>
      </c>
      <c r="U353" s="105" t="s">
        <v>855</v>
      </c>
      <c r="V353" s="109">
        <v>0</v>
      </c>
    </row>
    <row r="354" spans="1:22" ht="15">
      <c r="A354" s="98" t="s">
        <v>755</v>
      </c>
      <c r="B354" s="99" t="s">
        <v>1805</v>
      </c>
      <c r="C354" s="99" t="s">
        <v>1806</v>
      </c>
      <c r="D354" s="99" t="s">
        <v>914</v>
      </c>
      <c r="E354" s="99" t="s">
        <v>854</v>
      </c>
      <c r="F354" s="100">
        <v>1382990468.48</v>
      </c>
      <c r="G354" s="101">
        <v>40298</v>
      </c>
      <c r="H354" s="102">
        <v>319176942</v>
      </c>
      <c r="I354" s="99">
        <v>0</v>
      </c>
      <c r="J354" s="102">
        <v>319176942</v>
      </c>
      <c r="K354" s="99" t="s">
        <v>855</v>
      </c>
      <c r="L354" s="99">
        <v>0</v>
      </c>
      <c r="M354" s="99" t="s">
        <v>855</v>
      </c>
      <c r="N354" s="99">
        <v>0</v>
      </c>
      <c r="O354" s="99" t="s">
        <v>855</v>
      </c>
      <c r="P354" s="99">
        <v>0</v>
      </c>
      <c r="Q354" s="99" t="s">
        <v>855</v>
      </c>
      <c r="R354" s="99">
        <v>0</v>
      </c>
      <c r="S354" s="99" t="s">
        <v>855</v>
      </c>
      <c r="T354" s="99">
        <v>0</v>
      </c>
      <c r="U354" s="99" t="s">
        <v>855</v>
      </c>
      <c r="V354" s="103">
        <v>0</v>
      </c>
    </row>
    <row r="355" spans="1:22" ht="15">
      <c r="A355" s="104"/>
      <c r="B355" s="105" t="s">
        <v>1808</v>
      </c>
      <c r="C355" s="105" t="s">
        <v>1809</v>
      </c>
      <c r="D355" s="105" t="s">
        <v>853</v>
      </c>
      <c r="E355" s="105" t="s">
        <v>854</v>
      </c>
      <c r="F355" s="106">
        <v>5269408.99</v>
      </c>
      <c r="G355" s="107">
        <v>42278</v>
      </c>
      <c r="H355" s="108">
        <v>9439962</v>
      </c>
      <c r="I355" s="108">
        <v>8517664</v>
      </c>
      <c r="J355" s="108">
        <v>17957626</v>
      </c>
      <c r="K355" s="105" t="s">
        <v>855</v>
      </c>
      <c r="L355" s="105">
        <v>0</v>
      </c>
      <c r="M355" s="105" t="s">
        <v>855</v>
      </c>
      <c r="N355" s="105">
        <v>0</v>
      </c>
      <c r="O355" s="105" t="s">
        <v>855</v>
      </c>
      <c r="P355" s="105">
        <v>0</v>
      </c>
      <c r="Q355" s="105" t="s">
        <v>855</v>
      </c>
      <c r="R355" s="105">
        <v>0</v>
      </c>
      <c r="S355" s="105" t="s">
        <v>855</v>
      </c>
      <c r="T355" s="105">
        <v>0</v>
      </c>
      <c r="U355" s="105" t="s">
        <v>855</v>
      </c>
      <c r="V355" s="109">
        <v>0</v>
      </c>
    </row>
    <row r="356" spans="1:22" ht="15">
      <c r="A356" s="98" t="s">
        <v>2775</v>
      </c>
      <c r="B356" s="99" t="s">
        <v>2776</v>
      </c>
      <c r="C356" s="99" t="s">
        <v>2777</v>
      </c>
      <c r="D356" s="99" t="s">
        <v>914</v>
      </c>
      <c r="E356" s="99" t="s">
        <v>854</v>
      </c>
      <c r="F356" s="100">
        <v>40000000</v>
      </c>
      <c r="G356" s="101">
        <v>41983</v>
      </c>
      <c r="H356" s="102">
        <v>159907282</v>
      </c>
      <c r="I356" s="99">
        <v>0</v>
      </c>
      <c r="J356" s="102">
        <v>159907282</v>
      </c>
      <c r="K356" s="99" t="s">
        <v>855</v>
      </c>
      <c r="L356" s="99">
        <v>0</v>
      </c>
      <c r="M356" s="99" t="s">
        <v>855</v>
      </c>
      <c r="N356" s="99">
        <v>0</v>
      </c>
      <c r="O356" s="99" t="s">
        <v>855</v>
      </c>
      <c r="P356" s="99">
        <v>0</v>
      </c>
      <c r="Q356" s="99" t="s">
        <v>855</v>
      </c>
      <c r="R356" s="99">
        <v>0</v>
      </c>
      <c r="S356" s="99" t="s">
        <v>855</v>
      </c>
      <c r="T356" s="99">
        <v>0</v>
      </c>
      <c r="U356" s="99" t="s">
        <v>855</v>
      </c>
      <c r="V356" s="103">
        <v>0</v>
      </c>
    </row>
    <row r="357" spans="1:22" ht="15">
      <c r="A357" s="104"/>
      <c r="B357" s="105" t="s">
        <v>1811</v>
      </c>
      <c r="C357" s="105" t="s">
        <v>1812</v>
      </c>
      <c r="D357" s="105" t="s">
        <v>871</v>
      </c>
      <c r="E357" s="105" t="s">
        <v>854</v>
      </c>
      <c r="F357" s="106">
        <v>589547</v>
      </c>
      <c r="G357" s="107">
        <v>42137</v>
      </c>
      <c r="H357" s="108">
        <v>589547</v>
      </c>
      <c r="I357" s="105">
        <v>0</v>
      </c>
      <c r="J357" s="108">
        <v>589547</v>
      </c>
      <c r="K357" s="105" t="s">
        <v>855</v>
      </c>
      <c r="L357" s="105">
        <v>0</v>
      </c>
      <c r="M357" s="105" t="s">
        <v>855</v>
      </c>
      <c r="N357" s="105">
        <v>0</v>
      </c>
      <c r="O357" s="105" t="s">
        <v>855</v>
      </c>
      <c r="P357" s="105">
        <v>0</v>
      </c>
      <c r="Q357" s="105" t="s">
        <v>855</v>
      </c>
      <c r="R357" s="105">
        <v>0</v>
      </c>
      <c r="S357" s="105" t="s">
        <v>855</v>
      </c>
      <c r="T357" s="105">
        <v>0</v>
      </c>
      <c r="U357" s="105" t="s">
        <v>855</v>
      </c>
      <c r="V357" s="109">
        <v>0</v>
      </c>
    </row>
    <row r="358" spans="1:22" ht="15">
      <c r="A358" s="98"/>
      <c r="B358" s="99" t="s">
        <v>1814</v>
      </c>
      <c r="C358" s="99" t="s">
        <v>1815</v>
      </c>
      <c r="D358" s="99" t="s">
        <v>871</v>
      </c>
      <c r="E358" s="99" t="s">
        <v>854</v>
      </c>
      <c r="F358" s="100">
        <v>880653031.74000001</v>
      </c>
      <c r="G358" s="101">
        <v>42356</v>
      </c>
      <c r="H358" s="102">
        <v>728890475</v>
      </c>
      <c r="I358" s="102">
        <v>151762556</v>
      </c>
      <c r="J358" s="102">
        <v>880653031</v>
      </c>
      <c r="K358" s="99" t="s">
        <v>883</v>
      </c>
      <c r="L358" s="102">
        <v>7515616</v>
      </c>
      <c r="M358" s="99" t="s">
        <v>884</v>
      </c>
      <c r="N358" s="102">
        <v>56901884</v>
      </c>
      <c r="O358" s="99" t="s">
        <v>899</v>
      </c>
      <c r="P358" s="102">
        <v>87345056</v>
      </c>
      <c r="Q358" s="99" t="s">
        <v>855</v>
      </c>
      <c r="R358" s="99">
        <v>0</v>
      </c>
      <c r="S358" s="99" t="s">
        <v>855</v>
      </c>
      <c r="T358" s="99">
        <v>0</v>
      </c>
      <c r="U358" s="99" t="s">
        <v>855</v>
      </c>
      <c r="V358" s="103">
        <v>0</v>
      </c>
    </row>
    <row r="359" spans="1:22" ht="15">
      <c r="A359" s="104"/>
      <c r="B359" s="105" t="s">
        <v>2182</v>
      </c>
      <c r="C359" s="105" t="s">
        <v>2183</v>
      </c>
      <c r="D359" s="105" t="s">
        <v>853</v>
      </c>
      <c r="E359" s="105" t="s">
        <v>854</v>
      </c>
      <c r="F359" s="106">
        <v>254974385.83000001</v>
      </c>
      <c r="G359" s="107">
        <v>41597</v>
      </c>
      <c r="H359" s="108">
        <v>25497386</v>
      </c>
      <c r="I359" s="105">
        <v>0</v>
      </c>
      <c r="J359" s="108">
        <v>25497386</v>
      </c>
      <c r="K359" s="105" t="s">
        <v>855</v>
      </c>
      <c r="L359" s="105">
        <v>0</v>
      </c>
      <c r="M359" s="105" t="s">
        <v>855</v>
      </c>
      <c r="N359" s="105">
        <v>0</v>
      </c>
      <c r="O359" s="105" t="s">
        <v>855</v>
      </c>
      <c r="P359" s="105">
        <v>0</v>
      </c>
      <c r="Q359" s="105" t="s">
        <v>855</v>
      </c>
      <c r="R359" s="105">
        <v>0</v>
      </c>
      <c r="S359" s="105" t="s">
        <v>855</v>
      </c>
      <c r="T359" s="105">
        <v>0</v>
      </c>
      <c r="U359" s="105" t="s">
        <v>855</v>
      </c>
      <c r="V359" s="109">
        <v>0</v>
      </c>
    </row>
    <row r="360" spans="1:22" ht="15">
      <c r="A360" s="98" t="s">
        <v>1816</v>
      </c>
      <c r="B360" s="99" t="s">
        <v>1817</v>
      </c>
      <c r="C360" s="99" t="s">
        <v>1818</v>
      </c>
      <c r="D360" s="99" t="s">
        <v>914</v>
      </c>
      <c r="E360" s="99" t="s">
        <v>854</v>
      </c>
      <c r="F360" s="100">
        <v>4970079848.04</v>
      </c>
      <c r="G360" s="101">
        <v>42285</v>
      </c>
      <c r="H360" s="102">
        <v>49192557</v>
      </c>
      <c r="I360" s="99">
        <v>0</v>
      </c>
      <c r="J360" s="102">
        <v>49192557</v>
      </c>
      <c r="K360" s="99" t="s">
        <v>855</v>
      </c>
      <c r="L360" s="99">
        <v>0</v>
      </c>
      <c r="M360" s="99" t="s">
        <v>855</v>
      </c>
      <c r="N360" s="99">
        <v>0</v>
      </c>
      <c r="O360" s="99" t="s">
        <v>855</v>
      </c>
      <c r="P360" s="99">
        <v>0</v>
      </c>
      <c r="Q360" s="99" t="s">
        <v>855</v>
      </c>
      <c r="R360" s="99">
        <v>0</v>
      </c>
      <c r="S360" s="99" t="s">
        <v>855</v>
      </c>
      <c r="T360" s="99">
        <v>0</v>
      </c>
      <c r="U360" s="99" t="s">
        <v>855</v>
      </c>
      <c r="V360" s="103">
        <v>0</v>
      </c>
    </row>
    <row r="361" spans="1:22" ht="15">
      <c r="A361" s="104"/>
      <c r="B361" s="105" t="s">
        <v>1820</v>
      </c>
      <c r="C361" s="105" t="s">
        <v>1821</v>
      </c>
      <c r="D361" s="105" t="s">
        <v>871</v>
      </c>
      <c r="E361" s="105" t="s">
        <v>854</v>
      </c>
      <c r="F361" s="106">
        <v>24383678</v>
      </c>
      <c r="G361" s="107">
        <v>42312</v>
      </c>
      <c r="H361" s="108">
        <v>23295669</v>
      </c>
      <c r="I361" s="105">
        <v>0</v>
      </c>
      <c r="J361" s="108">
        <v>23295669</v>
      </c>
      <c r="K361" s="105" t="s">
        <v>855</v>
      </c>
      <c r="L361" s="105">
        <v>0</v>
      </c>
      <c r="M361" s="105" t="s">
        <v>855</v>
      </c>
      <c r="N361" s="105">
        <v>0</v>
      </c>
      <c r="O361" s="105" t="s">
        <v>855</v>
      </c>
      <c r="P361" s="105">
        <v>0</v>
      </c>
      <c r="Q361" s="105" t="s">
        <v>855</v>
      </c>
      <c r="R361" s="105">
        <v>0</v>
      </c>
      <c r="S361" s="105" t="s">
        <v>855</v>
      </c>
      <c r="T361" s="105">
        <v>0</v>
      </c>
      <c r="U361" s="105" t="s">
        <v>855</v>
      </c>
      <c r="V361" s="109">
        <v>0</v>
      </c>
    </row>
    <row r="362" spans="1:22" ht="15">
      <c r="A362" s="98"/>
      <c r="B362" s="99" t="s">
        <v>1822</v>
      </c>
      <c r="C362" s="99" t="s">
        <v>1823</v>
      </c>
      <c r="D362" s="99" t="s">
        <v>871</v>
      </c>
      <c r="E362" s="99" t="s">
        <v>854</v>
      </c>
      <c r="F362" s="100">
        <v>208713674.84999999</v>
      </c>
      <c r="G362" s="101">
        <v>42398</v>
      </c>
      <c r="H362" s="102">
        <v>67691629</v>
      </c>
      <c r="I362" s="99">
        <v>0</v>
      </c>
      <c r="J362" s="102">
        <v>67691629</v>
      </c>
      <c r="K362" s="99" t="s">
        <v>855</v>
      </c>
      <c r="L362" s="99">
        <v>0</v>
      </c>
      <c r="M362" s="99" t="s">
        <v>855</v>
      </c>
      <c r="N362" s="99">
        <v>0</v>
      </c>
      <c r="O362" s="99" t="s">
        <v>855</v>
      </c>
      <c r="P362" s="99">
        <v>0</v>
      </c>
      <c r="Q362" s="99" t="s">
        <v>855</v>
      </c>
      <c r="R362" s="99">
        <v>0</v>
      </c>
      <c r="S362" s="99" t="s">
        <v>855</v>
      </c>
      <c r="T362" s="99">
        <v>0</v>
      </c>
      <c r="U362" s="99" t="s">
        <v>855</v>
      </c>
      <c r="V362" s="103">
        <v>0</v>
      </c>
    </row>
    <row r="363" spans="1:22" ht="15">
      <c r="A363" s="104"/>
      <c r="B363" s="105" t="s">
        <v>1825</v>
      </c>
      <c r="C363" s="105" t="s">
        <v>1826</v>
      </c>
      <c r="D363" s="105" t="s">
        <v>871</v>
      </c>
      <c r="E363" s="105" t="s">
        <v>854</v>
      </c>
      <c r="F363" s="106">
        <v>205431960490.51999</v>
      </c>
      <c r="G363" s="107">
        <v>41731</v>
      </c>
      <c r="H363" s="108">
        <v>7442454142</v>
      </c>
      <c r="I363" s="108">
        <v>5602042788</v>
      </c>
      <c r="J363" s="108">
        <v>13044496930</v>
      </c>
      <c r="K363" s="105" t="s">
        <v>855</v>
      </c>
      <c r="L363" s="105">
        <v>0</v>
      </c>
      <c r="M363" s="105" t="s">
        <v>855</v>
      </c>
      <c r="N363" s="105">
        <v>0</v>
      </c>
      <c r="O363" s="105" t="s">
        <v>855</v>
      </c>
      <c r="P363" s="105">
        <v>0</v>
      </c>
      <c r="Q363" s="105" t="s">
        <v>855</v>
      </c>
      <c r="R363" s="105">
        <v>0</v>
      </c>
      <c r="S363" s="105" t="s">
        <v>855</v>
      </c>
      <c r="T363" s="105">
        <v>0</v>
      </c>
      <c r="U363" s="105" t="s">
        <v>855</v>
      </c>
      <c r="V363" s="109">
        <v>0</v>
      </c>
    </row>
    <row r="364" spans="1:22" ht="15">
      <c r="A364" s="98" t="s">
        <v>2778</v>
      </c>
      <c r="B364" s="99" t="s">
        <v>2779</v>
      </c>
      <c r="C364" s="99" t="s">
        <v>2780</v>
      </c>
      <c r="D364" s="99" t="s">
        <v>914</v>
      </c>
      <c r="E364" s="99" t="s">
        <v>854</v>
      </c>
      <c r="F364" s="100">
        <v>3401910565.1799998</v>
      </c>
      <c r="G364" s="101">
        <v>42502</v>
      </c>
      <c r="H364" s="102">
        <v>65953739</v>
      </c>
      <c r="I364" s="99">
        <v>0</v>
      </c>
      <c r="J364" s="102">
        <v>65953739</v>
      </c>
      <c r="K364" s="99" t="s">
        <v>855</v>
      </c>
      <c r="L364" s="99">
        <v>0</v>
      </c>
      <c r="M364" s="99" t="s">
        <v>855</v>
      </c>
      <c r="N364" s="99">
        <v>0</v>
      </c>
      <c r="O364" s="99" t="s">
        <v>855</v>
      </c>
      <c r="P364" s="99">
        <v>0</v>
      </c>
      <c r="Q364" s="99" t="s">
        <v>855</v>
      </c>
      <c r="R364" s="99">
        <v>0</v>
      </c>
      <c r="S364" s="99" t="s">
        <v>855</v>
      </c>
      <c r="T364" s="99">
        <v>0</v>
      </c>
      <c r="U364" s="99" t="s">
        <v>855</v>
      </c>
      <c r="V364" s="103">
        <v>0</v>
      </c>
    </row>
    <row r="365" spans="1:22" ht="15">
      <c r="A365" s="104"/>
      <c r="B365" s="105" t="s">
        <v>1828</v>
      </c>
      <c r="C365" s="105" t="s">
        <v>1829</v>
      </c>
      <c r="D365" s="105" t="s">
        <v>871</v>
      </c>
      <c r="E365" s="105" t="s">
        <v>854</v>
      </c>
      <c r="F365" s="106">
        <v>50000000</v>
      </c>
      <c r="G365" s="107">
        <v>40556</v>
      </c>
      <c r="H365" s="108">
        <v>16016924</v>
      </c>
      <c r="I365" s="108">
        <v>32029564</v>
      </c>
      <c r="J365" s="108">
        <v>48046488</v>
      </c>
      <c r="K365" s="105" t="s">
        <v>855</v>
      </c>
      <c r="L365" s="105">
        <v>0</v>
      </c>
      <c r="M365" s="105" t="s">
        <v>855</v>
      </c>
      <c r="N365" s="105">
        <v>0</v>
      </c>
      <c r="O365" s="105" t="s">
        <v>855</v>
      </c>
      <c r="P365" s="105">
        <v>0</v>
      </c>
      <c r="Q365" s="105" t="s">
        <v>855</v>
      </c>
      <c r="R365" s="105">
        <v>0</v>
      </c>
      <c r="S365" s="105" t="s">
        <v>855</v>
      </c>
      <c r="T365" s="105">
        <v>0</v>
      </c>
      <c r="U365" s="105" t="s">
        <v>855</v>
      </c>
      <c r="V365" s="109">
        <v>0</v>
      </c>
    </row>
    <row r="366" spans="1:22" ht="15">
      <c r="A366" s="98" t="s">
        <v>1830</v>
      </c>
      <c r="B366" s="99" t="s">
        <v>760</v>
      </c>
      <c r="C366" s="99" t="s">
        <v>1831</v>
      </c>
      <c r="D366" s="99" t="s">
        <v>867</v>
      </c>
      <c r="E366" s="99" t="s">
        <v>854</v>
      </c>
      <c r="F366" s="100">
        <v>1112258700.96</v>
      </c>
      <c r="G366" s="101">
        <v>41725</v>
      </c>
      <c r="H366" s="102">
        <v>65178483</v>
      </c>
      <c r="I366" s="102">
        <v>55993541</v>
      </c>
      <c r="J366" s="102">
        <v>121172024</v>
      </c>
      <c r="K366" s="99" t="s">
        <v>855</v>
      </c>
      <c r="L366" s="99">
        <v>0</v>
      </c>
      <c r="M366" s="99" t="s">
        <v>855</v>
      </c>
      <c r="N366" s="99">
        <v>0</v>
      </c>
      <c r="O366" s="99" t="s">
        <v>855</v>
      </c>
      <c r="P366" s="99">
        <v>0</v>
      </c>
      <c r="Q366" s="99" t="s">
        <v>855</v>
      </c>
      <c r="R366" s="99">
        <v>0</v>
      </c>
      <c r="S366" s="99" t="s">
        <v>855</v>
      </c>
      <c r="T366" s="99">
        <v>0</v>
      </c>
      <c r="U366" s="99" t="s">
        <v>855</v>
      </c>
      <c r="V366" s="103">
        <v>0</v>
      </c>
    </row>
    <row r="367" spans="1:22" ht="15">
      <c r="A367" s="104"/>
      <c r="B367" s="105" t="s">
        <v>1832</v>
      </c>
      <c r="C367" s="105" t="s">
        <v>1833</v>
      </c>
      <c r="D367" s="105" t="s">
        <v>871</v>
      </c>
      <c r="E367" s="105" t="s">
        <v>854</v>
      </c>
      <c r="F367" s="106">
        <v>481971954.88</v>
      </c>
      <c r="G367" s="107">
        <v>42262</v>
      </c>
      <c r="H367" s="108">
        <v>4970167</v>
      </c>
      <c r="I367" s="105">
        <v>0</v>
      </c>
      <c r="J367" s="108">
        <v>4970167</v>
      </c>
      <c r="K367" s="105" t="s">
        <v>855</v>
      </c>
      <c r="L367" s="105">
        <v>0</v>
      </c>
      <c r="M367" s="105" t="s">
        <v>855</v>
      </c>
      <c r="N367" s="105">
        <v>0</v>
      </c>
      <c r="O367" s="105" t="s">
        <v>855</v>
      </c>
      <c r="P367" s="105">
        <v>0</v>
      </c>
      <c r="Q367" s="105" t="s">
        <v>855</v>
      </c>
      <c r="R367" s="105">
        <v>0</v>
      </c>
      <c r="S367" s="105" t="s">
        <v>855</v>
      </c>
      <c r="T367" s="105">
        <v>0</v>
      </c>
      <c r="U367" s="105" t="s">
        <v>855</v>
      </c>
      <c r="V367" s="109">
        <v>0</v>
      </c>
    </row>
    <row r="368" spans="1:22" ht="15">
      <c r="A368" s="98"/>
      <c r="B368" s="99" t="s">
        <v>1835</v>
      </c>
      <c r="C368" s="99" t="s">
        <v>1836</v>
      </c>
      <c r="D368" s="99" t="s">
        <v>871</v>
      </c>
      <c r="E368" s="99" t="s">
        <v>854</v>
      </c>
      <c r="F368" s="100">
        <v>500000</v>
      </c>
      <c r="G368" s="101">
        <v>41324</v>
      </c>
      <c r="H368" s="102">
        <v>500000</v>
      </c>
      <c r="I368" s="99">
        <v>0</v>
      </c>
      <c r="J368" s="102">
        <v>500000</v>
      </c>
      <c r="K368" s="99" t="s">
        <v>855</v>
      </c>
      <c r="L368" s="99">
        <v>0</v>
      </c>
      <c r="M368" s="99" t="s">
        <v>855</v>
      </c>
      <c r="N368" s="99">
        <v>0</v>
      </c>
      <c r="O368" s="99" t="s">
        <v>855</v>
      </c>
      <c r="P368" s="99">
        <v>0</v>
      </c>
      <c r="Q368" s="99" t="s">
        <v>855</v>
      </c>
      <c r="R368" s="99">
        <v>0</v>
      </c>
      <c r="S368" s="99" t="s">
        <v>855</v>
      </c>
      <c r="T368" s="99">
        <v>0</v>
      </c>
      <c r="U368" s="99" t="s">
        <v>855</v>
      </c>
      <c r="V368" s="103">
        <v>0</v>
      </c>
    </row>
    <row r="369" spans="1:22" ht="15">
      <c r="A369" s="104"/>
      <c r="B369" s="105" t="s">
        <v>1838</v>
      </c>
      <c r="C369" s="105" t="s">
        <v>1839</v>
      </c>
      <c r="D369" s="105" t="s">
        <v>871</v>
      </c>
      <c r="E369" s="105" t="s">
        <v>854</v>
      </c>
      <c r="F369" s="106">
        <v>3000000</v>
      </c>
      <c r="G369" s="107">
        <v>40662</v>
      </c>
      <c r="H369" s="108">
        <v>74000</v>
      </c>
      <c r="I369" s="105">
        <v>0</v>
      </c>
      <c r="J369" s="108">
        <v>74000</v>
      </c>
      <c r="K369" s="105" t="s">
        <v>855</v>
      </c>
      <c r="L369" s="105">
        <v>0</v>
      </c>
      <c r="M369" s="105" t="s">
        <v>855</v>
      </c>
      <c r="N369" s="105">
        <v>0</v>
      </c>
      <c r="O369" s="105" t="s">
        <v>855</v>
      </c>
      <c r="P369" s="105">
        <v>0</v>
      </c>
      <c r="Q369" s="105" t="s">
        <v>855</v>
      </c>
      <c r="R369" s="105">
        <v>0</v>
      </c>
      <c r="S369" s="105" t="s">
        <v>855</v>
      </c>
      <c r="T369" s="105">
        <v>0</v>
      </c>
      <c r="U369" s="105" t="s">
        <v>855</v>
      </c>
      <c r="V369" s="109">
        <v>0</v>
      </c>
    </row>
    <row r="370" spans="1:22" ht="15">
      <c r="A370" s="98" t="s">
        <v>2781</v>
      </c>
      <c r="B370" s="99" t="s">
        <v>2782</v>
      </c>
      <c r="C370" s="99" t="s">
        <v>2783</v>
      </c>
      <c r="D370" s="99" t="s">
        <v>914</v>
      </c>
      <c r="E370" s="99" t="s">
        <v>854</v>
      </c>
      <c r="F370" s="100">
        <v>142716745.59999999</v>
      </c>
      <c r="G370" s="101">
        <v>42508</v>
      </c>
      <c r="H370" s="102">
        <v>11942481</v>
      </c>
      <c r="I370" s="99">
        <v>0</v>
      </c>
      <c r="J370" s="102">
        <v>11942481</v>
      </c>
      <c r="K370" s="99" t="s">
        <v>855</v>
      </c>
      <c r="L370" s="99">
        <v>0</v>
      </c>
      <c r="M370" s="99" t="s">
        <v>855</v>
      </c>
      <c r="N370" s="99">
        <v>0</v>
      </c>
      <c r="O370" s="99" t="s">
        <v>855</v>
      </c>
      <c r="P370" s="99">
        <v>0</v>
      </c>
      <c r="Q370" s="99" t="s">
        <v>855</v>
      </c>
      <c r="R370" s="99">
        <v>0</v>
      </c>
      <c r="S370" s="99" t="s">
        <v>855</v>
      </c>
      <c r="T370" s="99">
        <v>0</v>
      </c>
      <c r="U370" s="99" t="s">
        <v>855</v>
      </c>
      <c r="V370" s="103">
        <v>0</v>
      </c>
    </row>
    <row r="371" spans="1:22" ht="15">
      <c r="A371" s="104"/>
      <c r="B371" s="105" t="s">
        <v>1841</v>
      </c>
      <c r="C371" s="105" t="s">
        <v>2784</v>
      </c>
      <c r="D371" s="105" t="s">
        <v>871</v>
      </c>
      <c r="E371" s="105" t="s">
        <v>854</v>
      </c>
      <c r="F371" s="106">
        <v>803584572.71000004</v>
      </c>
      <c r="G371" s="107">
        <v>42187</v>
      </c>
      <c r="H371" s="108">
        <v>18439916</v>
      </c>
      <c r="I371" s="108">
        <v>18438150</v>
      </c>
      <c r="J371" s="108">
        <v>36878066</v>
      </c>
      <c r="K371" s="105" t="s">
        <v>855</v>
      </c>
      <c r="L371" s="105">
        <v>0</v>
      </c>
      <c r="M371" s="105" t="s">
        <v>855</v>
      </c>
      <c r="N371" s="105">
        <v>0</v>
      </c>
      <c r="O371" s="105" t="s">
        <v>855</v>
      </c>
      <c r="P371" s="105">
        <v>0</v>
      </c>
      <c r="Q371" s="105" t="s">
        <v>855</v>
      </c>
      <c r="R371" s="105">
        <v>0</v>
      </c>
      <c r="S371" s="105" t="s">
        <v>855</v>
      </c>
      <c r="T371" s="105">
        <v>0</v>
      </c>
      <c r="U371" s="105" t="s">
        <v>855</v>
      </c>
      <c r="V371" s="109">
        <v>0</v>
      </c>
    </row>
    <row r="372" spans="1:22" ht="15">
      <c r="A372" s="98" t="s">
        <v>762</v>
      </c>
      <c r="B372" s="99" t="s">
        <v>1842</v>
      </c>
      <c r="C372" s="99" t="s">
        <v>1843</v>
      </c>
      <c r="D372" s="99" t="s">
        <v>914</v>
      </c>
      <c r="E372" s="99" t="s">
        <v>854</v>
      </c>
      <c r="F372" s="100">
        <v>3170000000</v>
      </c>
      <c r="G372" s="101">
        <v>42458</v>
      </c>
      <c r="H372" s="102">
        <v>323293030</v>
      </c>
      <c r="I372" s="99">
        <v>0</v>
      </c>
      <c r="J372" s="102">
        <v>323293030</v>
      </c>
      <c r="K372" s="99" t="s">
        <v>855</v>
      </c>
      <c r="L372" s="99">
        <v>0</v>
      </c>
      <c r="M372" s="99" t="s">
        <v>855</v>
      </c>
      <c r="N372" s="99">
        <v>0</v>
      </c>
      <c r="O372" s="99" t="s">
        <v>855</v>
      </c>
      <c r="P372" s="99">
        <v>0</v>
      </c>
      <c r="Q372" s="99" t="s">
        <v>855</v>
      </c>
      <c r="R372" s="99">
        <v>0</v>
      </c>
      <c r="S372" s="99" t="s">
        <v>855</v>
      </c>
      <c r="T372" s="99">
        <v>0</v>
      </c>
      <c r="U372" s="99" t="s">
        <v>855</v>
      </c>
      <c r="V372" s="103">
        <v>0</v>
      </c>
    </row>
    <row r="373" spans="1:22" ht="15">
      <c r="A373" s="104"/>
      <c r="B373" s="105" t="s">
        <v>2786</v>
      </c>
      <c r="C373" s="105" t="s">
        <v>2787</v>
      </c>
      <c r="D373" s="105" t="s">
        <v>871</v>
      </c>
      <c r="E373" s="105" t="s">
        <v>854</v>
      </c>
      <c r="F373" s="106">
        <v>1000</v>
      </c>
      <c r="G373" s="107">
        <v>42006</v>
      </c>
      <c r="H373" s="108">
        <v>1000</v>
      </c>
      <c r="I373" s="105">
        <v>0</v>
      </c>
      <c r="J373" s="108">
        <v>1000</v>
      </c>
      <c r="K373" s="105" t="s">
        <v>855</v>
      </c>
      <c r="L373" s="105">
        <v>0</v>
      </c>
      <c r="M373" s="105" t="s">
        <v>855</v>
      </c>
      <c r="N373" s="105">
        <v>0</v>
      </c>
      <c r="O373" s="105" t="s">
        <v>855</v>
      </c>
      <c r="P373" s="105">
        <v>0</v>
      </c>
      <c r="Q373" s="105" t="s">
        <v>855</v>
      </c>
      <c r="R373" s="105">
        <v>0</v>
      </c>
      <c r="S373" s="105" t="s">
        <v>855</v>
      </c>
      <c r="T373" s="105">
        <v>0</v>
      </c>
      <c r="U373" s="105" t="s">
        <v>855</v>
      </c>
      <c r="V373" s="109">
        <v>0</v>
      </c>
    </row>
    <row r="374" spans="1:22" ht="15">
      <c r="A374" s="98" t="s">
        <v>1844</v>
      </c>
      <c r="B374" s="99" t="s">
        <v>1845</v>
      </c>
      <c r="C374" s="99" t="s">
        <v>2788</v>
      </c>
      <c r="D374" s="99" t="s">
        <v>914</v>
      </c>
      <c r="E374" s="99" t="s">
        <v>854</v>
      </c>
      <c r="F374" s="100">
        <v>119565164.31</v>
      </c>
      <c r="G374" s="101">
        <v>42489</v>
      </c>
      <c r="H374" s="102">
        <v>158488517</v>
      </c>
      <c r="I374" s="99">
        <v>0</v>
      </c>
      <c r="J374" s="102">
        <v>158488517</v>
      </c>
      <c r="K374" s="99" t="s">
        <v>855</v>
      </c>
      <c r="L374" s="99">
        <v>0</v>
      </c>
      <c r="M374" s="99" t="s">
        <v>855</v>
      </c>
      <c r="N374" s="99">
        <v>0</v>
      </c>
      <c r="O374" s="99" t="s">
        <v>855</v>
      </c>
      <c r="P374" s="99">
        <v>0</v>
      </c>
      <c r="Q374" s="99" t="s">
        <v>855</v>
      </c>
      <c r="R374" s="99">
        <v>0</v>
      </c>
      <c r="S374" s="99" t="s">
        <v>855</v>
      </c>
      <c r="T374" s="99">
        <v>0</v>
      </c>
      <c r="U374" s="99" t="s">
        <v>855</v>
      </c>
      <c r="V374" s="103">
        <v>0</v>
      </c>
    </row>
    <row r="375" spans="1:22" ht="15">
      <c r="A375" s="104" t="s">
        <v>764</v>
      </c>
      <c r="B375" s="105" t="s">
        <v>1846</v>
      </c>
      <c r="C375" s="105" t="s">
        <v>1847</v>
      </c>
      <c r="D375" s="105" t="s">
        <v>914</v>
      </c>
      <c r="E375" s="105" t="s">
        <v>854</v>
      </c>
      <c r="F375" s="106">
        <v>389000000</v>
      </c>
      <c r="G375" s="107">
        <v>39532</v>
      </c>
      <c r="H375" s="108">
        <v>87800000</v>
      </c>
      <c r="I375" s="105">
        <v>0</v>
      </c>
      <c r="J375" s="108">
        <v>87800000</v>
      </c>
      <c r="K375" s="105" t="s">
        <v>855</v>
      </c>
      <c r="L375" s="105">
        <v>0</v>
      </c>
      <c r="M375" s="105" t="s">
        <v>855</v>
      </c>
      <c r="N375" s="105">
        <v>0</v>
      </c>
      <c r="O375" s="105" t="s">
        <v>855</v>
      </c>
      <c r="P375" s="105">
        <v>0</v>
      </c>
      <c r="Q375" s="105" t="s">
        <v>855</v>
      </c>
      <c r="R375" s="105">
        <v>0</v>
      </c>
      <c r="S375" s="105" t="s">
        <v>855</v>
      </c>
      <c r="T375" s="105">
        <v>0</v>
      </c>
      <c r="U375" s="105" t="s">
        <v>855</v>
      </c>
      <c r="V375" s="109">
        <v>0</v>
      </c>
    </row>
    <row r="376" spans="1:22" ht="15">
      <c r="A376" s="98"/>
      <c r="B376" s="99" t="s">
        <v>1849</v>
      </c>
      <c r="C376" s="99" t="s">
        <v>1850</v>
      </c>
      <c r="D376" s="99" t="s">
        <v>871</v>
      </c>
      <c r="E376" s="99" t="s">
        <v>854</v>
      </c>
      <c r="F376" s="100">
        <v>275104984.08999997</v>
      </c>
      <c r="G376" s="101">
        <v>39982</v>
      </c>
      <c r="H376" s="102">
        <v>6182736196</v>
      </c>
      <c r="I376" s="102">
        <v>281518889</v>
      </c>
      <c r="J376" s="102">
        <v>6464255085</v>
      </c>
      <c r="K376" s="99" t="s">
        <v>855</v>
      </c>
      <c r="L376" s="99">
        <v>0</v>
      </c>
      <c r="M376" s="99" t="s">
        <v>855</v>
      </c>
      <c r="N376" s="99">
        <v>0</v>
      </c>
      <c r="O376" s="99" t="s">
        <v>855</v>
      </c>
      <c r="P376" s="99">
        <v>0</v>
      </c>
      <c r="Q376" s="99" t="s">
        <v>855</v>
      </c>
      <c r="R376" s="99">
        <v>0</v>
      </c>
      <c r="S376" s="99" t="s">
        <v>855</v>
      </c>
      <c r="T376" s="99">
        <v>0</v>
      </c>
      <c r="U376" s="99" t="s">
        <v>855</v>
      </c>
      <c r="V376" s="103">
        <v>0</v>
      </c>
    </row>
    <row r="377" spans="1:22" ht="15">
      <c r="A377" s="104"/>
      <c r="B377" s="105" t="s">
        <v>2790</v>
      </c>
      <c r="C377" s="105" t="s">
        <v>2791</v>
      </c>
      <c r="D377" s="105" t="s">
        <v>2742</v>
      </c>
      <c r="E377" s="105" t="s">
        <v>854</v>
      </c>
      <c r="F377" s="106">
        <v>30277808.920000002</v>
      </c>
      <c r="G377" s="107">
        <v>42265</v>
      </c>
      <c r="H377" s="108">
        <v>11606288</v>
      </c>
      <c r="I377" s="108">
        <v>2724655</v>
      </c>
      <c r="J377" s="108">
        <v>14330943</v>
      </c>
      <c r="K377" s="105" t="s">
        <v>883</v>
      </c>
      <c r="L377" s="108">
        <v>1291561</v>
      </c>
      <c r="M377" s="105" t="s">
        <v>884</v>
      </c>
      <c r="N377" s="108">
        <v>1433094</v>
      </c>
      <c r="O377" s="105" t="s">
        <v>855</v>
      </c>
      <c r="P377" s="105">
        <v>0</v>
      </c>
      <c r="Q377" s="105" t="s">
        <v>855</v>
      </c>
      <c r="R377" s="105">
        <v>0</v>
      </c>
      <c r="S377" s="105" t="s">
        <v>855</v>
      </c>
      <c r="T377" s="105">
        <v>0</v>
      </c>
      <c r="U377" s="105" t="s">
        <v>855</v>
      </c>
      <c r="V377" s="109">
        <v>0</v>
      </c>
    </row>
    <row r="378" spans="1:22" ht="15">
      <c r="A378" s="98" t="s">
        <v>1851</v>
      </c>
      <c r="B378" s="99" t="s">
        <v>1852</v>
      </c>
      <c r="C378" s="99" t="s">
        <v>1853</v>
      </c>
      <c r="D378" s="99" t="s">
        <v>914</v>
      </c>
      <c r="E378" s="99" t="s">
        <v>854</v>
      </c>
      <c r="F378" s="100">
        <v>586879304.25</v>
      </c>
      <c r="G378" s="101">
        <v>41816</v>
      </c>
      <c r="H378" s="102">
        <v>41509103</v>
      </c>
      <c r="I378" s="99">
        <v>0</v>
      </c>
      <c r="J378" s="102">
        <v>41509103</v>
      </c>
      <c r="K378" s="99" t="s">
        <v>855</v>
      </c>
      <c r="L378" s="99">
        <v>0</v>
      </c>
      <c r="M378" s="99" t="s">
        <v>855</v>
      </c>
      <c r="N378" s="99">
        <v>0</v>
      </c>
      <c r="O378" s="99" t="s">
        <v>855</v>
      </c>
      <c r="P378" s="99">
        <v>0</v>
      </c>
      <c r="Q378" s="99" t="s">
        <v>855</v>
      </c>
      <c r="R378" s="99">
        <v>0</v>
      </c>
      <c r="S378" s="99" t="s">
        <v>855</v>
      </c>
      <c r="T378" s="99">
        <v>0</v>
      </c>
      <c r="U378" s="99" t="s">
        <v>855</v>
      </c>
      <c r="V378" s="103">
        <v>0</v>
      </c>
    </row>
    <row r="379" spans="1:22" ht="15">
      <c r="A379" s="104" t="s">
        <v>859</v>
      </c>
      <c r="B379" s="105" t="s">
        <v>860</v>
      </c>
      <c r="C379" s="105" t="s">
        <v>861</v>
      </c>
      <c r="D379" s="105" t="s">
        <v>862</v>
      </c>
      <c r="E379" s="105" t="s">
        <v>863</v>
      </c>
      <c r="F379" s="106">
        <v>140000004</v>
      </c>
      <c r="G379" s="107">
        <v>42453</v>
      </c>
      <c r="H379" s="108">
        <v>23333334</v>
      </c>
      <c r="I379" s="105">
        <v>0</v>
      </c>
      <c r="J379" s="108">
        <v>23333334</v>
      </c>
      <c r="K379" s="105" t="s">
        <v>855</v>
      </c>
      <c r="L379" s="105">
        <v>0</v>
      </c>
      <c r="M379" s="105" t="s">
        <v>855</v>
      </c>
      <c r="N379" s="105">
        <v>0</v>
      </c>
      <c r="O379" s="105" t="s">
        <v>855</v>
      </c>
      <c r="P379" s="105">
        <v>0</v>
      </c>
      <c r="Q379" s="105" t="s">
        <v>855</v>
      </c>
      <c r="R379" s="105">
        <v>0</v>
      </c>
      <c r="S379" s="105" t="s">
        <v>855</v>
      </c>
      <c r="T379" s="105">
        <v>0</v>
      </c>
      <c r="U379" s="105" t="s">
        <v>855</v>
      </c>
      <c r="V379" s="109">
        <v>0</v>
      </c>
    </row>
    <row r="380" spans="1:22" ht="15">
      <c r="A380" s="98"/>
      <c r="B380" s="99" t="s">
        <v>1855</v>
      </c>
      <c r="C380" s="99" t="s">
        <v>1856</v>
      </c>
      <c r="D380" s="99" t="s">
        <v>853</v>
      </c>
      <c r="E380" s="99" t="s">
        <v>854</v>
      </c>
      <c r="F380" s="100">
        <v>1100000</v>
      </c>
      <c r="G380" s="101">
        <v>37183</v>
      </c>
      <c r="H380" s="102">
        <v>100000</v>
      </c>
      <c r="I380" s="99">
        <v>0</v>
      </c>
      <c r="J380" s="102">
        <v>100000</v>
      </c>
      <c r="K380" s="99" t="s">
        <v>855</v>
      </c>
      <c r="L380" s="99">
        <v>0</v>
      </c>
      <c r="M380" s="99" t="s">
        <v>855</v>
      </c>
      <c r="N380" s="99">
        <v>0</v>
      </c>
      <c r="O380" s="99" t="s">
        <v>855</v>
      </c>
      <c r="P380" s="99">
        <v>0</v>
      </c>
      <c r="Q380" s="99" t="s">
        <v>855</v>
      </c>
      <c r="R380" s="99">
        <v>0</v>
      </c>
      <c r="S380" s="99" t="s">
        <v>855</v>
      </c>
      <c r="T380" s="99">
        <v>0</v>
      </c>
      <c r="U380" s="99" t="s">
        <v>855</v>
      </c>
      <c r="V380" s="103">
        <v>0</v>
      </c>
    </row>
    <row r="381" spans="1:22" ht="15">
      <c r="A381" s="104"/>
      <c r="B381" s="105" t="s">
        <v>1858</v>
      </c>
      <c r="C381" s="105" t="s">
        <v>1859</v>
      </c>
      <c r="D381" s="105" t="s">
        <v>853</v>
      </c>
      <c r="E381" s="105" t="s">
        <v>854</v>
      </c>
      <c r="F381" s="106">
        <v>4928213.93</v>
      </c>
      <c r="G381" s="107">
        <v>42492</v>
      </c>
      <c r="H381" s="108">
        <v>51815796</v>
      </c>
      <c r="I381" s="105">
        <v>0</v>
      </c>
      <c r="J381" s="108">
        <v>51815796</v>
      </c>
      <c r="K381" s="105" t="s">
        <v>855</v>
      </c>
      <c r="L381" s="105">
        <v>0</v>
      </c>
      <c r="M381" s="105" t="s">
        <v>855</v>
      </c>
      <c r="N381" s="105">
        <v>0</v>
      </c>
      <c r="O381" s="105" t="s">
        <v>855</v>
      </c>
      <c r="P381" s="105">
        <v>0</v>
      </c>
      <c r="Q381" s="105" t="s">
        <v>855</v>
      </c>
      <c r="R381" s="105">
        <v>0</v>
      </c>
      <c r="S381" s="105" t="s">
        <v>855</v>
      </c>
      <c r="T381" s="105">
        <v>0</v>
      </c>
      <c r="U381" s="105" t="s">
        <v>855</v>
      </c>
      <c r="V381" s="109">
        <v>0</v>
      </c>
    </row>
    <row r="382" spans="1:22" ht="15">
      <c r="A382" s="98" t="s">
        <v>2177</v>
      </c>
      <c r="B382" s="99" t="s">
        <v>2178</v>
      </c>
      <c r="C382" s="99" t="s">
        <v>1621</v>
      </c>
      <c r="D382" s="99" t="s">
        <v>914</v>
      </c>
      <c r="E382" s="99" t="s">
        <v>854</v>
      </c>
      <c r="F382" s="100">
        <v>2574612907.8400002</v>
      </c>
      <c r="G382" s="101">
        <v>42320</v>
      </c>
      <c r="H382" s="102">
        <v>277747471</v>
      </c>
      <c r="I382" s="99">
        <v>0</v>
      </c>
      <c r="J382" s="102">
        <v>277747471</v>
      </c>
      <c r="K382" s="99" t="s">
        <v>855</v>
      </c>
      <c r="L382" s="99">
        <v>0</v>
      </c>
      <c r="M382" s="99" t="s">
        <v>855</v>
      </c>
      <c r="N382" s="99">
        <v>0</v>
      </c>
      <c r="O382" s="99" t="s">
        <v>855</v>
      </c>
      <c r="P382" s="99">
        <v>0</v>
      </c>
      <c r="Q382" s="99" t="s">
        <v>855</v>
      </c>
      <c r="R382" s="99">
        <v>0</v>
      </c>
      <c r="S382" s="99" t="s">
        <v>855</v>
      </c>
      <c r="T382" s="99">
        <v>0</v>
      </c>
      <c r="U382" s="99" t="s">
        <v>855</v>
      </c>
      <c r="V382" s="103">
        <v>0</v>
      </c>
    </row>
    <row r="383" spans="1:22" ht="15">
      <c r="A383" s="104" t="s">
        <v>1860</v>
      </c>
      <c r="B383" s="105" t="s">
        <v>1861</v>
      </c>
      <c r="C383" s="105" t="s">
        <v>1862</v>
      </c>
      <c r="D383" s="105" t="s">
        <v>914</v>
      </c>
      <c r="E383" s="105" t="s">
        <v>854</v>
      </c>
      <c r="F383" s="106">
        <v>2135496103.8199999</v>
      </c>
      <c r="G383" s="107">
        <v>40604</v>
      </c>
      <c r="H383" s="108">
        <v>265806905</v>
      </c>
      <c r="I383" s="105">
        <v>0</v>
      </c>
      <c r="J383" s="108">
        <v>265806905</v>
      </c>
      <c r="K383" s="105" t="s">
        <v>855</v>
      </c>
      <c r="L383" s="105">
        <v>0</v>
      </c>
      <c r="M383" s="105" t="s">
        <v>855</v>
      </c>
      <c r="N383" s="105">
        <v>0</v>
      </c>
      <c r="O383" s="105" t="s">
        <v>855</v>
      </c>
      <c r="P383" s="105">
        <v>0</v>
      </c>
      <c r="Q383" s="105" t="s">
        <v>855</v>
      </c>
      <c r="R383" s="105">
        <v>0</v>
      </c>
      <c r="S383" s="105" t="s">
        <v>855</v>
      </c>
      <c r="T383" s="105">
        <v>0</v>
      </c>
      <c r="U383" s="105" t="s">
        <v>855</v>
      </c>
      <c r="V383" s="109">
        <v>0</v>
      </c>
    </row>
    <row r="384" spans="1:22" ht="15">
      <c r="A384" s="98" t="s">
        <v>1863</v>
      </c>
      <c r="B384" s="99" t="s">
        <v>1864</v>
      </c>
      <c r="C384" s="99" t="s">
        <v>1865</v>
      </c>
      <c r="D384" s="99" t="s">
        <v>914</v>
      </c>
      <c r="E384" s="99" t="s">
        <v>854</v>
      </c>
      <c r="F384" s="100">
        <v>1605453703.73</v>
      </c>
      <c r="G384" s="101">
        <v>42296</v>
      </c>
      <c r="H384" s="102">
        <v>274325088</v>
      </c>
      <c r="I384" s="99">
        <v>0</v>
      </c>
      <c r="J384" s="102">
        <v>274325088</v>
      </c>
      <c r="K384" s="99" t="s">
        <v>855</v>
      </c>
      <c r="L384" s="99">
        <v>0</v>
      </c>
      <c r="M384" s="99" t="s">
        <v>855</v>
      </c>
      <c r="N384" s="99">
        <v>0</v>
      </c>
      <c r="O384" s="99" t="s">
        <v>855</v>
      </c>
      <c r="P384" s="99">
        <v>0</v>
      </c>
      <c r="Q384" s="99" t="s">
        <v>855</v>
      </c>
      <c r="R384" s="99">
        <v>0</v>
      </c>
      <c r="S384" s="99" t="s">
        <v>855</v>
      </c>
      <c r="T384" s="99">
        <v>0</v>
      </c>
      <c r="U384" s="99" t="s">
        <v>855</v>
      </c>
      <c r="V384" s="103">
        <v>0</v>
      </c>
    </row>
    <row r="385" spans="1:22" ht="15">
      <c r="A385" s="104"/>
      <c r="B385" s="105" t="s">
        <v>1867</v>
      </c>
      <c r="C385" s="105" t="s">
        <v>1868</v>
      </c>
      <c r="D385" s="105" t="s">
        <v>936</v>
      </c>
      <c r="E385" s="105" t="s">
        <v>854</v>
      </c>
      <c r="F385" s="106">
        <v>17893281.469999999</v>
      </c>
      <c r="G385" s="107">
        <v>42438</v>
      </c>
      <c r="H385" s="108">
        <v>663218</v>
      </c>
      <c r="I385" s="105">
        <v>0</v>
      </c>
      <c r="J385" s="108">
        <v>663218</v>
      </c>
      <c r="K385" s="105" t="s">
        <v>855</v>
      </c>
      <c r="L385" s="105">
        <v>0</v>
      </c>
      <c r="M385" s="105" t="s">
        <v>855</v>
      </c>
      <c r="N385" s="105">
        <v>0</v>
      </c>
      <c r="O385" s="105" t="s">
        <v>855</v>
      </c>
      <c r="P385" s="105">
        <v>0</v>
      </c>
      <c r="Q385" s="105" t="s">
        <v>855</v>
      </c>
      <c r="R385" s="105">
        <v>0</v>
      </c>
      <c r="S385" s="105" t="s">
        <v>855</v>
      </c>
      <c r="T385" s="105">
        <v>0</v>
      </c>
      <c r="U385" s="105" t="s">
        <v>855</v>
      </c>
      <c r="V385" s="109">
        <v>0</v>
      </c>
    </row>
    <row r="386" spans="1:22" ht="15">
      <c r="A386" s="98" t="s">
        <v>768</v>
      </c>
      <c r="B386" s="99" t="s">
        <v>1869</v>
      </c>
      <c r="C386" s="99" t="s">
        <v>1870</v>
      </c>
      <c r="D386" s="99" t="s">
        <v>914</v>
      </c>
      <c r="E386" s="99" t="s">
        <v>854</v>
      </c>
      <c r="F386" s="100">
        <v>1808639254.5699999</v>
      </c>
      <c r="G386" s="101">
        <v>42334</v>
      </c>
      <c r="H386" s="102">
        <v>330386000</v>
      </c>
      <c r="I386" s="99">
        <v>0</v>
      </c>
      <c r="J386" s="102">
        <v>330386000</v>
      </c>
      <c r="K386" s="99" t="s">
        <v>855</v>
      </c>
      <c r="L386" s="99">
        <v>0</v>
      </c>
      <c r="M386" s="99" t="s">
        <v>855</v>
      </c>
      <c r="N386" s="99">
        <v>0</v>
      </c>
      <c r="O386" s="99" t="s">
        <v>855</v>
      </c>
      <c r="P386" s="99">
        <v>0</v>
      </c>
      <c r="Q386" s="99" t="s">
        <v>855</v>
      </c>
      <c r="R386" s="99">
        <v>0</v>
      </c>
      <c r="S386" s="99" t="s">
        <v>855</v>
      </c>
      <c r="T386" s="99">
        <v>0</v>
      </c>
      <c r="U386" s="99" t="s">
        <v>855</v>
      </c>
      <c r="V386" s="103">
        <v>0</v>
      </c>
    </row>
    <row r="387" spans="1:22" ht="15">
      <c r="A387" s="104"/>
      <c r="B387" s="105" t="s">
        <v>1872</v>
      </c>
      <c r="C387" s="105" t="s">
        <v>1873</v>
      </c>
      <c r="D387" s="105" t="s">
        <v>871</v>
      </c>
      <c r="E387" s="105" t="s">
        <v>854</v>
      </c>
      <c r="F387" s="106">
        <v>6516353969.5799999</v>
      </c>
      <c r="G387" s="107">
        <v>42250</v>
      </c>
      <c r="H387" s="108">
        <v>7243283198</v>
      </c>
      <c r="I387" s="108">
        <v>134005934</v>
      </c>
      <c r="J387" s="108">
        <v>7377289132</v>
      </c>
      <c r="K387" s="105" t="s">
        <v>883</v>
      </c>
      <c r="L387" s="105">
        <v>1</v>
      </c>
      <c r="M387" s="105" t="s">
        <v>884</v>
      </c>
      <c r="N387" s="108">
        <v>133242457</v>
      </c>
      <c r="O387" s="105" t="s">
        <v>899</v>
      </c>
      <c r="P387" s="108">
        <v>663476</v>
      </c>
      <c r="Q387" s="105" t="s">
        <v>900</v>
      </c>
      <c r="R387" s="108">
        <v>100000</v>
      </c>
      <c r="S387" s="105" t="s">
        <v>855</v>
      </c>
      <c r="T387" s="105">
        <v>0</v>
      </c>
      <c r="U387" s="105" t="s">
        <v>855</v>
      </c>
      <c r="V387" s="109">
        <v>0</v>
      </c>
    </row>
    <row r="388" spans="1:22" ht="15">
      <c r="A388" s="98" t="s">
        <v>1874</v>
      </c>
      <c r="B388" s="99" t="s">
        <v>1875</v>
      </c>
      <c r="C388" s="99" t="s">
        <v>1876</v>
      </c>
      <c r="D388" s="99" t="s">
        <v>929</v>
      </c>
      <c r="E388" s="99" t="s">
        <v>854</v>
      </c>
      <c r="F388" s="100">
        <v>1200000000</v>
      </c>
      <c r="G388" s="101">
        <v>41743</v>
      </c>
      <c r="H388" s="102">
        <v>102360368</v>
      </c>
      <c r="I388" s="102">
        <v>202371448</v>
      </c>
      <c r="J388" s="102">
        <v>304731816</v>
      </c>
      <c r="K388" s="99" t="s">
        <v>855</v>
      </c>
      <c r="L388" s="99">
        <v>0</v>
      </c>
      <c r="M388" s="99" t="s">
        <v>855</v>
      </c>
      <c r="N388" s="99">
        <v>0</v>
      </c>
      <c r="O388" s="99" t="s">
        <v>855</v>
      </c>
      <c r="P388" s="99">
        <v>0</v>
      </c>
      <c r="Q388" s="99" t="s">
        <v>855</v>
      </c>
      <c r="R388" s="99">
        <v>0</v>
      </c>
      <c r="S388" s="99" t="s">
        <v>855</v>
      </c>
      <c r="T388" s="99">
        <v>0</v>
      </c>
      <c r="U388" s="99" t="s">
        <v>855</v>
      </c>
      <c r="V388" s="103">
        <v>0</v>
      </c>
    </row>
    <row r="389" spans="1:22" ht="15">
      <c r="A389" s="104" t="s">
        <v>859</v>
      </c>
      <c r="B389" s="105" t="s">
        <v>860</v>
      </c>
      <c r="C389" s="105" t="s">
        <v>861</v>
      </c>
      <c r="D389" s="105" t="s">
        <v>862</v>
      </c>
      <c r="E389" s="105" t="s">
        <v>863</v>
      </c>
      <c r="F389" s="106">
        <v>99990000</v>
      </c>
      <c r="G389" s="107">
        <v>42468</v>
      </c>
      <c r="H389" s="108">
        <v>14682819</v>
      </c>
      <c r="I389" s="108">
        <v>29365639</v>
      </c>
      <c r="J389" s="108">
        <v>44048458</v>
      </c>
      <c r="K389" s="105" t="s">
        <v>855</v>
      </c>
      <c r="L389" s="105">
        <v>0</v>
      </c>
      <c r="M389" s="105" t="s">
        <v>855</v>
      </c>
      <c r="N389" s="105">
        <v>0</v>
      </c>
      <c r="O389" s="105" t="s">
        <v>855</v>
      </c>
      <c r="P389" s="105">
        <v>0</v>
      </c>
      <c r="Q389" s="105" t="s">
        <v>855</v>
      </c>
      <c r="R389" s="105">
        <v>0</v>
      </c>
      <c r="S389" s="105" t="s">
        <v>855</v>
      </c>
      <c r="T389" s="105">
        <v>0</v>
      </c>
      <c r="U389" s="105" t="s">
        <v>855</v>
      </c>
      <c r="V389" s="109">
        <v>0</v>
      </c>
    </row>
    <row r="390" spans="1:22" ht="15">
      <c r="A390" s="98"/>
      <c r="B390" s="99" t="s">
        <v>1878</v>
      </c>
      <c r="C390" s="99" t="s">
        <v>1879</v>
      </c>
      <c r="D390" s="99" t="s">
        <v>853</v>
      </c>
      <c r="E390" s="99" t="s">
        <v>854</v>
      </c>
      <c r="F390" s="100">
        <v>12482912.050000001</v>
      </c>
      <c r="G390" s="101">
        <v>41823</v>
      </c>
      <c r="H390" s="102">
        <v>5996865</v>
      </c>
      <c r="I390" s="99">
        <v>0</v>
      </c>
      <c r="J390" s="102">
        <v>5996865</v>
      </c>
      <c r="K390" s="99" t="s">
        <v>855</v>
      </c>
      <c r="L390" s="99">
        <v>0</v>
      </c>
      <c r="M390" s="99" t="s">
        <v>855</v>
      </c>
      <c r="N390" s="99">
        <v>0</v>
      </c>
      <c r="O390" s="99" t="s">
        <v>855</v>
      </c>
      <c r="P390" s="99">
        <v>0</v>
      </c>
      <c r="Q390" s="99" t="s">
        <v>855</v>
      </c>
      <c r="R390" s="99">
        <v>0</v>
      </c>
      <c r="S390" s="99" t="s">
        <v>855</v>
      </c>
      <c r="T390" s="99">
        <v>0</v>
      </c>
      <c r="U390" s="99" t="s">
        <v>855</v>
      </c>
      <c r="V390" s="103">
        <v>0</v>
      </c>
    </row>
    <row r="391" spans="1:22" ht="15">
      <c r="A391" s="104"/>
      <c r="B391" s="105" t="s">
        <v>1881</v>
      </c>
      <c r="C391" s="105" t="s">
        <v>1882</v>
      </c>
      <c r="D391" s="105" t="s">
        <v>853</v>
      </c>
      <c r="E391" s="105" t="s">
        <v>854</v>
      </c>
      <c r="F391" s="106">
        <v>5690422.79</v>
      </c>
      <c r="G391" s="107">
        <v>42279</v>
      </c>
      <c r="H391" s="108">
        <v>11187534</v>
      </c>
      <c r="I391" s="105">
        <v>0</v>
      </c>
      <c r="J391" s="108">
        <v>11187534</v>
      </c>
      <c r="K391" s="105" t="s">
        <v>855</v>
      </c>
      <c r="L391" s="105">
        <v>0</v>
      </c>
      <c r="M391" s="105" t="s">
        <v>855</v>
      </c>
      <c r="N391" s="105">
        <v>0</v>
      </c>
      <c r="O391" s="105" t="s">
        <v>855</v>
      </c>
      <c r="P391" s="105">
        <v>0</v>
      </c>
      <c r="Q391" s="105" t="s">
        <v>855</v>
      </c>
      <c r="R391" s="105">
        <v>0</v>
      </c>
      <c r="S391" s="105" t="s">
        <v>855</v>
      </c>
      <c r="T391" s="105">
        <v>0</v>
      </c>
      <c r="U391" s="105" t="s">
        <v>855</v>
      </c>
      <c r="V391" s="109">
        <v>0</v>
      </c>
    </row>
    <row r="392" spans="1:22" ht="15">
      <c r="A392" s="98"/>
      <c r="B392" s="99" t="s">
        <v>1884</v>
      </c>
      <c r="C392" s="99" t="s">
        <v>1885</v>
      </c>
      <c r="D392" s="99" t="s">
        <v>871</v>
      </c>
      <c r="E392" s="99" t="s">
        <v>854</v>
      </c>
      <c r="F392" s="100">
        <v>72000000</v>
      </c>
      <c r="G392" s="101">
        <v>42215</v>
      </c>
      <c r="H392" s="102">
        <v>1042390</v>
      </c>
      <c r="I392" s="102">
        <v>2068328</v>
      </c>
      <c r="J392" s="102">
        <v>3110718</v>
      </c>
      <c r="K392" s="99" t="s">
        <v>855</v>
      </c>
      <c r="L392" s="99">
        <v>0</v>
      </c>
      <c r="M392" s="99" t="s">
        <v>855</v>
      </c>
      <c r="N392" s="99">
        <v>0</v>
      </c>
      <c r="O392" s="99" t="s">
        <v>855</v>
      </c>
      <c r="P392" s="99">
        <v>0</v>
      </c>
      <c r="Q392" s="99" t="s">
        <v>855</v>
      </c>
      <c r="R392" s="99">
        <v>0</v>
      </c>
      <c r="S392" s="99" t="s">
        <v>855</v>
      </c>
      <c r="T392" s="99">
        <v>0</v>
      </c>
      <c r="U392" s="99" t="s">
        <v>855</v>
      </c>
      <c r="V392" s="103">
        <v>0</v>
      </c>
    </row>
    <row r="393" spans="1:22" ht="15">
      <c r="A393" s="104" t="s">
        <v>859</v>
      </c>
      <c r="B393" s="105" t="s">
        <v>860</v>
      </c>
      <c r="C393" s="105" t="s">
        <v>861</v>
      </c>
      <c r="D393" s="105" t="s">
        <v>862</v>
      </c>
      <c r="E393" s="105" t="s">
        <v>863</v>
      </c>
      <c r="F393" s="106">
        <v>52500000</v>
      </c>
      <c r="G393" s="107">
        <v>42436</v>
      </c>
      <c r="H393" s="108">
        <v>11728369</v>
      </c>
      <c r="I393" s="108">
        <v>23271631</v>
      </c>
      <c r="J393" s="108">
        <v>35000000</v>
      </c>
      <c r="K393" s="105" t="s">
        <v>855</v>
      </c>
      <c r="L393" s="105">
        <v>0</v>
      </c>
      <c r="M393" s="105" t="s">
        <v>855</v>
      </c>
      <c r="N393" s="105">
        <v>0</v>
      </c>
      <c r="O393" s="105" t="s">
        <v>855</v>
      </c>
      <c r="P393" s="105">
        <v>0</v>
      </c>
      <c r="Q393" s="105" t="s">
        <v>855</v>
      </c>
      <c r="R393" s="105">
        <v>0</v>
      </c>
      <c r="S393" s="105" t="s">
        <v>855</v>
      </c>
      <c r="T393" s="105">
        <v>0</v>
      </c>
      <c r="U393" s="105" t="s">
        <v>855</v>
      </c>
      <c r="V393" s="109">
        <v>0</v>
      </c>
    </row>
    <row r="394" spans="1:22" ht="15">
      <c r="A394" s="98"/>
      <c r="B394" s="99" t="s">
        <v>1887</v>
      </c>
      <c r="C394" s="99" t="s">
        <v>1888</v>
      </c>
      <c r="D394" s="99" t="s">
        <v>871</v>
      </c>
      <c r="E394" s="99" t="s">
        <v>854</v>
      </c>
      <c r="F394" s="100">
        <v>2245786630.7399998</v>
      </c>
      <c r="G394" s="101">
        <v>41807</v>
      </c>
      <c r="H394" s="102">
        <v>1182320203</v>
      </c>
      <c r="I394" s="102">
        <v>532575323</v>
      </c>
      <c r="J394" s="102">
        <v>1714895526</v>
      </c>
      <c r="K394" s="99" t="s">
        <v>855</v>
      </c>
      <c r="L394" s="99">
        <v>0</v>
      </c>
      <c r="M394" s="99" t="s">
        <v>855</v>
      </c>
      <c r="N394" s="99">
        <v>0</v>
      </c>
      <c r="O394" s="99" t="s">
        <v>855</v>
      </c>
      <c r="P394" s="99">
        <v>0</v>
      </c>
      <c r="Q394" s="99" t="s">
        <v>855</v>
      </c>
      <c r="R394" s="99">
        <v>0</v>
      </c>
      <c r="S394" s="99" t="s">
        <v>855</v>
      </c>
      <c r="T394" s="99">
        <v>0</v>
      </c>
      <c r="U394" s="99" t="s">
        <v>855</v>
      </c>
      <c r="V394" s="103">
        <v>0</v>
      </c>
    </row>
    <row r="395" spans="1:22" ht="15">
      <c r="A395" s="104" t="s">
        <v>1889</v>
      </c>
      <c r="B395" s="105" t="s">
        <v>1890</v>
      </c>
      <c r="C395" s="105" t="s">
        <v>1891</v>
      </c>
      <c r="D395" s="105" t="s">
        <v>867</v>
      </c>
      <c r="E395" s="105" t="s">
        <v>854</v>
      </c>
      <c r="F395" s="106">
        <v>2568009837.54</v>
      </c>
      <c r="G395" s="107">
        <v>42359</v>
      </c>
      <c r="H395" s="108">
        <v>236874031</v>
      </c>
      <c r="I395" s="108">
        <v>81898898</v>
      </c>
      <c r="J395" s="108">
        <v>318772929</v>
      </c>
      <c r="K395" s="105" t="s">
        <v>855</v>
      </c>
      <c r="L395" s="105">
        <v>0</v>
      </c>
      <c r="M395" s="105" t="s">
        <v>855</v>
      </c>
      <c r="N395" s="105">
        <v>0</v>
      </c>
      <c r="O395" s="105" t="s">
        <v>855</v>
      </c>
      <c r="P395" s="105">
        <v>0</v>
      </c>
      <c r="Q395" s="105" t="s">
        <v>855</v>
      </c>
      <c r="R395" s="105">
        <v>0</v>
      </c>
      <c r="S395" s="105" t="s">
        <v>855</v>
      </c>
      <c r="T395" s="105">
        <v>0</v>
      </c>
      <c r="U395" s="105" t="s">
        <v>855</v>
      </c>
      <c r="V395" s="109">
        <v>0</v>
      </c>
    </row>
    <row r="396" spans="1:22" ht="15">
      <c r="A396" s="98" t="s">
        <v>859</v>
      </c>
      <c r="B396" s="99" t="s">
        <v>860</v>
      </c>
      <c r="C396" s="99" t="s">
        <v>861</v>
      </c>
      <c r="D396" s="99" t="s">
        <v>862</v>
      </c>
      <c r="E396" s="99" t="s">
        <v>863</v>
      </c>
      <c r="F396" s="100">
        <v>731247640.38</v>
      </c>
      <c r="G396" s="101">
        <v>42402</v>
      </c>
      <c r="H396" s="102">
        <v>81587997</v>
      </c>
      <c r="I396" s="102">
        <v>28208946</v>
      </c>
      <c r="J396" s="102">
        <v>109796943</v>
      </c>
      <c r="K396" s="99" t="s">
        <v>855</v>
      </c>
      <c r="L396" s="99">
        <v>0</v>
      </c>
      <c r="M396" s="99" t="s">
        <v>855</v>
      </c>
      <c r="N396" s="99">
        <v>0</v>
      </c>
      <c r="O396" s="99" t="s">
        <v>855</v>
      </c>
      <c r="P396" s="99">
        <v>0</v>
      </c>
      <c r="Q396" s="99" t="s">
        <v>855</v>
      </c>
      <c r="R396" s="99">
        <v>0</v>
      </c>
      <c r="S396" s="99" t="s">
        <v>855</v>
      </c>
      <c r="T396" s="99">
        <v>0</v>
      </c>
      <c r="U396" s="99" t="s">
        <v>855</v>
      </c>
      <c r="V396" s="103">
        <v>0</v>
      </c>
    </row>
    <row r="397" spans="1:22" ht="15">
      <c r="A397" s="104"/>
      <c r="B397" s="105" t="s">
        <v>1893</v>
      </c>
      <c r="C397" s="105" t="s">
        <v>1894</v>
      </c>
      <c r="D397" s="105" t="s">
        <v>853</v>
      </c>
      <c r="E397" s="105" t="s">
        <v>854</v>
      </c>
      <c r="F397" s="106">
        <v>9829145.7200000007</v>
      </c>
      <c r="G397" s="107">
        <v>42395</v>
      </c>
      <c r="H397" s="108">
        <v>41069983</v>
      </c>
      <c r="I397" s="105">
        <v>0</v>
      </c>
      <c r="J397" s="108">
        <v>41069983</v>
      </c>
      <c r="K397" s="105" t="s">
        <v>855</v>
      </c>
      <c r="L397" s="105">
        <v>0</v>
      </c>
      <c r="M397" s="105" t="s">
        <v>855</v>
      </c>
      <c r="N397" s="105">
        <v>0</v>
      </c>
      <c r="O397" s="105" t="s">
        <v>855</v>
      </c>
      <c r="P397" s="105">
        <v>0</v>
      </c>
      <c r="Q397" s="105" t="s">
        <v>855</v>
      </c>
      <c r="R397" s="105">
        <v>0</v>
      </c>
      <c r="S397" s="105" t="s">
        <v>855</v>
      </c>
      <c r="T397" s="105">
        <v>0</v>
      </c>
      <c r="U397" s="105" t="s">
        <v>855</v>
      </c>
      <c r="V397" s="109">
        <v>0</v>
      </c>
    </row>
    <row r="398" spans="1:22" ht="15">
      <c r="A398" s="98"/>
      <c r="B398" s="99" t="s">
        <v>1895</v>
      </c>
      <c r="C398" s="99" t="s">
        <v>1896</v>
      </c>
      <c r="D398" s="99" t="s">
        <v>871</v>
      </c>
      <c r="E398" s="99" t="s">
        <v>854</v>
      </c>
      <c r="F398" s="100">
        <v>1213180350.02</v>
      </c>
      <c r="G398" s="101">
        <v>42488</v>
      </c>
      <c r="H398" s="102">
        <v>869123914</v>
      </c>
      <c r="I398" s="102">
        <v>150665862</v>
      </c>
      <c r="J398" s="102">
        <v>1019789776</v>
      </c>
      <c r="K398" s="99" t="s">
        <v>855</v>
      </c>
      <c r="L398" s="99">
        <v>0</v>
      </c>
      <c r="M398" s="99" t="s">
        <v>855</v>
      </c>
      <c r="N398" s="99">
        <v>0</v>
      </c>
      <c r="O398" s="99" t="s">
        <v>855</v>
      </c>
      <c r="P398" s="99">
        <v>0</v>
      </c>
      <c r="Q398" s="99" t="s">
        <v>855</v>
      </c>
      <c r="R398" s="99">
        <v>0</v>
      </c>
      <c r="S398" s="99" t="s">
        <v>855</v>
      </c>
      <c r="T398" s="99">
        <v>0</v>
      </c>
      <c r="U398" s="99" t="s">
        <v>855</v>
      </c>
      <c r="V398" s="103">
        <v>0</v>
      </c>
    </row>
    <row r="399" spans="1:22" ht="15">
      <c r="A399" s="104"/>
      <c r="B399" s="105" t="s">
        <v>1898</v>
      </c>
      <c r="C399" s="105" t="s">
        <v>1899</v>
      </c>
      <c r="D399" s="105" t="s">
        <v>871</v>
      </c>
      <c r="E399" s="105" t="s">
        <v>854</v>
      </c>
      <c r="F399" s="106">
        <v>9213921.8000000007</v>
      </c>
      <c r="G399" s="107">
        <v>39573</v>
      </c>
      <c r="H399" s="108">
        <v>343000</v>
      </c>
      <c r="I399" s="108">
        <v>240000</v>
      </c>
      <c r="J399" s="108">
        <v>583000</v>
      </c>
      <c r="K399" s="105" t="s">
        <v>855</v>
      </c>
      <c r="L399" s="105">
        <v>0</v>
      </c>
      <c r="M399" s="105" t="s">
        <v>855</v>
      </c>
      <c r="N399" s="105">
        <v>0</v>
      </c>
      <c r="O399" s="105" t="s">
        <v>855</v>
      </c>
      <c r="P399" s="105">
        <v>0</v>
      </c>
      <c r="Q399" s="105" t="s">
        <v>855</v>
      </c>
      <c r="R399" s="105">
        <v>0</v>
      </c>
      <c r="S399" s="105" t="s">
        <v>855</v>
      </c>
      <c r="T399" s="105">
        <v>0</v>
      </c>
      <c r="U399" s="105" t="s">
        <v>855</v>
      </c>
      <c r="V399" s="109">
        <v>0</v>
      </c>
    </row>
    <row r="400" spans="1:22" ht="15">
      <c r="A400" s="98"/>
      <c r="B400" s="99" t="s">
        <v>1900</v>
      </c>
      <c r="C400" s="99" t="s">
        <v>2225</v>
      </c>
      <c r="D400" s="99" t="s">
        <v>871</v>
      </c>
      <c r="E400" s="99" t="s">
        <v>854</v>
      </c>
      <c r="F400" s="100">
        <v>28933201.920000002</v>
      </c>
      <c r="G400" s="101">
        <v>42228</v>
      </c>
      <c r="H400" s="102">
        <v>1121073896</v>
      </c>
      <c r="I400" s="99">
        <v>0</v>
      </c>
      <c r="J400" s="102">
        <v>1121073896</v>
      </c>
      <c r="K400" s="99" t="s">
        <v>855</v>
      </c>
      <c r="L400" s="99">
        <v>0</v>
      </c>
      <c r="M400" s="99" t="s">
        <v>855</v>
      </c>
      <c r="N400" s="99">
        <v>0</v>
      </c>
      <c r="O400" s="99" t="s">
        <v>855</v>
      </c>
      <c r="P400" s="99">
        <v>0</v>
      </c>
      <c r="Q400" s="99" t="s">
        <v>855</v>
      </c>
      <c r="R400" s="99">
        <v>0</v>
      </c>
      <c r="S400" s="99" t="s">
        <v>855</v>
      </c>
      <c r="T400" s="99">
        <v>0</v>
      </c>
      <c r="U400" s="99" t="s">
        <v>855</v>
      </c>
      <c r="V400" s="103">
        <v>0</v>
      </c>
    </row>
    <row r="401" spans="1:22" ht="15">
      <c r="A401" s="104"/>
      <c r="B401" s="105" t="s">
        <v>1902</v>
      </c>
      <c r="C401" s="105" t="s">
        <v>1903</v>
      </c>
      <c r="D401" s="105" t="s">
        <v>871</v>
      </c>
      <c r="E401" s="105" t="s">
        <v>854</v>
      </c>
      <c r="F401" s="106">
        <v>226145401</v>
      </c>
      <c r="G401" s="107">
        <v>41344</v>
      </c>
      <c r="H401" s="108">
        <v>74220000</v>
      </c>
      <c r="I401" s="105">
        <v>0</v>
      </c>
      <c r="J401" s="108">
        <v>74220000</v>
      </c>
      <c r="K401" s="105" t="s">
        <v>855</v>
      </c>
      <c r="L401" s="105">
        <v>0</v>
      </c>
      <c r="M401" s="105" t="s">
        <v>855</v>
      </c>
      <c r="N401" s="105">
        <v>0</v>
      </c>
      <c r="O401" s="105" t="s">
        <v>855</v>
      </c>
      <c r="P401" s="105">
        <v>0</v>
      </c>
      <c r="Q401" s="105" t="s">
        <v>855</v>
      </c>
      <c r="R401" s="105">
        <v>0</v>
      </c>
      <c r="S401" s="105" t="s">
        <v>855</v>
      </c>
      <c r="T401" s="105">
        <v>0</v>
      </c>
      <c r="U401" s="105" t="s">
        <v>855</v>
      </c>
      <c r="V401" s="109">
        <v>0</v>
      </c>
    </row>
    <row r="402" spans="1:22" ht="15">
      <c r="A402" s="98"/>
      <c r="B402" s="99" t="s">
        <v>1905</v>
      </c>
      <c r="C402" s="99" t="s">
        <v>1906</v>
      </c>
      <c r="D402" s="99" t="s">
        <v>871</v>
      </c>
      <c r="E402" s="99" t="s">
        <v>854</v>
      </c>
      <c r="F402" s="100">
        <v>303578475.95999998</v>
      </c>
      <c r="G402" s="101">
        <v>42185</v>
      </c>
      <c r="H402" s="102">
        <v>30357847596</v>
      </c>
      <c r="I402" s="99">
        <v>0</v>
      </c>
      <c r="J402" s="102">
        <v>30357847596</v>
      </c>
      <c r="K402" s="99" t="s">
        <v>855</v>
      </c>
      <c r="L402" s="99">
        <v>0</v>
      </c>
      <c r="M402" s="99" t="s">
        <v>855</v>
      </c>
      <c r="N402" s="99">
        <v>0</v>
      </c>
      <c r="O402" s="99" t="s">
        <v>855</v>
      </c>
      <c r="P402" s="99">
        <v>0</v>
      </c>
      <c r="Q402" s="99" t="s">
        <v>855</v>
      </c>
      <c r="R402" s="99">
        <v>0</v>
      </c>
      <c r="S402" s="99" t="s">
        <v>855</v>
      </c>
      <c r="T402" s="99">
        <v>0</v>
      </c>
      <c r="U402" s="99" t="s">
        <v>855</v>
      </c>
      <c r="V402" s="103">
        <v>0</v>
      </c>
    </row>
    <row r="403" spans="1:22" ht="15">
      <c r="A403" s="104" t="s">
        <v>773</v>
      </c>
      <c r="B403" s="105" t="s">
        <v>1907</v>
      </c>
      <c r="C403" s="105" t="s">
        <v>1908</v>
      </c>
      <c r="D403" s="105" t="s">
        <v>914</v>
      </c>
      <c r="E403" s="105" t="s">
        <v>854</v>
      </c>
      <c r="F403" s="106">
        <v>512438000</v>
      </c>
      <c r="G403" s="107">
        <v>42318</v>
      </c>
      <c r="H403" s="108">
        <v>43769808</v>
      </c>
      <c r="I403" s="105">
        <v>0</v>
      </c>
      <c r="J403" s="108">
        <v>43769808</v>
      </c>
      <c r="K403" s="105" t="s">
        <v>855</v>
      </c>
      <c r="L403" s="105">
        <v>0</v>
      </c>
      <c r="M403" s="105" t="s">
        <v>855</v>
      </c>
      <c r="N403" s="105">
        <v>0</v>
      </c>
      <c r="O403" s="105" t="s">
        <v>855</v>
      </c>
      <c r="P403" s="105">
        <v>0</v>
      </c>
      <c r="Q403" s="105" t="s">
        <v>855</v>
      </c>
      <c r="R403" s="105">
        <v>0</v>
      </c>
      <c r="S403" s="105" t="s">
        <v>855</v>
      </c>
      <c r="T403" s="105">
        <v>0</v>
      </c>
      <c r="U403" s="105" t="s">
        <v>855</v>
      </c>
      <c r="V403" s="109">
        <v>0</v>
      </c>
    </row>
    <row r="404" spans="1:22" ht="15">
      <c r="A404" s="98" t="s">
        <v>1909</v>
      </c>
      <c r="B404" s="99" t="s">
        <v>1910</v>
      </c>
      <c r="C404" s="99" t="s">
        <v>1911</v>
      </c>
      <c r="D404" s="99" t="s">
        <v>914</v>
      </c>
      <c r="E404" s="99" t="s">
        <v>854</v>
      </c>
      <c r="F404" s="100">
        <v>2635639575</v>
      </c>
      <c r="G404" s="101">
        <v>42387</v>
      </c>
      <c r="H404" s="102">
        <v>17153337</v>
      </c>
      <c r="I404" s="99">
        <v>0</v>
      </c>
      <c r="J404" s="102">
        <v>17153337</v>
      </c>
      <c r="K404" s="99" t="s">
        <v>855</v>
      </c>
      <c r="L404" s="99">
        <v>0</v>
      </c>
      <c r="M404" s="99" t="s">
        <v>855</v>
      </c>
      <c r="N404" s="99">
        <v>0</v>
      </c>
      <c r="O404" s="99" t="s">
        <v>855</v>
      </c>
      <c r="P404" s="99">
        <v>0</v>
      </c>
      <c r="Q404" s="99" t="s">
        <v>855</v>
      </c>
      <c r="R404" s="99">
        <v>0</v>
      </c>
      <c r="S404" s="99" t="s">
        <v>855</v>
      </c>
      <c r="T404" s="99">
        <v>0</v>
      </c>
      <c r="U404" s="99" t="s">
        <v>855</v>
      </c>
      <c r="V404" s="103">
        <v>0</v>
      </c>
    </row>
    <row r="405" spans="1:22" ht="15">
      <c r="A405" s="104"/>
      <c r="B405" s="105" t="s">
        <v>1913</v>
      </c>
      <c r="C405" s="105" t="s">
        <v>1914</v>
      </c>
      <c r="D405" s="105" t="s">
        <v>871</v>
      </c>
      <c r="E405" s="105" t="s">
        <v>854</v>
      </c>
      <c r="F405" s="106">
        <v>556799050</v>
      </c>
      <c r="G405" s="107">
        <v>40478</v>
      </c>
      <c r="H405" s="108">
        <v>278399525</v>
      </c>
      <c r="I405" s="108">
        <v>278399525</v>
      </c>
      <c r="J405" s="108">
        <v>556799050</v>
      </c>
      <c r="K405" s="105" t="s">
        <v>855</v>
      </c>
      <c r="L405" s="105">
        <v>0</v>
      </c>
      <c r="M405" s="105" t="s">
        <v>855</v>
      </c>
      <c r="N405" s="105">
        <v>0</v>
      </c>
      <c r="O405" s="105" t="s">
        <v>855</v>
      </c>
      <c r="P405" s="105">
        <v>0</v>
      </c>
      <c r="Q405" s="105" t="s">
        <v>855</v>
      </c>
      <c r="R405" s="105">
        <v>0</v>
      </c>
      <c r="S405" s="105" t="s">
        <v>855</v>
      </c>
      <c r="T405" s="105">
        <v>0</v>
      </c>
      <c r="U405" s="105" t="s">
        <v>855</v>
      </c>
      <c r="V405" s="109">
        <v>0</v>
      </c>
    </row>
    <row r="406" spans="1:22" ht="15">
      <c r="A406" s="98" t="s">
        <v>2792</v>
      </c>
      <c r="B406" s="99" t="s">
        <v>2793</v>
      </c>
      <c r="C406" s="99" t="s">
        <v>2794</v>
      </c>
      <c r="D406" s="99" t="s">
        <v>914</v>
      </c>
      <c r="E406" s="99" t="s">
        <v>854</v>
      </c>
      <c r="F406" s="100">
        <v>8051490166.79</v>
      </c>
      <c r="G406" s="101">
        <v>42467</v>
      </c>
      <c r="H406" s="102">
        <v>1339015898</v>
      </c>
      <c r="I406" s="99">
        <v>0</v>
      </c>
      <c r="J406" s="102">
        <v>1339015898</v>
      </c>
      <c r="K406" s="99" t="s">
        <v>855</v>
      </c>
      <c r="L406" s="99">
        <v>0</v>
      </c>
      <c r="M406" s="99" t="s">
        <v>855</v>
      </c>
      <c r="N406" s="99">
        <v>0</v>
      </c>
      <c r="O406" s="99" t="s">
        <v>855</v>
      </c>
      <c r="P406" s="99">
        <v>0</v>
      </c>
      <c r="Q406" s="99" t="s">
        <v>855</v>
      </c>
      <c r="R406" s="99">
        <v>0</v>
      </c>
      <c r="S406" s="99" t="s">
        <v>855</v>
      </c>
      <c r="T406" s="99">
        <v>0</v>
      </c>
      <c r="U406" s="99" t="s">
        <v>855</v>
      </c>
      <c r="V406" s="103">
        <v>0</v>
      </c>
    </row>
    <row r="407" spans="1:22" ht="15">
      <c r="A407" s="104" t="s">
        <v>1915</v>
      </c>
      <c r="B407" s="105" t="s">
        <v>1916</v>
      </c>
      <c r="C407" s="105" t="s">
        <v>1917</v>
      </c>
      <c r="D407" s="105" t="s">
        <v>914</v>
      </c>
      <c r="E407" s="105" t="s">
        <v>854</v>
      </c>
      <c r="F407" s="106">
        <v>10000000000</v>
      </c>
      <c r="G407" s="107">
        <v>41759</v>
      </c>
      <c r="H407" s="108">
        <v>683509869</v>
      </c>
      <c r="I407" s="105">
        <v>0</v>
      </c>
      <c r="J407" s="108">
        <v>683509869</v>
      </c>
      <c r="K407" s="105" t="s">
        <v>855</v>
      </c>
      <c r="L407" s="105">
        <v>0</v>
      </c>
      <c r="M407" s="105" t="s">
        <v>855</v>
      </c>
      <c r="N407" s="105">
        <v>0</v>
      </c>
      <c r="O407" s="105" t="s">
        <v>855</v>
      </c>
      <c r="P407" s="105">
        <v>0</v>
      </c>
      <c r="Q407" s="105" t="s">
        <v>855</v>
      </c>
      <c r="R407" s="105">
        <v>0</v>
      </c>
      <c r="S407" s="105" t="s">
        <v>855</v>
      </c>
      <c r="T407" s="105">
        <v>0</v>
      </c>
      <c r="U407" s="105" t="s">
        <v>855</v>
      </c>
      <c r="V407" s="109">
        <v>0</v>
      </c>
    </row>
    <row r="408" spans="1:22" ht="15">
      <c r="A408" s="98"/>
      <c r="B408" s="99" t="s">
        <v>2234</v>
      </c>
      <c r="C408" s="99" t="s">
        <v>2235</v>
      </c>
      <c r="D408" s="99" t="s">
        <v>871</v>
      </c>
      <c r="E408" s="99" t="s">
        <v>854</v>
      </c>
      <c r="F408" s="100">
        <v>420000</v>
      </c>
      <c r="G408" s="101">
        <v>41948</v>
      </c>
      <c r="H408" s="102">
        <v>420000</v>
      </c>
      <c r="I408" s="99">
        <v>0</v>
      </c>
      <c r="J408" s="102">
        <v>420000</v>
      </c>
      <c r="K408" s="99" t="s">
        <v>855</v>
      </c>
      <c r="L408" s="99">
        <v>0</v>
      </c>
      <c r="M408" s="99" t="s">
        <v>855</v>
      </c>
      <c r="N408" s="99">
        <v>0</v>
      </c>
      <c r="O408" s="99" t="s">
        <v>855</v>
      </c>
      <c r="P408" s="99">
        <v>0</v>
      </c>
      <c r="Q408" s="99" t="s">
        <v>855</v>
      </c>
      <c r="R408" s="99">
        <v>0</v>
      </c>
      <c r="S408" s="99" t="s">
        <v>855</v>
      </c>
      <c r="T408" s="99">
        <v>0</v>
      </c>
      <c r="U408" s="99" t="s">
        <v>855</v>
      </c>
      <c r="V408" s="103">
        <v>0</v>
      </c>
    </row>
    <row r="409" spans="1:22" ht="15">
      <c r="A409" s="104"/>
      <c r="B409" s="105" t="s">
        <v>1919</v>
      </c>
      <c r="C409" s="105" t="s">
        <v>1920</v>
      </c>
      <c r="D409" s="105" t="s">
        <v>871</v>
      </c>
      <c r="E409" s="105" t="s">
        <v>854</v>
      </c>
      <c r="F409" s="106">
        <v>2597359806</v>
      </c>
      <c r="G409" s="107">
        <v>41732</v>
      </c>
      <c r="H409" s="108">
        <v>231967956</v>
      </c>
      <c r="I409" s="108">
        <v>244652250</v>
      </c>
      <c r="J409" s="108">
        <v>476620206</v>
      </c>
      <c r="K409" s="105" t="s">
        <v>855</v>
      </c>
      <c r="L409" s="105">
        <v>0</v>
      </c>
      <c r="M409" s="105" t="s">
        <v>855</v>
      </c>
      <c r="N409" s="105">
        <v>0</v>
      </c>
      <c r="O409" s="105" t="s">
        <v>855</v>
      </c>
      <c r="P409" s="105">
        <v>0</v>
      </c>
      <c r="Q409" s="105" t="s">
        <v>855</v>
      </c>
      <c r="R409" s="105">
        <v>0</v>
      </c>
      <c r="S409" s="105" t="s">
        <v>855</v>
      </c>
      <c r="T409" s="105">
        <v>0</v>
      </c>
      <c r="U409" s="105" t="s">
        <v>855</v>
      </c>
      <c r="V409" s="109">
        <v>0</v>
      </c>
    </row>
    <row r="410" spans="1:22" ht="15">
      <c r="A410" s="98"/>
      <c r="B410" s="99" t="s">
        <v>1922</v>
      </c>
      <c r="C410" s="99" t="s">
        <v>1923</v>
      </c>
      <c r="D410" s="99" t="s">
        <v>871</v>
      </c>
      <c r="E410" s="99" t="s">
        <v>854</v>
      </c>
      <c r="F410" s="100">
        <v>2000000</v>
      </c>
      <c r="G410" s="101">
        <v>39070</v>
      </c>
      <c r="H410" s="102">
        <v>2000000</v>
      </c>
      <c r="I410" s="99">
        <v>0</v>
      </c>
      <c r="J410" s="102">
        <v>2000000</v>
      </c>
      <c r="K410" s="99" t="s">
        <v>855</v>
      </c>
      <c r="L410" s="99">
        <v>0</v>
      </c>
      <c r="M410" s="99" t="s">
        <v>855</v>
      </c>
      <c r="N410" s="99">
        <v>0</v>
      </c>
      <c r="O410" s="99" t="s">
        <v>855</v>
      </c>
      <c r="P410" s="99">
        <v>0</v>
      </c>
      <c r="Q410" s="99" t="s">
        <v>855</v>
      </c>
      <c r="R410" s="99">
        <v>0</v>
      </c>
      <c r="S410" s="99" t="s">
        <v>855</v>
      </c>
      <c r="T410" s="99">
        <v>0</v>
      </c>
      <c r="U410" s="99" t="s">
        <v>855</v>
      </c>
      <c r="V410" s="103">
        <v>0</v>
      </c>
    </row>
    <row r="411" spans="1:22" ht="15">
      <c r="A411" s="104"/>
      <c r="B411" s="105" t="s">
        <v>1925</v>
      </c>
      <c r="C411" s="105" t="s">
        <v>1926</v>
      </c>
      <c r="D411" s="105" t="s">
        <v>871</v>
      </c>
      <c r="E411" s="105" t="s">
        <v>854</v>
      </c>
      <c r="F411" s="106">
        <v>54625000</v>
      </c>
      <c r="G411" s="107">
        <v>42457</v>
      </c>
      <c r="H411" s="108">
        <v>66448</v>
      </c>
      <c r="I411" s="108">
        <v>126463</v>
      </c>
      <c r="J411" s="108">
        <v>192911</v>
      </c>
      <c r="K411" s="105" t="s">
        <v>883</v>
      </c>
      <c r="L411" s="108">
        <v>126307</v>
      </c>
      <c r="M411" s="105" t="s">
        <v>884</v>
      </c>
      <c r="N411" s="105">
        <v>156</v>
      </c>
      <c r="O411" s="105" t="s">
        <v>855</v>
      </c>
      <c r="P411" s="105">
        <v>0</v>
      </c>
      <c r="Q411" s="105" t="s">
        <v>855</v>
      </c>
      <c r="R411" s="105">
        <v>0</v>
      </c>
      <c r="S411" s="105" t="s">
        <v>855</v>
      </c>
      <c r="T411" s="105">
        <v>0</v>
      </c>
      <c r="U411" s="105" t="s">
        <v>855</v>
      </c>
      <c r="V411" s="109">
        <v>0</v>
      </c>
    </row>
    <row r="412" spans="1:22" ht="15">
      <c r="A412" s="98"/>
      <c r="B412" s="99" t="s">
        <v>1927</v>
      </c>
      <c r="C412" s="99" t="s">
        <v>1928</v>
      </c>
      <c r="D412" s="99" t="s">
        <v>871</v>
      </c>
      <c r="E412" s="99" t="s">
        <v>854</v>
      </c>
      <c r="F412" s="100">
        <v>57000000000</v>
      </c>
      <c r="G412" s="101">
        <v>41716</v>
      </c>
      <c r="H412" s="102">
        <v>3850970714</v>
      </c>
      <c r="I412" s="102">
        <v>3712111703</v>
      </c>
      <c r="J412" s="102">
        <v>7563082417</v>
      </c>
      <c r="K412" s="99" t="s">
        <v>855</v>
      </c>
      <c r="L412" s="99">
        <v>0</v>
      </c>
      <c r="M412" s="99" t="s">
        <v>855</v>
      </c>
      <c r="N412" s="99">
        <v>0</v>
      </c>
      <c r="O412" s="99" t="s">
        <v>855</v>
      </c>
      <c r="P412" s="99">
        <v>0</v>
      </c>
      <c r="Q412" s="99" t="s">
        <v>855</v>
      </c>
      <c r="R412" s="99">
        <v>0</v>
      </c>
      <c r="S412" s="99" t="s">
        <v>855</v>
      </c>
      <c r="T412" s="99">
        <v>0</v>
      </c>
      <c r="U412" s="99" t="s">
        <v>855</v>
      </c>
      <c r="V412" s="103">
        <v>0</v>
      </c>
    </row>
    <row r="413" spans="1:22" ht="15">
      <c r="A413" s="104"/>
      <c r="B413" s="105" t="s">
        <v>1930</v>
      </c>
      <c r="C413" s="105" t="s">
        <v>1931</v>
      </c>
      <c r="D413" s="105" t="s">
        <v>871</v>
      </c>
      <c r="E413" s="105" t="s">
        <v>854</v>
      </c>
      <c r="F413" s="106">
        <v>150000000</v>
      </c>
      <c r="G413" s="107">
        <v>41759</v>
      </c>
      <c r="H413" s="108">
        <v>38041111</v>
      </c>
      <c r="I413" s="108">
        <v>1258019</v>
      </c>
      <c r="J413" s="108">
        <v>39299130</v>
      </c>
      <c r="K413" s="105" t="s">
        <v>900</v>
      </c>
      <c r="L413" s="108">
        <v>1227</v>
      </c>
      <c r="M413" s="105" t="s">
        <v>855</v>
      </c>
      <c r="N413" s="105">
        <v>0</v>
      </c>
      <c r="O413" s="105" t="s">
        <v>855</v>
      </c>
      <c r="P413" s="105">
        <v>0</v>
      </c>
      <c r="Q413" s="105" t="s">
        <v>855</v>
      </c>
      <c r="R413" s="105">
        <v>0</v>
      </c>
      <c r="S413" s="105" t="s">
        <v>855</v>
      </c>
      <c r="T413" s="105">
        <v>0</v>
      </c>
      <c r="U413" s="105" t="s">
        <v>855</v>
      </c>
      <c r="V413" s="109">
        <v>0</v>
      </c>
    </row>
    <row r="414" spans="1:22" ht="15">
      <c r="A414" s="98"/>
      <c r="B414" s="99" t="s">
        <v>1933</v>
      </c>
      <c r="C414" s="99" t="s">
        <v>1934</v>
      </c>
      <c r="D414" s="99" t="s">
        <v>871</v>
      </c>
      <c r="E414" s="99" t="s">
        <v>854</v>
      </c>
      <c r="F414" s="100">
        <v>52658360.329999998</v>
      </c>
      <c r="G414" s="101">
        <v>40724</v>
      </c>
      <c r="H414" s="102">
        <v>16918</v>
      </c>
      <c r="I414" s="99">
        <v>0</v>
      </c>
      <c r="J414" s="102">
        <v>16918</v>
      </c>
      <c r="K414" s="99" t="s">
        <v>855</v>
      </c>
      <c r="L414" s="99">
        <v>0</v>
      </c>
      <c r="M414" s="99" t="s">
        <v>855</v>
      </c>
      <c r="N414" s="99">
        <v>0</v>
      </c>
      <c r="O414" s="99" t="s">
        <v>855</v>
      </c>
      <c r="P414" s="99">
        <v>0</v>
      </c>
      <c r="Q414" s="99" t="s">
        <v>855</v>
      </c>
      <c r="R414" s="99">
        <v>0</v>
      </c>
      <c r="S414" s="99" t="s">
        <v>855</v>
      </c>
      <c r="T414" s="99">
        <v>0</v>
      </c>
      <c r="U414" s="99" t="s">
        <v>855</v>
      </c>
      <c r="V414" s="103">
        <v>0</v>
      </c>
    </row>
    <row r="415" spans="1:22" ht="15">
      <c r="A415" s="104"/>
      <c r="B415" s="105" t="s">
        <v>1936</v>
      </c>
      <c r="C415" s="105" t="s">
        <v>1937</v>
      </c>
      <c r="D415" s="105" t="s">
        <v>871</v>
      </c>
      <c r="E415" s="105" t="s">
        <v>854</v>
      </c>
      <c r="F415" s="106">
        <v>530000</v>
      </c>
      <c r="G415" s="107">
        <v>42096</v>
      </c>
      <c r="H415" s="108">
        <v>365806</v>
      </c>
      <c r="I415" s="108">
        <v>164194</v>
      </c>
      <c r="J415" s="108">
        <v>530000</v>
      </c>
      <c r="K415" s="105" t="s">
        <v>855</v>
      </c>
      <c r="L415" s="105">
        <v>0</v>
      </c>
      <c r="M415" s="105" t="s">
        <v>855</v>
      </c>
      <c r="N415" s="105">
        <v>0</v>
      </c>
      <c r="O415" s="105" t="s">
        <v>855</v>
      </c>
      <c r="P415" s="105">
        <v>0</v>
      </c>
      <c r="Q415" s="105" t="s">
        <v>855</v>
      </c>
      <c r="R415" s="105">
        <v>0</v>
      </c>
      <c r="S415" s="105" t="s">
        <v>855</v>
      </c>
      <c r="T415" s="105">
        <v>0</v>
      </c>
      <c r="U415" s="105" t="s">
        <v>855</v>
      </c>
      <c r="V415" s="109">
        <v>0</v>
      </c>
    </row>
    <row r="416" spans="1:22" ht="15">
      <c r="A416" s="98" t="s">
        <v>1938</v>
      </c>
      <c r="B416" s="99" t="s">
        <v>1939</v>
      </c>
      <c r="C416" s="99" t="s">
        <v>1940</v>
      </c>
      <c r="D416" s="99" t="s">
        <v>867</v>
      </c>
      <c r="E416" s="99" t="s">
        <v>854</v>
      </c>
      <c r="F416" s="100">
        <v>1071077315.22</v>
      </c>
      <c r="G416" s="101">
        <v>41508</v>
      </c>
      <c r="H416" s="102">
        <v>454629482</v>
      </c>
      <c r="I416" s="102">
        <v>211457072</v>
      </c>
      <c r="J416" s="102">
        <v>666086554</v>
      </c>
      <c r="K416" s="99" t="s">
        <v>855</v>
      </c>
      <c r="L416" s="99">
        <v>0</v>
      </c>
      <c r="M416" s="99" t="s">
        <v>855</v>
      </c>
      <c r="N416" s="99">
        <v>0</v>
      </c>
      <c r="O416" s="99" t="s">
        <v>855</v>
      </c>
      <c r="P416" s="99">
        <v>0</v>
      </c>
      <c r="Q416" s="99" t="s">
        <v>855</v>
      </c>
      <c r="R416" s="99">
        <v>0</v>
      </c>
      <c r="S416" s="99" t="s">
        <v>855</v>
      </c>
      <c r="T416" s="99">
        <v>0</v>
      </c>
      <c r="U416" s="99" t="s">
        <v>855</v>
      </c>
      <c r="V416" s="103">
        <v>0</v>
      </c>
    </row>
    <row r="417" spans="1:22" ht="15">
      <c r="A417" s="104" t="s">
        <v>1941</v>
      </c>
      <c r="B417" s="105" t="s">
        <v>1942</v>
      </c>
      <c r="C417" s="105" t="s">
        <v>1943</v>
      </c>
      <c r="D417" s="105" t="s">
        <v>914</v>
      </c>
      <c r="E417" s="105" t="s">
        <v>854</v>
      </c>
      <c r="F417" s="106">
        <v>673911676.48000002</v>
      </c>
      <c r="G417" s="107">
        <v>41759</v>
      </c>
      <c r="H417" s="108">
        <v>57737317</v>
      </c>
      <c r="I417" s="105">
        <v>0</v>
      </c>
      <c r="J417" s="108">
        <v>57737317</v>
      </c>
      <c r="K417" s="105" t="s">
        <v>855</v>
      </c>
      <c r="L417" s="105">
        <v>0</v>
      </c>
      <c r="M417" s="105" t="s">
        <v>855</v>
      </c>
      <c r="N417" s="105">
        <v>0</v>
      </c>
      <c r="O417" s="105" t="s">
        <v>855</v>
      </c>
      <c r="P417" s="105">
        <v>0</v>
      </c>
      <c r="Q417" s="105" t="s">
        <v>855</v>
      </c>
      <c r="R417" s="105">
        <v>0</v>
      </c>
      <c r="S417" s="105" t="s">
        <v>855</v>
      </c>
      <c r="T417" s="105">
        <v>0</v>
      </c>
      <c r="U417" s="105" t="s">
        <v>855</v>
      </c>
      <c r="V417" s="109">
        <v>0</v>
      </c>
    </row>
    <row r="418" spans="1:22" ht="15">
      <c r="A418" s="98" t="s">
        <v>781</v>
      </c>
      <c r="B418" s="99" t="s">
        <v>1944</v>
      </c>
      <c r="C418" s="99" t="s">
        <v>1945</v>
      </c>
      <c r="D418" s="99" t="s">
        <v>914</v>
      </c>
      <c r="E418" s="99" t="s">
        <v>854</v>
      </c>
      <c r="F418" s="100">
        <v>931340000</v>
      </c>
      <c r="G418" s="101">
        <v>42216</v>
      </c>
      <c r="H418" s="102">
        <v>113329207</v>
      </c>
      <c r="I418" s="99">
        <v>0</v>
      </c>
      <c r="J418" s="102">
        <v>113329207</v>
      </c>
      <c r="K418" s="99" t="s">
        <v>855</v>
      </c>
      <c r="L418" s="99">
        <v>0</v>
      </c>
      <c r="M418" s="99" t="s">
        <v>855</v>
      </c>
      <c r="N418" s="99">
        <v>0</v>
      </c>
      <c r="O418" s="99" t="s">
        <v>855</v>
      </c>
      <c r="P418" s="99">
        <v>0</v>
      </c>
      <c r="Q418" s="99" t="s">
        <v>855</v>
      </c>
      <c r="R418" s="99">
        <v>0</v>
      </c>
      <c r="S418" s="99" t="s">
        <v>855</v>
      </c>
      <c r="T418" s="99">
        <v>0</v>
      </c>
      <c r="U418" s="99" t="s">
        <v>855</v>
      </c>
      <c r="V418" s="103">
        <v>0</v>
      </c>
    </row>
    <row r="419" spans="1:22" ht="15">
      <c r="A419" s="104" t="s">
        <v>782</v>
      </c>
      <c r="B419" s="105" t="s">
        <v>1946</v>
      </c>
      <c r="C419" s="105" t="s">
        <v>1947</v>
      </c>
      <c r="D419" s="105" t="s">
        <v>867</v>
      </c>
      <c r="E419" s="105" t="s">
        <v>854</v>
      </c>
      <c r="F419" s="106">
        <v>282998580.98000002</v>
      </c>
      <c r="G419" s="107">
        <v>42502</v>
      </c>
      <c r="H419" s="108">
        <v>9622313</v>
      </c>
      <c r="I419" s="108">
        <v>17079432</v>
      </c>
      <c r="J419" s="108">
        <v>26701745</v>
      </c>
      <c r="K419" s="105" t="s">
        <v>855</v>
      </c>
      <c r="L419" s="105">
        <v>0</v>
      </c>
      <c r="M419" s="105" t="s">
        <v>855</v>
      </c>
      <c r="N419" s="105">
        <v>0</v>
      </c>
      <c r="O419" s="105" t="s">
        <v>855</v>
      </c>
      <c r="P419" s="105">
        <v>0</v>
      </c>
      <c r="Q419" s="105" t="s">
        <v>855</v>
      </c>
      <c r="R419" s="105">
        <v>0</v>
      </c>
      <c r="S419" s="105" t="s">
        <v>855</v>
      </c>
      <c r="T419" s="105">
        <v>0</v>
      </c>
      <c r="U419" s="105" t="s">
        <v>855</v>
      </c>
      <c r="V419" s="109">
        <v>0</v>
      </c>
    </row>
    <row r="420" spans="1:22" ht="15">
      <c r="A420" s="98"/>
      <c r="B420" s="99" t="s">
        <v>1949</v>
      </c>
      <c r="C420" s="99" t="s">
        <v>1950</v>
      </c>
      <c r="D420" s="99" t="s">
        <v>871</v>
      </c>
      <c r="E420" s="99" t="s">
        <v>854</v>
      </c>
      <c r="F420" s="100">
        <v>443680654.75999999</v>
      </c>
      <c r="G420" s="101">
        <v>42040</v>
      </c>
      <c r="H420" s="102">
        <v>10995474</v>
      </c>
      <c r="I420" s="102">
        <v>21990939</v>
      </c>
      <c r="J420" s="102">
        <v>32986413</v>
      </c>
      <c r="K420" s="99" t="s">
        <v>855</v>
      </c>
      <c r="L420" s="99">
        <v>0</v>
      </c>
      <c r="M420" s="99" t="s">
        <v>855</v>
      </c>
      <c r="N420" s="99">
        <v>0</v>
      </c>
      <c r="O420" s="99" t="s">
        <v>855</v>
      </c>
      <c r="P420" s="99">
        <v>0</v>
      </c>
      <c r="Q420" s="99" t="s">
        <v>855</v>
      </c>
      <c r="R420" s="99">
        <v>0</v>
      </c>
      <c r="S420" s="99" t="s">
        <v>855</v>
      </c>
      <c r="T420" s="99">
        <v>0</v>
      </c>
      <c r="U420" s="99" t="s">
        <v>855</v>
      </c>
      <c r="V420" s="103">
        <v>0</v>
      </c>
    </row>
    <row r="421" spans="1:22" ht="15">
      <c r="A421" s="104"/>
      <c r="B421" s="105" t="s">
        <v>1952</v>
      </c>
      <c r="C421" s="105" t="s">
        <v>1953</v>
      </c>
      <c r="D421" s="105" t="s">
        <v>871</v>
      </c>
      <c r="E421" s="105" t="s">
        <v>854</v>
      </c>
      <c r="F421" s="106">
        <v>20388939.289999999</v>
      </c>
      <c r="G421" s="107">
        <v>38833</v>
      </c>
      <c r="H421" s="108">
        <v>480000</v>
      </c>
      <c r="I421" s="108">
        <v>480000</v>
      </c>
      <c r="J421" s="108">
        <v>960000</v>
      </c>
      <c r="K421" s="105" t="s">
        <v>855</v>
      </c>
      <c r="L421" s="105">
        <v>0</v>
      </c>
      <c r="M421" s="105" t="s">
        <v>855</v>
      </c>
      <c r="N421" s="105">
        <v>0</v>
      </c>
      <c r="O421" s="105" t="s">
        <v>855</v>
      </c>
      <c r="P421" s="105">
        <v>0</v>
      </c>
      <c r="Q421" s="105" t="s">
        <v>855</v>
      </c>
      <c r="R421" s="105">
        <v>0</v>
      </c>
      <c r="S421" s="105" t="s">
        <v>855</v>
      </c>
      <c r="T421" s="105">
        <v>0</v>
      </c>
      <c r="U421" s="105" t="s">
        <v>855</v>
      </c>
      <c r="V421" s="109">
        <v>0</v>
      </c>
    </row>
    <row r="422" spans="1:22" ht="15">
      <c r="A422" s="98"/>
      <c r="B422" s="99" t="s">
        <v>1955</v>
      </c>
      <c r="C422" s="99" t="s">
        <v>1956</v>
      </c>
      <c r="D422" s="99" t="s">
        <v>871</v>
      </c>
      <c r="E422" s="99" t="s">
        <v>854</v>
      </c>
      <c r="F422" s="100">
        <v>252000000</v>
      </c>
      <c r="G422" s="101">
        <v>42117</v>
      </c>
      <c r="H422" s="102">
        <v>27266565</v>
      </c>
      <c r="I422" s="102">
        <v>36550360</v>
      </c>
      <c r="J422" s="102">
        <v>63816925</v>
      </c>
      <c r="K422" s="99" t="s">
        <v>855</v>
      </c>
      <c r="L422" s="99">
        <v>0</v>
      </c>
      <c r="M422" s="99" t="s">
        <v>855</v>
      </c>
      <c r="N422" s="99">
        <v>0</v>
      </c>
      <c r="O422" s="99" t="s">
        <v>855</v>
      </c>
      <c r="P422" s="99">
        <v>0</v>
      </c>
      <c r="Q422" s="99" t="s">
        <v>855</v>
      </c>
      <c r="R422" s="99">
        <v>0</v>
      </c>
      <c r="S422" s="99" t="s">
        <v>855</v>
      </c>
      <c r="T422" s="99">
        <v>0</v>
      </c>
      <c r="U422" s="99" t="s">
        <v>855</v>
      </c>
      <c r="V422" s="103">
        <v>0</v>
      </c>
    </row>
    <row r="423" spans="1:22" ht="15">
      <c r="A423" s="104"/>
      <c r="B423" s="105" t="s">
        <v>1957</v>
      </c>
      <c r="C423" s="105" t="s">
        <v>1958</v>
      </c>
      <c r="D423" s="105" t="s">
        <v>871</v>
      </c>
      <c r="E423" s="105" t="s">
        <v>854</v>
      </c>
      <c r="F423" s="106">
        <v>100000000</v>
      </c>
      <c r="G423" s="107">
        <v>39902</v>
      </c>
      <c r="H423" s="108">
        <v>3840000</v>
      </c>
      <c r="I423" s="108">
        <v>3840000</v>
      </c>
      <c r="J423" s="108">
        <v>7680000</v>
      </c>
      <c r="K423" s="105" t="s">
        <v>855</v>
      </c>
      <c r="L423" s="105">
        <v>0</v>
      </c>
      <c r="M423" s="105" t="s">
        <v>855</v>
      </c>
      <c r="N423" s="105">
        <v>0</v>
      </c>
      <c r="O423" s="105" t="s">
        <v>855</v>
      </c>
      <c r="P423" s="105">
        <v>0</v>
      </c>
      <c r="Q423" s="105" t="s">
        <v>855</v>
      </c>
      <c r="R423" s="105">
        <v>0</v>
      </c>
      <c r="S423" s="105" t="s">
        <v>855</v>
      </c>
      <c r="T423" s="105">
        <v>0</v>
      </c>
      <c r="U423" s="105" t="s">
        <v>855</v>
      </c>
      <c r="V423" s="109">
        <v>0</v>
      </c>
    </row>
    <row r="424" spans="1:22" ht="15">
      <c r="A424" s="98"/>
      <c r="B424" s="99" t="s">
        <v>1960</v>
      </c>
      <c r="C424" s="99" t="s">
        <v>1961</v>
      </c>
      <c r="D424" s="99" t="s">
        <v>853</v>
      </c>
      <c r="E424" s="99" t="s">
        <v>854</v>
      </c>
      <c r="F424" s="100">
        <v>3477863.37</v>
      </c>
      <c r="G424" s="101">
        <v>42489</v>
      </c>
      <c r="H424" s="102">
        <v>50612981</v>
      </c>
      <c r="I424" s="99">
        <v>0</v>
      </c>
      <c r="J424" s="102">
        <v>50612981</v>
      </c>
      <c r="K424" s="99" t="s">
        <v>855</v>
      </c>
      <c r="L424" s="99">
        <v>0</v>
      </c>
      <c r="M424" s="99" t="s">
        <v>855</v>
      </c>
      <c r="N424" s="99">
        <v>0</v>
      </c>
      <c r="O424" s="99" t="s">
        <v>855</v>
      </c>
      <c r="P424" s="99">
        <v>0</v>
      </c>
      <c r="Q424" s="99" t="s">
        <v>855</v>
      </c>
      <c r="R424" s="99">
        <v>0</v>
      </c>
      <c r="S424" s="99" t="s">
        <v>855</v>
      </c>
      <c r="T424" s="99">
        <v>0</v>
      </c>
      <c r="U424" s="99" t="s">
        <v>855</v>
      </c>
      <c r="V424" s="103">
        <v>0</v>
      </c>
    </row>
    <row r="425" spans="1:22" ht="15">
      <c r="A425" s="104"/>
      <c r="B425" s="105" t="s">
        <v>1963</v>
      </c>
      <c r="C425" s="105" t="s">
        <v>1964</v>
      </c>
      <c r="D425" s="105" t="s">
        <v>936</v>
      </c>
      <c r="E425" s="105" t="s">
        <v>854</v>
      </c>
      <c r="F425" s="106">
        <v>50560593.840000004</v>
      </c>
      <c r="G425" s="107">
        <v>41516</v>
      </c>
      <c r="H425" s="108">
        <v>11787203</v>
      </c>
      <c r="I425" s="105">
        <v>0</v>
      </c>
      <c r="J425" s="108">
        <v>11787203</v>
      </c>
      <c r="K425" s="105" t="s">
        <v>855</v>
      </c>
      <c r="L425" s="105">
        <v>0</v>
      </c>
      <c r="M425" s="105" t="s">
        <v>855</v>
      </c>
      <c r="N425" s="105">
        <v>0</v>
      </c>
      <c r="O425" s="105" t="s">
        <v>855</v>
      </c>
      <c r="P425" s="105">
        <v>0</v>
      </c>
      <c r="Q425" s="105" t="s">
        <v>855</v>
      </c>
      <c r="R425" s="105">
        <v>0</v>
      </c>
      <c r="S425" s="105" t="s">
        <v>855</v>
      </c>
      <c r="T425" s="105">
        <v>0</v>
      </c>
      <c r="U425" s="105" t="s">
        <v>855</v>
      </c>
      <c r="V425" s="109">
        <v>0</v>
      </c>
    </row>
    <row r="426" spans="1:22" ht="15">
      <c r="A426" s="98" t="s">
        <v>1965</v>
      </c>
      <c r="B426" s="99" t="s">
        <v>1966</v>
      </c>
      <c r="C426" s="99" t="s">
        <v>1967</v>
      </c>
      <c r="D426" s="99" t="s">
        <v>914</v>
      </c>
      <c r="E426" s="99" t="s">
        <v>854</v>
      </c>
      <c r="F426" s="100">
        <v>377048558.24000001</v>
      </c>
      <c r="G426" s="101">
        <v>41991</v>
      </c>
      <c r="H426" s="102">
        <v>125213244</v>
      </c>
      <c r="I426" s="99">
        <v>0</v>
      </c>
      <c r="J426" s="102">
        <v>125213244</v>
      </c>
      <c r="K426" s="99" t="s">
        <v>855</v>
      </c>
      <c r="L426" s="99">
        <v>0</v>
      </c>
      <c r="M426" s="99" t="s">
        <v>855</v>
      </c>
      <c r="N426" s="99">
        <v>0</v>
      </c>
      <c r="O426" s="99" t="s">
        <v>855</v>
      </c>
      <c r="P426" s="99">
        <v>0</v>
      </c>
      <c r="Q426" s="99" t="s">
        <v>855</v>
      </c>
      <c r="R426" s="99">
        <v>0</v>
      </c>
      <c r="S426" s="99" t="s">
        <v>855</v>
      </c>
      <c r="T426" s="99">
        <v>0</v>
      </c>
      <c r="U426" s="99" t="s">
        <v>855</v>
      </c>
      <c r="V426" s="103">
        <v>0</v>
      </c>
    </row>
    <row r="427" spans="1:22" ht="15">
      <c r="A427" s="104"/>
      <c r="B427" s="105" t="s">
        <v>1968</v>
      </c>
      <c r="C427" s="105" t="s">
        <v>1969</v>
      </c>
      <c r="D427" s="105" t="s">
        <v>871</v>
      </c>
      <c r="E427" s="105" t="s">
        <v>854</v>
      </c>
      <c r="F427" s="106">
        <v>4540000000</v>
      </c>
      <c r="G427" s="107">
        <v>41870</v>
      </c>
      <c r="H427" s="108">
        <v>1387524047</v>
      </c>
      <c r="I427" s="105">
        <v>0</v>
      </c>
      <c r="J427" s="108">
        <v>1387524047</v>
      </c>
      <c r="K427" s="105" t="s">
        <v>855</v>
      </c>
      <c r="L427" s="105">
        <v>0</v>
      </c>
      <c r="M427" s="105" t="s">
        <v>855</v>
      </c>
      <c r="N427" s="105">
        <v>0</v>
      </c>
      <c r="O427" s="105" t="s">
        <v>855</v>
      </c>
      <c r="P427" s="105">
        <v>0</v>
      </c>
      <c r="Q427" s="105" t="s">
        <v>855</v>
      </c>
      <c r="R427" s="105">
        <v>0</v>
      </c>
      <c r="S427" s="105" t="s">
        <v>855</v>
      </c>
      <c r="T427" s="105">
        <v>0</v>
      </c>
      <c r="U427" s="105" t="s">
        <v>855</v>
      </c>
      <c r="V427" s="109">
        <v>0</v>
      </c>
    </row>
    <row r="428" spans="1:22" ht="15">
      <c r="A428" s="98" t="s">
        <v>787</v>
      </c>
      <c r="B428" s="99" t="s">
        <v>1970</v>
      </c>
      <c r="C428" s="99" t="s">
        <v>1971</v>
      </c>
      <c r="D428" s="99" t="s">
        <v>914</v>
      </c>
      <c r="E428" s="99" t="s">
        <v>854</v>
      </c>
      <c r="F428" s="100">
        <v>1397865823</v>
      </c>
      <c r="G428" s="101">
        <v>41794</v>
      </c>
      <c r="H428" s="102">
        <v>76423831</v>
      </c>
      <c r="I428" s="99">
        <v>0</v>
      </c>
      <c r="J428" s="102">
        <v>76423831</v>
      </c>
      <c r="K428" s="99" t="s">
        <v>855</v>
      </c>
      <c r="L428" s="99">
        <v>0</v>
      </c>
      <c r="M428" s="99" t="s">
        <v>855</v>
      </c>
      <c r="N428" s="99">
        <v>0</v>
      </c>
      <c r="O428" s="99" t="s">
        <v>855</v>
      </c>
      <c r="P428" s="99">
        <v>0</v>
      </c>
      <c r="Q428" s="99" t="s">
        <v>855</v>
      </c>
      <c r="R428" s="99">
        <v>0</v>
      </c>
      <c r="S428" s="99" t="s">
        <v>855</v>
      </c>
      <c r="T428" s="99">
        <v>0</v>
      </c>
      <c r="U428" s="99" t="s">
        <v>855</v>
      </c>
      <c r="V428" s="103">
        <v>0</v>
      </c>
    </row>
    <row r="429" spans="1:22" ht="15">
      <c r="A429" s="104" t="s">
        <v>788</v>
      </c>
      <c r="B429" s="105" t="s">
        <v>1972</v>
      </c>
      <c r="C429" s="105" t="s">
        <v>1973</v>
      </c>
      <c r="D429" s="105" t="s">
        <v>914</v>
      </c>
      <c r="E429" s="105" t="s">
        <v>854</v>
      </c>
      <c r="F429" s="106">
        <v>947521509.85000002</v>
      </c>
      <c r="G429" s="107">
        <v>42247</v>
      </c>
      <c r="H429" s="108">
        <v>98897500</v>
      </c>
      <c r="I429" s="105">
        <v>0</v>
      </c>
      <c r="J429" s="108">
        <v>98897500</v>
      </c>
      <c r="K429" s="105" t="s">
        <v>855</v>
      </c>
      <c r="L429" s="105">
        <v>0</v>
      </c>
      <c r="M429" s="105" t="s">
        <v>855</v>
      </c>
      <c r="N429" s="105">
        <v>0</v>
      </c>
      <c r="O429" s="105" t="s">
        <v>855</v>
      </c>
      <c r="P429" s="105">
        <v>0</v>
      </c>
      <c r="Q429" s="105" t="s">
        <v>855</v>
      </c>
      <c r="R429" s="105">
        <v>0</v>
      </c>
      <c r="S429" s="105" t="s">
        <v>855</v>
      </c>
      <c r="T429" s="105">
        <v>0</v>
      </c>
      <c r="U429" s="105" t="s">
        <v>855</v>
      </c>
      <c r="V429" s="109">
        <v>0</v>
      </c>
    </row>
    <row r="430" spans="1:22" ht="15">
      <c r="A430" s="98" t="s">
        <v>1974</v>
      </c>
      <c r="B430" s="99" t="s">
        <v>1975</v>
      </c>
      <c r="C430" s="99" t="s">
        <v>1976</v>
      </c>
      <c r="D430" s="99" t="s">
        <v>914</v>
      </c>
      <c r="E430" s="99" t="s">
        <v>854</v>
      </c>
      <c r="F430" s="100">
        <v>178554046.68000001</v>
      </c>
      <c r="G430" s="101">
        <v>42489</v>
      </c>
      <c r="H430" s="102">
        <v>123236277</v>
      </c>
      <c r="I430" s="99">
        <v>0</v>
      </c>
      <c r="J430" s="102">
        <v>123236277</v>
      </c>
      <c r="K430" s="99" t="s">
        <v>855</v>
      </c>
      <c r="L430" s="99">
        <v>0</v>
      </c>
      <c r="M430" s="99" t="s">
        <v>855</v>
      </c>
      <c r="N430" s="99">
        <v>0</v>
      </c>
      <c r="O430" s="99" t="s">
        <v>855</v>
      </c>
      <c r="P430" s="99">
        <v>0</v>
      </c>
      <c r="Q430" s="99" t="s">
        <v>855</v>
      </c>
      <c r="R430" s="99">
        <v>0</v>
      </c>
      <c r="S430" s="99" t="s">
        <v>855</v>
      </c>
      <c r="T430" s="99">
        <v>0</v>
      </c>
      <c r="U430" s="99" t="s">
        <v>855</v>
      </c>
      <c r="V430" s="103">
        <v>0</v>
      </c>
    </row>
    <row r="431" spans="1:22" ht="15">
      <c r="A431" s="104" t="s">
        <v>1977</v>
      </c>
      <c r="B431" s="105" t="s">
        <v>1978</v>
      </c>
      <c r="C431" s="105" t="s">
        <v>1979</v>
      </c>
      <c r="D431" s="105" t="s">
        <v>867</v>
      </c>
      <c r="E431" s="105" t="s">
        <v>854</v>
      </c>
      <c r="F431" s="106">
        <v>635700092.85000002</v>
      </c>
      <c r="G431" s="107">
        <v>41669</v>
      </c>
      <c r="H431" s="108">
        <v>97140150</v>
      </c>
      <c r="I431" s="108">
        <v>40607271</v>
      </c>
      <c r="J431" s="108">
        <v>137747421</v>
      </c>
      <c r="K431" s="105" t="s">
        <v>855</v>
      </c>
      <c r="L431" s="105">
        <v>0</v>
      </c>
      <c r="M431" s="105" t="s">
        <v>855</v>
      </c>
      <c r="N431" s="105">
        <v>0</v>
      </c>
      <c r="O431" s="105" t="s">
        <v>855</v>
      </c>
      <c r="P431" s="105">
        <v>0</v>
      </c>
      <c r="Q431" s="105" t="s">
        <v>855</v>
      </c>
      <c r="R431" s="105">
        <v>0</v>
      </c>
      <c r="S431" s="105" t="s">
        <v>855</v>
      </c>
      <c r="T431" s="105">
        <v>0</v>
      </c>
      <c r="U431" s="105" t="s">
        <v>855</v>
      </c>
      <c r="V431" s="109">
        <v>0</v>
      </c>
    </row>
    <row r="432" spans="1:22" ht="15">
      <c r="A432" s="98" t="s">
        <v>2795</v>
      </c>
      <c r="B432" s="99" t="s">
        <v>2796</v>
      </c>
      <c r="C432" s="99" t="s">
        <v>2797</v>
      </c>
      <c r="D432" s="99" t="s">
        <v>914</v>
      </c>
      <c r="E432" s="99" t="s">
        <v>854</v>
      </c>
      <c r="F432" s="100">
        <v>852867969.67999995</v>
      </c>
      <c r="G432" s="101">
        <v>41907</v>
      </c>
      <c r="H432" s="102">
        <v>261257651</v>
      </c>
      <c r="I432" s="99">
        <v>0</v>
      </c>
      <c r="J432" s="102">
        <v>261257651</v>
      </c>
      <c r="K432" s="99" t="s">
        <v>855</v>
      </c>
      <c r="L432" s="99">
        <v>0</v>
      </c>
      <c r="M432" s="99" t="s">
        <v>855</v>
      </c>
      <c r="N432" s="99">
        <v>0</v>
      </c>
      <c r="O432" s="99" t="s">
        <v>855</v>
      </c>
      <c r="P432" s="99">
        <v>0</v>
      </c>
      <c r="Q432" s="99" t="s">
        <v>855</v>
      </c>
      <c r="R432" s="99">
        <v>0</v>
      </c>
      <c r="S432" s="99" t="s">
        <v>855</v>
      </c>
      <c r="T432" s="99">
        <v>0</v>
      </c>
      <c r="U432" s="99" t="s">
        <v>855</v>
      </c>
      <c r="V432" s="103">
        <v>0</v>
      </c>
    </row>
    <row r="433" spans="1:22" ht="15">
      <c r="A433" s="104"/>
      <c r="B433" s="105" t="s">
        <v>1980</v>
      </c>
      <c r="C433" s="105" t="s">
        <v>1981</v>
      </c>
      <c r="D433" s="105" t="s">
        <v>871</v>
      </c>
      <c r="E433" s="105" t="s">
        <v>854</v>
      </c>
      <c r="F433" s="106">
        <v>34200000</v>
      </c>
      <c r="G433" s="107">
        <v>41435</v>
      </c>
      <c r="H433" s="108">
        <v>856000</v>
      </c>
      <c r="I433" s="108">
        <v>1601900</v>
      </c>
      <c r="J433" s="108">
        <v>2457900</v>
      </c>
      <c r="K433" s="105" t="s">
        <v>883</v>
      </c>
      <c r="L433" s="108">
        <v>784600</v>
      </c>
      <c r="M433" s="105" t="s">
        <v>884</v>
      </c>
      <c r="N433" s="108">
        <v>817300</v>
      </c>
      <c r="O433" s="105" t="s">
        <v>855</v>
      </c>
      <c r="P433" s="105">
        <v>0</v>
      </c>
      <c r="Q433" s="105" t="s">
        <v>855</v>
      </c>
      <c r="R433" s="105">
        <v>0</v>
      </c>
      <c r="S433" s="105" t="s">
        <v>855</v>
      </c>
      <c r="T433" s="105">
        <v>0</v>
      </c>
      <c r="U433" s="105" t="s">
        <v>855</v>
      </c>
      <c r="V433" s="109">
        <v>0</v>
      </c>
    </row>
    <row r="434" spans="1:22" ht="15">
      <c r="A434" s="98"/>
      <c r="B434" s="99" t="s">
        <v>1983</v>
      </c>
      <c r="C434" s="99" t="s">
        <v>1984</v>
      </c>
      <c r="D434" s="99" t="s">
        <v>871</v>
      </c>
      <c r="E434" s="99" t="s">
        <v>854</v>
      </c>
      <c r="F434" s="100">
        <v>78245643.75</v>
      </c>
      <c r="G434" s="101">
        <v>40662</v>
      </c>
      <c r="H434" s="102">
        <v>94450230</v>
      </c>
      <c r="I434" s="102">
        <v>32020800</v>
      </c>
      <c r="J434" s="102">
        <v>126471030</v>
      </c>
      <c r="K434" s="99" t="s">
        <v>883</v>
      </c>
      <c r="L434" s="102">
        <v>25616640</v>
      </c>
      <c r="M434" s="99" t="s">
        <v>884</v>
      </c>
      <c r="N434" s="102">
        <v>6404160</v>
      </c>
      <c r="O434" s="99" t="s">
        <v>855</v>
      </c>
      <c r="P434" s="99">
        <v>0</v>
      </c>
      <c r="Q434" s="99" t="s">
        <v>855</v>
      </c>
      <c r="R434" s="99">
        <v>0</v>
      </c>
      <c r="S434" s="99" t="s">
        <v>855</v>
      </c>
      <c r="T434" s="99">
        <v>0</v>
      </c>
      <c r="U434" s="99" t="s">
        <v>855</v>
      </c>
      <c r="V434" s="103">
        <v>0</v>
      </c>
    </row>
    <row r="435" spans="1:22" ht="15">
      <c r="A435" s="104" t="s">
        <v>1985</v>
      </c>
      <c r="B435" s="105" t="s">
        <v>1986</v>
      </c>
      <c r="C435" s="105" t="s">
        <v>1987</v>
      </c>
      <c r="D435" s="105" t="s">
        <v>914</v>
      </c>
      <c r="E435" s="105" t="s">
        <v>854</v>
      </c>
      <c r="F435" s="106">
        <v>1860263807.6800001</v>
      </c>
      <c r="G435" s="107">
        <v>42298</v>
      </c>
      <c r="H435" s="108">
        <v>50000000</v>
      </c>
      <c r="I435" s="105">
        <v>0</v>
      </c>
      <c r="J435" s="108">
        <v>50000000</v>
      </c>
      <c r="K435" s="105" t="s">
        <v>855</v>
      </c>
      <c r="L435" s="105">
        <v>0</v>
      </c>
      <c r="M435" s="105" t="s">
        <v>855</v>
      </c>
      <c r="N435" s="105">
        <v>0</v>
      </c>
      <c r="O435" s="105" t="s">
        <v>855</v>
      </c>
      <c r="P435" s="105">
        <v>0</v>
      </c>
      <c r="Q435" s="105" t="s">
        <v>855</v>
      </c>
      <c r="R435" s="105">
        <v>0</v>
      </c>
      <c r="S435" s="105" t="s">
        <v>855</v>
      </c>
      <c r="T435" s="105">
        <v>0</v>
      </c>
      <c r="U435" s="105" t="s">
        <v>855</v>
      </c>
      <c r="V435" s="109">
        <v>0</v>
      </c>
    </row>
    <row r="436" spans="1:22" ht="15">
      <c r="A436" s="98"/>
      <c r="B436" s="99" t="s">
        <v>1989</v>
      </c>
      <c r="C436" s="99" t="s">
        <v>1990</v>
      </c>
      <c r="D436" s="99" t="s">
        <v>871</v>
      </c>
      <c r="E436" s="99" t="s">
        <v>854</v>
      </c>
      <c r="F436" s="100">
        <v>149198894.38999999</v>
      </c>
      <c r="G436" s="101">
        <v>41759</v>
      </c>
      <c r="H436" s="102">
        <v>5064624</v>
      </c>
      <c r="I436" s="102">
        <v>114095</v>
      </c>
      <c r="J436" s="102">
        <v>5178719</v>
      </c>
      <c r="K436" s="99" t="s">
        <v>883</v>
      </c>
      <c r="L436" s="102">
        <v>38350</v>
      </c>
      <c r="M436" s="99" t="s">
        <v>884</v>
      </c>
      <c r="N436" s="102">
        <v>75745</v>
      </c>
      <c r="O436" s="99" t="s">
        <v>855</v>
      </c>
      <c r="P436" s="99">
        <v>0</v>
      </c>
      <c r="Q436" s="99" t="s">
        <v>855</v>
      </c>
      <c r="R436" s="99">
        <v>0</v>
      </c>
      <c r="S436" s="99" t="s">
        <v>855</v>
      </c>
      <c r="T436" s="99">
        <v>0</v>
      </c>
      <c r="U436" s="99" t="s">
        <v>855</v>
      </c>
      <c r="V436" s="103">
        <v>0</v>
      </c>
    </row>
    <row r="437" spans="1:22" ht="15">
      <c r="A437" s="104"/>
      <c r="B437" s="105" t="s">
        <v>2799</v>
      </c>
      <c r="C437" s="105" t="s">
        <v>2800</v>
      </c>
      <c r="D437" s="105" t="s">
        <v>936</v>
      </c>
      <c r="E437" s="105" t="s">
        <v>854</v>
      </c>
      <c r="F437" s="106">
        <v>881786996.77999997</v>
      </c>
      <c r="G437" s="107">
        <v>42198</v>
      </c>
      <c r="H437" s="108">
        <v>143347224</v>
      </c>
      <c r="I437" s="105">
        <v>0</v>
      </c>
      <c r="J437" s="108">
        <v>143347224</v>
      </c>
      <c r="K437" s="105" t="s">
        <v>855</v>
      </c>
      <c r="L437" s="105">
        <v>0</v>
      </c>
      <c r="M437" s="105" t="s">
        <v>855</v>
      </c>
      <c r="N437" s="105">
        <v>0</v>
      </c>
      <c r="O437" s="105" t="s">
        <v>855</v>
      </c>
      <c r="P437" s="105">
        <v>0</v>
      </c>
      <c r="Q437" s="105" t="s">
        <v>855</v>
      </c>
      <c r="R437" s="105">
        <v>0</v>
      </c>
      <c r="S437" s="105" t="s">
        <v>855</v>
      </c>
      <c r="T437" s="105">
        <v>0</v>
      </c>
      <c r="U437" s="105" t="s">
        <v>855</v>
      </c>
      <c r="V437" s="109">
        <v>0</v>
      </c>
    </row>
    <row r="438" spans="1:22" ht="15">
      <c r="A438" s="98"/>
      <c r="B438" s="99" t="s">
        <v>2185</v>
      </c>
      <c r="C438" s="99" t="s">
        <v>2186</v>
      </c>
      <c r="D438" s="99" t="s">
        <v>871</v>
      </c>
      <c r="E438" s="99" t="s">
        <v>854</v>
      </c>
      <c r="F438" s="100">
        <v>9522870456</v>
      </c>
      <c r="G438" s="101">
        <v>42437</v>
      </c>
      <c r="H438" s="102">
        <v>9711399868</v>
      </c>
      <c r="I438" s="99">
        <v>0</v>
      </c>
      <c r="J438" s="102">
        <v>9711399868</v>
      </c>
      <c r="K438" s="99" t="s">
        <v>855</v>
      </c>
      <c r="L438" s="99">
        <v>0</v>
      </c>
      <c r="M438" s="99" t="s">
        <v>855</v>
      </c>
      <c r="N438" s="99">
        <v>0</v>
      </c>
      <c r="O438" s="99" t="s">
        <v>855</v>
      </c>
      <c r="P438" s="99">
        <v>0</v>
      </c>
      <c r="Q438" s="99" t="s">
        <v>855</v>
      </c>
      <c r="R438" s="99">
        <v>0</v>
      </c>
      <c r="S438" s="99" t="s">
        <v>855</v>
      </c>
      <c r="T438" s="99">
        <v>0</v>
      </c>
      <c r="U438" s="99" t="s">
        <v>855</v>
      </c>
      <c r="V438" s="103">
        <v>0</v>
      </c>
    </row>
    <row r="439" spans="1:22" ht="15">
      <c r="A439" s="104"/>
      <c r="B439" s="105" t="s">
        <v>1992</v>
      </c>
      <c r="C439" s="105" t="s">
        <v>1993</v>
      </c>
      <c r="D439" s="105" t="s">
        <v>853</v>
      </c>
      <c r="E439" s="105" t="s">
        <v>854</v>
      </c>
      <c r="F439" s="106">
        <v>3539000</v>
      </c>
      <c r="G439" s="107">
        <v>42445</v>
      </c>
      <c r="H439" s="108">
        <v>70178324</v>
      </c>
      <c r="I439" s="105">
        <v>0</v>
      </c>
      <c r="J439" s="108">
        <v>70178324</v>
      </c>
      <c r="K439" s="105" t="s">
        <v>855</v>
      </c>
      <c r="L439" s="105">
        <v>0</v>
      </c>
      <c r="M439" s="105" t="s">
        <v>855</v>
      </c>
      <c r="N439" s="105">
        <v>0</v>
      </c>
      <c r="O439" s="105" t="s">
        <v>855</v>
      </c>
      <c r="P439" s="105">
        <v>0</v>
      </c>
      <c r="Q439" s="105" t="s">
        <v>855</v>
      </c>
      <c r="R439" s="105">
        <v>0</v>
      </c>
      <c r="S439" s="105" t="s">
        <v>855</v>
      </c>
      <c r="T439" s="105">
        <v>0</v>
      </c>
      <c r="U439" s="105" t="s">
        <v>855</v>
      </c>
      <c r="V439" s="109">
        <v>0</v>
      </c>
    </row>
    <row r="440" spans="1:22" ht="15">
      <c r="A440" s="98"/>
      <c r="B440" s="99" t="s">
        <v>1995</v>
      </c>
      <c r="C440" s="99" t="s">
        <v>1996</v>
      </c>
      <c r="D440" s="99" t="s">
        <v>853</v>
      </c>
      <c r="E440" s="99" t="s">
        <v>854</v>
      </c>
      <c r="F440" s="100">
        <v>28385040.469999999</v>
      </c>
      <c r="G440" s="101">
        <v>41999</v>
      </c>
      <c r="H440" s="102">
        <v>83596902573</v>
      </c>
      <c r="I440" s="99">
        <v>0</v>
      </c>
      <c r="J440" s="102">
        <v>83596902573</v>
      </c>
      <c r="K440" s="99" t="s">
        <v>855</v>
      </c>
      <c r="L440" s="99">
        <v>0</v>
      </c>
      <c r="M440" s="99" t="s">
        <v>855</v>
      </c>
      <c r="N440" s="99">
        <v>0</v>
      </c>
      <c r="O440" s="99" t="s">
        <v>855</v>
      </c>
      <c r="P440" s="99">
        <v>0</v>
      </c>
      <c r="Q440" s="99" t="s">
        <v>855</v>
      </c>
      <c r="R440" s="99">
        <v>0</v>
      </c>
      <c r="S440" s="99" t="s">
        <v>855</v>
      </c>
      <c r="T440" s="99">
        <v>0</v>
      </c>
      <c r="U440" s="99" t="s">
        <v>855</v>
      </c>
      <c r="V440" s="103">
        <v>0</v>
      </c>
    </row>
    <row r="441" spans="1:22" ht="15">
      <c r="A441" s="104" t="s">
        <v>1997</v>
      </c>
      <c r="B441" s="105" t="s">
        <v>1998</v>
      </c>
      <c r="C441" s="105" t="s">
        <v>1999</v>
      </c>
      <c r="D441" s="105" t="s">
        <v>867</v>
      </c>
      <c r="E441" s="105" t="s">
        <v>854</v>
      </c>
      <c r="F441" s="106">
        <v>2319882346.8499999</v>
      </c>
      <c r="G441" s="107">
        <v>41603</v>
      </c>
      <c r="H441" s="108">
        <v>512362664</v>
      </c>
      <c r="I441" s="108">
        <v>509842829</v>
      </c>
      <c r="J441" s="108">
        <v>1022205493</v>
      </c>
      <c r="K441" s="105" t="s">
        <v>855</v>
      </c>
      <c r="L441" s="105">
        <v>0</v>
      </c>
      <c r="M441" s="105" t="s">
        <v>855</v>
      </c>
      <c r="N441" s="105">
        <v>0</v>
      </c>
      <c r="O441" s="105" t="s">
        <v>855</v>
      </c>
      <c r="P441" s="105">
        <v>0</v>
      </c>
      <c r="Q441" s="105" t="s">
        <v>855</v>
      </c>
      <c r="R441" s="105">
        <v>0</v>
      </c>
      <c r="S441" s="105" t="s">
        <v>855</v>
      </c>
      <c r="T441" s="105">
        <v>0</v>
      </c>
      <c r="U441" s="105" t="s">
        <v>855</v>
      </c>
      <c r="V441" s="109">
        <v>0</v>
      </c>
    </row>
    <row r="442" spans="1:22" ht="15">
      <c r="A442" s="98"/>
      <c r="B442" s="99" t="s">
        <v>2001</v>
      </c>
      <c r="C442" s="99" t="s">
        <v>2002</v>
      </c>
      <c r="D442" s="99" t="s">
        <v>871</v>
      </c>
      <c r="E442" s="99" t="s">
        <v>854</v>
      </c>
      <c r="F442" s="100">
        <v>130000000</v>
      </c>
      <c r="G442" s="101">
        <v>39570</v>
      </c>
      <c r="H442" s="102">
        <v>7489720</v>
      </c>
      <c r="I442" s="102">
        <v>5110280</v>
      </c>
      <c r="J442" s="102">
        <v>12600000</v>
      </c>
      <c r="K442" s="99" t="s">
        <v>855</v>
      </c>
      <c r="L442" s="99">
        <v>0</v>
      </c>
      <c r="M442" s="99" t="s">
        <v>855</v>
      </c>
      <c r="N442" s="99">
        <v>0</v>
      </c>
      <c r="O442" s="99" t="s">
        <v>855</v>
      </c>
      <c r="P442" s="99">
        <v>0</v>
      </c>
      <c r="Q442" s="99" t="s">
        <v>855</v>
      </c>
      <c r="R442" s="99">
        <v>0</v>
      </c>
      <c r="S442" s="99" t="s">
        <v>855</v>
      </c>
      <c r="T442" s="99">
        <v>0</v>
      </c>
      <c r="U442" s="99" t="s">
        <v>855</v>
      </c>
      <c r="V442" s="103">
        <v>0</v>
      </c>
    </row>
    <row r="443" spans="1:22" ht="15">
      <c r="A443" s="104"/>
      <c r="B443" s="105" t="s">
        <v>2004</v>
      </c>
      <c r="C443" s="105" t="s">
        <v>2005</v>
      </c>
      <c r="D443" s="105" t="s">
        <v>871</v>
      </c>
      <c r="E443" s="105" t="s">
        <v>854</v>
      </c>
      <c r="F443" s="106">
        <v>1953374350.97</v>
      </c>
      <c r="G443" s="107">
        <v>41394</v>
      </c>
      <c r="H443" s="108">
        <v>70805346</v>
      </c>
      <c r="I443" s="108">
        <v>97893107</v>
      </c>
      <c r="J443" s="108">
        <v>168698453</v>
      </c>
      <c r="K443" s="105" t="s">
        <v>883</v>
      </c>
      <c r="L443" s="108">
        <v>68572777</v>
      </c>
      <c r="M443" s="105" t="s">
        <v>884</v>
      </c>
      <c r="N443" s="108">
        <v>29320330</v>
      </c>
      <c r="O443" s="105" t="s">
        <v>855</v>
      </c>
      <c r="P443" s="105">
        <v>0</v>
      </c>
      <c r="Q443" s="105" t="s">
        <v>855</v>
      </c>
      <c r="R443" s="105">
        <v>0</v>
      </c>
      <c r="S443" s="105" t="s">
        <v>855</v>
      </c>
      <c r="T443" s="105">
        <v>0</v>
      </c>
      <c r="U443" s="105" t="s">
        <v>855</v>
      </c>
      <c r="V443" s="109">
        <v>0</v>
      </c>
    </row>
    <row r="444" spans="1:22" ht="15">
      <c r="A444" s="98" t="s">
        <v>796</v>
      </c>
      <c r="B444" s="99" t="s">
        <v>2006</v>
      </c>
      <c r="C444" s="99" t="s">
        <v>2007</v>
      </c>
      <c r="D444" s="99" t="s">
        <v>929</v>
      </c>
      <c r="E444" s="99" t="s">
        <v>854</v>
      </c>
      <c r="F444" s="100">
        <v>6241753032.1599998</v>
      </c>
      <c r="G444" s="101">
        <v>41634</v>
      </c>
      <c r="H444" s="102">
        <v>371148532</v>
      </c>
      <c r="I444" s="102">
        <v>736590145</v>
      </c>
      <c r="J444" s="102">
        <v>1107738677</v>
      </c>
      <c r="K444" s="99" t="s">
        <v>883</v>
      </c>
      <c r="L444" s="102">
        <v>734649326</v>
      </c>
      <c r="M444" s="99" t="s">
        <v>884</v>
      </c>
      <c r="N444" s="102">
        <v>1940819</v>
      </c>
      <c r="O444" s="99" t="s">
        <v>855</v>
      </c>
      <c r="P444" s="99">
        <v>0</v>
      </c>
      <c r="Q444" s="99" t="s">
        <v>855</v>
      </c>
      <c r="R444" s="99">
        <v>0</v>
      </c>
      <c r="S444" s="99" t="s">
        <v>855</v>
      </c>
      <c r="T444" s="99">
        <v>0</v>
      </c>
      <c r="U444" s="99" t="s">
        <v>855</v>
      </c>
      <c r="V444" s="103">
        <v>0</v>
      </c>
    </row>
    <row r="445" spans="1:22" ht="15">
      <c r="A445" s="104" t="s">
        <v>2008</v>
      </c>
      <c r="B445" s="105" t="s">
        <v>2009</v>
      </c>
      <c r="C445" s="105" t="s">
        <v>2010</v>
      </c>
      <c r="D445" s="105" t="s">
        <v>867</v>
      </c>
      <c r="E445" s="105" t="s">
        <v>854</v>
      </c>
      <c r="F445" s="106">
        <v>3067535193.2800002</v>
      </c>
      <c r="G445" s="107">
        <v>41942</v>
      </c>
      <c r="H445" s="108">
        <v>640714069</v>
      </c>
      <c r="I445" s="108">
        <v>392782652</v>
      </c>
      <c r="J445" s="108">
        <v>1033496721</v>
      </c>
      <c r="K445" s="105" t="s">
        <v>855</v>
      </c>
      <c r="L445" s="105">
        <v>0</v>
      </c>
      <c r="M445" s="105" t="s">
        <v>855</v>
      </c>
      <c r="N445" s="105">
        <v>0</v>
      </c>
      <c r="O445" s="105" t="s">
        <v>855</v>
      </c>
      <c r="P445" s="105">
        <v>0</v>
      </c>
      <c r="Q445" s="105" t="s">
        <v>855</v>
      </c>
      <c r="R445" s="105">
        <v>0</v>
      </c>
      <c r="S445" s="105" t="s">
        <v>855</v>
      </c>
      <c r="T445" s="105">
        <v>0</v>
      </c>
      <c r="U445" s="105" t="s">
        <v>855</v>
      </c>
      <c r="V445" s="109">
        <v>0</v>
      </c>
    </row>
    <row r="446" spans="1:22" ht="15">
      <c r="A446" s="98" t="s">
        <v>2011</v>
      </c>
      <c r="B446" s="99" t="s">
        <v>2012</v>
      </c>
      <c r="C446" s="99" t="s">
        <v>2013</v>
      </c>
      <c r="D446" s="99" t="s">
        <v>914</v>
      </c>
      <c r="E446" s="99" t="s">
        <v>854</v>
      </c>
      <c r="F446" s="100">
        <v>7084677.4500000002</v>
      </c>
      <c r="G446" s="101">
        <v>42461</v>
      </c>
      <c r="H446" s="102">
        <v>45497726</v>
      </c>
      <c r="I446" s="99">
        <v>0</v>
      </c>
      <c r="J446" s="102">
        <v>45497726</v>
      </c>
      <c r="K446" s="99" t="s">
        <v>855</v>
      </c>
      <c r="L446" s="99">
        <v>0</v>
      </c>
      <c r="M446" s="99" t="s">
        <v>855</v>
      </c>
      <c r="N446" s="99">
        <v>0</v>
      </c>
      <c r="O446" s="99" t="s">
        <v>855</v>
      </c>
      <c r="P446" s="99">
        <v>0</v>
      </c>
      <c r="Q446" s="99" t="s">
        <v>855</v>
      </c>
      <c r="R446" s="99">
        <v>0</v>
      </c>
      <c r="S446" s="99" t="s">
        <v>855</v>
      </c>
      <c r="T446" s="99">
        <v>0</v>
      </c>
      <c r="U446" s="99" t="s">
        <v>855</v>
      </c>
      <c r="V446" s="103">
        <v>0</v>
      </c>
    </row>
    <row r="447" spans="1:22" ht="15">
      <c r="A447" s="104"/>
      <c r="B447" s="105" t="s">
        <v>2015</v>
      </c>
      <c r="C447" s="105" t="s">
        <v>2016</v>
      </c>
      <c r="D447" s="105" t="s">
        <v>871</v>
      </c>
      <c r="E447" s="105" t="s">
        <v>854</v>
      </c>
      <c r="F447" s="106">
        <v>500005</v>
      </c>
      <c r="G447" s="107">
        <v>41544</v>
      </c>
      <c r="H447" s="108">
        <v>500005</v>
      </c>
      <c r="I447" s="105">
        <v>0</v>
      </c>
      <c r="J447" s="108">
        <v>500005</v>
      </c>
      <c r="K447" s="105" t="s">
        <v>855</v>
      </c>
      <c r="L447" s="105">
        <v>0</v>
      </c>
      <c r="M447" s="105" t="s">
        <v>855</v>
      </c>
      <c r="N447" s="105">
        <v>0</v>
      </c>
      <c r="O447" s="105" t="s">
        <v>855</v>
      </c>
      <c r="P447" s="105">
        <v>0</v>
      </c>
      <c r="Q447" s="105" t="s">
        <v>855</v>
      </c>
      <c r="R447" s="105">
        <v>0</v>
      </c>
      <c r="S447" s="105" t="s">
        <v>855</v>
      </c>
      <c r="T447" s="105">
        <v>0</v>
      </c>
      <c r="U447" s="105" t="s">
        <v>855</v>
      </c>
      <c r="V447" s="109">
        <v>0</v>
      </c>
    </row>
    <row r="448" spans="1:22" ht="15">
      <c r="A448" s="98"/>
      <c r="B448" s="99" t="s">
        <v>2018</v>
      </c>
      <c r="C448" s="99" t="s">
        <v>2019</v>
      </c>
      <c r="D448" s="99" t="s">
        <v>871</v>
      </c>
      <c r="E448" s="99" t="s">
        <v>854</v>
      </c>
      <c r="F448" s="100">
        <v>44070179.950000003</v>
      </c>
      <c r="G448" s="101">
        <v>39568</v>
      </c>
      <c r="H448" s="102">
        <v>180894</v>
      </c>
      <c r="I448" s="102">
        <v>1025895</v>
      </c>
      <c r="J448" s="102">
        <v>1206789</v>
      </c>
      <c r="K448" s="99" t="s">
        <v>883</v>
      </c>
      <c r="L448" s="102">
        <v>286074</v>
      </c>
      <c r="M448" s="99" t="s">
        <v>884</v>
      </c>
      <c r="N448" s="99">
        <v>136</v>
      </c>
      <c r="O448" s="99" t="s">
        <v>899</v>
      </c>
      <c r="P448" s="102">
        <v>739685</v>
      </c>
      <c r="Q448" s="99" t="s">
        <v>855</v>
      </c>
      <c r="R448" s="99">
        <v>0</v>
      </c>
      <c r="S448" s="99" t="s">
        <v>855</v>
      </c>
      <c r="T448" s="99">
        <v>0</v>
      </c>
      <c r="U448" s="99" t="s">
        <v>855</v>
      </c>
      <c r="V448" s="103">
        <v>0</v>
      </c>
    </row>
    <row r="449" spans="1:22" ht="15">
      <c r="A449" s="104"/>
      <c r="B449" s="105" t="s">
        <v>2020</v>
      </c>
      <c r="C449" s="105" t="s">
        <v>2021</v>
      </c>
      <c r="D449" s="105" t="s">
        <v>871</v>
      </c>
      <c r="E449" s="105" t="s">
        <v>854</v>
      </c>
      <c r="F449" s="106">
        <v>27037141</v>
      </c>
      <c r="G449" s="107">
        <v>37372</v>
      </c>
      <c r="H449" s="108">
        <v>4500000</v>
      </c>
      <c r="I449" s="108">
        <v>9000000</v>
      </c>
      <c r="J449" s="108">
        <v>13500000</v>
      </c>
      <c r="K449" s="105" t="s">
        <v>855</v>
      </c>
      <c r="L449" s="105">
        <v>0</v>
      </c>
      <c r="M449" s="105" t="s">
        <v>855</v>
      </c>
      <c r="N449" s="105">
        <v>0</v>
      </c>
      <c r="O449" s="105" t="s">
        <v>855</v>
      </c>
      <c r="P449" s="105">
        <v>0</v>
      </c>
      <c r="Q449" s="105" t="s">
        <v>855</v>
      </c>
      <c r="R449" s="105">
        <v>0</v>
      </c>
      <c r="S449" s="105" t="s">
        <v>855</v>
      </c>
      <c r="T449" s="105">
        <v>0</v>
      </c>
      <c r="U449" s="105" t="s">
        <v>855</v>
      </c>
      <c r="V449" s="109">
        <v>0</v>
      </c>
    </row>
    <row r="450" spans="1:22" ht="15">
      <c r="A450" s="98" t="s">
        <v>2022</v>
      </c>
      <c r="B450" s="99" t="s">
        <v>2023</v>
      </c>
      <c r="C450" s="99" t="s">
        <v>2024</v>
      </c>
      <c r="D450" s="99" t="s">
        <v>914</v>
      </c>
      <c r="E450" s="99" t="s">
        <v>854</v>
      </c>
      <c r="F450" s="100">
        <v>130586573.48999999</v>
      </c>
      <c r="G450" s="101">
        <v>41835</v>
      </c>
      <c r="H450" s="102">
        <v>78506215</v>
      </c>
      <c r="I450" s="99">
        <v>0</v>
      </c>
      <c r="J450" s="102">
        <v>78506215</v>
      </c>
      <c r="K450" s="99" t="s">
        <v>855</v>
      </c>
      <c r="L450" s="99">
        <v>0</v>
      </c>
      <c r="M450" s="99" t="s">
        <v>855</v>
      </c>
      <c r="N450" s="99">
        <v>0</v>
      </c>
      <c r="O450" s="99" t="s">
        <v>855</v>
      </c>
      <c r="P450" s="99">
        <v>0</v>
      </c>
      <c r="Q450" s="99" t="s">
        <v>855</v>
      </c>
      <c r="R450" s="99">
        <v>0</v>
      </c>
      <c r="S450" s="99" t="s">
        <v>855</v>
      </c>
      <c r="T450" s="99">
        <v>0</v>
      </c>
      <c r="U450" s="99" t="s">
        <v>855</v>
      </c>
      <c r="V450" s="103">
        <v>0</v>
      </c>
    </row>
    <row r="451" spans="1:22" ht="15">
      <c r="A451" s="104" t="s">
        <v>2025</v>
      </c>
      <c r="B451" s="105" t="s">
        <v>2026</v>
      </c>
      <c r="C451" s="105" t="s">
        <v>2027</v>
      </c>
      <c r="D451" s="105" t="s">
        <v>914</v>
      </c>
      <c r="E451" s="105" t="s">
        <v>854</v>
      </c>
      <c r="F451" s="106">
        <v>1072815631.8</v>
      </c>
      <c r="G451" s="107">
        <v>42418</v>
      </c>
      <c r="H451" s="108">
        <v>173500000</v>
      </c>
      <c r="I451" s="105">
        <v>0</v>
      </c>
      <c r="J451" s="108">
        <v>173500000</v>
      </c>
      <c r="K451" s="105" t="s">
        <v>855</v>
      </c>
      <c r="L451" s="105">
        <v>0</v>
      </c>
      <c r="M451" s="105" t="s">
        <v>855</v>
      </c>
      <c r="N451" s="105">
        <v>0</v>
      </c>
      <c r="O451" s="105" t="s">
        <v>855</v>
      </c>
      <c r="P451" s="105">
        <v>0</v>
      </c>
      <c r="Q451" s="105" t="s">
        <v>855</v>
      </c>
      <c r="R451" s="105">
        <v>0</v>
      </c>
      <c r="S451" s="105" t="s">
        <v>855</v>
      </c>
      <c r="T451" s="105">
        <v>0</v>
      </c>
      <c r="U451" s="105" t="s">
        <v>855</v>
      </c>
      <c r="V451" s="109">
        <v>0</v>
      </c>
    </row>
    <row r="452" spans="1:22" ht="15">
      <c r="A452" s="98"/>
      <c r="B452" s="99" t="s">
        <v>2029</v>
      </c>
      <c r="C452" s="99" t="s">
        <v>2030</v>
      </c>
      <c r="D452" s="99" t="s">
        <v>871</v>
      </c>
      <c r="E452" s="99" t="s">
        <v>854</v>
      </c>
      <c r="F452" s="100">
        <v>14921838.99</v>
      </c>
      <c r="G452" s="101">
        <v>42480</v>
      </c>
      <c r="H452" s="102">
        <v>2353672</v>
      </c>
      <c r="I452" s="102">
        <v>4266666</v>
      </c>
      <c r="J452" s="102">
        <v>6620338</v>
      </c>
      <c r="K452" s="99" t="s">
        <v>855</v>
      </c>
      <c r="L452" s="99">
        <v>0</v>
      </c>
      <c r="M452" s="99" t="s">
        <v>855</v>
      </c>
      <c r="N452" s="99">
        <v>0</v>
      </c>
      <c r="O452" s="99" t="s">
        <v>855</v>
      </c>
      <c r="P452" s="99">
        <v>0</v>
      </c>
      <c r="Q452" s="99" t="s">
        <v>855</v>
      </c>
      <c r="R452" s="99">
        <v>0</v>
      </c>
      <c r="S452" s="99" t="s">
        <v>855</v>
      </c>
      <c r="T452" s="99">
        <v>0</v>
      </c>
      <c r="U452" s="99" t="s">
        <v>855</v>
      </c>
      <c r="V452" s="103">
        <v>0</v>
      </c>
    </row>
    <row r="453" spans="1:22" ht="15">
      <c r="A453" s="104"/>
      <c r="B453" s="105" t="s">
        <v>2032</v>
      </c>
      <c r="C453" s="105" t="s">
        <v>2033</v>
      </c>
      <c r="D453" s="105" t="s">
        <v>871</v>
      </c>
      <c r="E453" s="105" t="s">
        <v>854</v>
      </c>
      <c r="F453" s="106">
        <v>165988340.53999999</v>
      </c>
      <c r="G453" s="107">
        <v>42172</v>
      </c>
      <c r="H453" s="108">
        <v>2738293</v>
      </c>
      <c r="I453" s="108">
        <v>2548997</v>
      </c>
      <c r="J453" s="108">
        <v>5287290</v>
      </c>
      <c r="K453" s="105" t="s">
        <v>855</v>
      </c>
      <c r="L453" s="105">
        <v>0</v>
      </c>
      <c r="M453" s="105" t="s">
        <v>855</v>
      </c>
      <c r="N453" s="105">
        <v>0</v>
      </c>
      <c r="O453" s="105" t="s">
        <v>855</v>
      </c>
      <c r="P453" s="105">
        <v>0</v>
      </c>
      <c r="Q453" s="105" t="s">
        <v>855</v>
      </c>
      <c r="R453" s="105">
        <v>0</v>
      </c>
      <c r="S453" s="105" t="s">
        <v>855</v>
      </c>
      <c r="T453" s="105">
        <v>0</v>
      </c>
      <c r="U453" s="105" t="s">
        <v>855</v>
      </c>
      <c r="V453" s="109">
        <v>0</v>
      </c>
    </row>
    <row r="454" spans="1:22" ht="15">
      <c r="A454" s="98" t="s">
        <v>2034</v>
      </c>
      <c r="B454" s="99" t="s">
        <v>2035</v>
      </c>
      <c r="C454" s="99" t="s">
        <v>2036</v>
      </c>
      <c r="D454" s="99" t="s">
        <v>914</v>
      </c>
      <c r="E454" s="99" t="s">
        <v>854</v>
      </c>
      <c r="F454" s="100">
        <v>144469396</v>
      </c>
      <c r="G454" s="101">
        <v>39798</v>
      </c>
      <c r="H454" s="102">
        <v>66002915</v>
      </c>
      <c r="I454" s="99">
        <v>0</v>
      </c>
      <c r="J454" s="102">
        <v>66002915</v>
      </c>
      <c r="K454" s="99" t="s">
        <v>855</v>
      </c>
      <c r="L454" s="99">
        <v>0</v>
      </c>
      <c r="M454" s="99" t="s">
        <v>855</v>
      </c>
      <c r="N454" s="99">
        <v>0</v>
      </c>
      <c r="O454" s="99" t="s">
        <v>855</v>
      </c>
      <c r="P454" s="99">
        <v>0</v>
      </c>
      <c r="Q454" s="99" t="s">
        <v>855</v>
      </c>
      <c r="R454" s="99">
        <v>0</v>
      </c>
      <c r="S454" s="99" t="s">
        <v>855</v>
      </c>
      <c r="T454" s="99">
        <v>0</v>
      </c>
      <c r="U454" s="99" t="s">
        <v>855</v>
      </c>
      <c r="V454" s="103">
        <v>0</v>
      </c>
    </row>
    <row r="455" spans="1:22" ht="15">
      <c r="A455" s="104"/>
      <c r="B455" s="105" t="s">
        <v>803</v>
      </c>
      <c r="C455" s="105" t="s">
        <v>2038</v>
      </c>
      <c r="D455" s="105" t="s">
        <v>871</v>
      </c>
      <c r="E455" s="105" t="s">
        <v>854</v>
      </c>
      <c r="F455" s="106">
        <v>21944721.25</v>
      </c>
      <c r="G455" s="107">
        <v>42348</v>
      </c>
      <c r="H455" s="108">
        <v>167915</v>
      </c>
      <c r="I455" s="108">
        <v>335240</v>
      </c>
      <c r="J455" s="108">
        <v>503155</v>
      </c>
      <c r="K455" s="105" t="s">
        <v>855</v>
      </c>
      <c r="L455" s="105">
        <v>0</v>
      </c>
      <c r="M455" s="105" t="s">
        <v>855</v>
      </c>
      <c r="N455" s="105">
        <v>0</v>
      </c>
      <c r="O455" s="105" t="s">
        <v>855</v>
      </c>
      <c r="P455" s="105">
        <v>0</v>
      </c>
      <c r="Q455" s="105" t="s">
        <v>855</v>
      </c>
      <c r="R455" s="105">
        <v>0</v>
      </c>
      <c r="S455" s="105" t="s">
        <v>855</v>
      </c>
      <c r="T455" s="105">
        <v>0</v>
      </c>
      <c r="U455" s="105" t="s">
        <v>855</v>
      </c>
      <c r="V455" s="109">
        <v>0</v>
      </c>
    </row>
    <row r="456" spans="1:22" ht="15">
      <c r="A456" s="98"/>
      <c r="B456" s="99" t="s">
        <v>2040</v>
      </c>
      <c r="C456" s="99" t="s">
        <v>2041</v>
      </c>
      <c r="D456" s="99" t="s">
        <v>871</v>
      </c>
      <c r="E456" s="99" t="s">
        <v>854</v>
      </c>
      <c r="F456" s="100">
        <v>177000000</v>
      </c>
      <c r="G456" s="101">
        <v>41758</v>
      </c>
      <c r="H456" s="102">
        <v>1587101</v>
      </c>
      <c r="I456" s="102">
        <v>1360709</v>
      </c>
      <c r="J456" s="102">
        <v>2947810</v>
      </c>
      <c r="K456" s="99" t="s">
        <v>855</v>
      </c>
      <c r="L456" s="99">
        <v>0</v>
      </c>
      <c r="M456" s="99" t="s">
        <v>855</v>
      </c>
      <c r="N456" s="99">
        <v>0</v>
      </c>
      <c r="O456" s="99" t="s">
        <v>855</v>
      </c>
      <c r="P456" s="99">
        <v>0</v>
      </c>
      <c r="Q456" s="99" t="s">
        <v>855</v>
      </c>
      <c r="R456" s="99">
        <v>0</v>
      </c>
      <c r="S456" s="99" t="s">
        <v>855</v>
      </c>
      <c r="T456" s="99">
        <v>0</v>
      </c>
      <c r="U456" s="99" t="s">
        <v>855</v>
      </c>
      <c r="V456" s="103">
        <v>0</v>
      </c>
    </row>
    <row r="457" spans="1:22" ht="15">
      <c r="A457" s="104"/>
      <c r="B457" s="105" t="s">
        <v>2043</v>
      </c>
      <c r="C457" s="105" t="s">
        <v>2044</v>
      </c>
      <c r="D457" s="105" t="s">
        <v>871</v>
      </c>
      <c r="E457" s="105" t="s">
        <v>854</v>
      </c>
      <c r="F457" s="106">
        <v>263145011.81999999</v>
      </c>
      <c r="G457" s="107">
        <v>42431</v>
      </c>
      <c r="H457" s="108">
        <v>9743971</v>
      </c>
      <c r="I457" s="108">
        <v>2100299</v>
      </c>
      <c r="J457" s="108">
        <v>11844270</v>
      </c>
      <c r="K457" s="105" t="s">
        <v>855</v>
      </c>
      <c r="L457" s="105">
        <v>0</v>
      </c>
      <c r="M457" s="105" t="s">
        <v>855</v>
      </c>
      <c r="N457" s="105">
        <v>0</v>
      </c>
      <c r="O457" s="105" t="s">
        <v>855</v>
      </c>
      <c r="P457" s="105">
        <v>0</v>
      </c>
      <c r="Q457" s="105" t="s">
        <v>855</v>
      </c>
      <c r="R457" s="105">
        <v>0</v>
      </c>
      <c r="S457" s="105" t="s">
        <v>855</v>
      </c>
      <c r="T457" s="105">
        <v>0</v>
      </c>
      <c r="U457" s="105" t="s">
        <v>855</v>
      </c>
      <c r="V457" s="109">
        <v>0</v>
      </c>
    </row>
    <row r="458" spans="1:22" ht="15">
      <c r="A458" s="98"/>
      <c r="B458" s="99" t="s">
        <v>2045</v>
      </c>
      <c r="C458" s="99" t="s">
        <v>2046</v>
      </c>
      <c r="D458" s="99" t="s">
        <v>871</v>
      </c>
      <c r="E458" s="99" t="s">
        <v>854</v>
      </c>
      <c r="F458" s="100">
        <v>63571415865.089996</v>
      </c>
      <c r="G458" s="101">
        <v>42152</v>
      </c>
      <c r="H458" s="102">
        <v>571644217</v>
      </c>
      <c r="I458" s="102">
        <v>1119340706</v>
      </c>
      <c r="J458" s="102">
        <v>1690984923</v>
      </c>
      <c r="K458" s="99" t="s">
        <v>855</v>
      </c>
      <c r="L458" s="99">
        <v>0</v>
      </c>
      <c r="M458" s="99" t="s">
        <v>855</v>
      </c>
      <c r="N458" s="99">
        <v>0</v>
      </c>
      <c r="O458" s="99" t="s">
        <v>855</v>
      </c>
      <c r="P458" s="99">
        <v>0</v>
      </c>
      <c r="Q458" s="99" t="s">
        <v>855</v>
      </c>
      <c r="R458" s="99">
        <v>0</v>
      </c>
      <c r="S458" s="99" t="s">
        <v>855</v>
      </c>
      <c r="T458" s="99">
        <v>0</v>
      </c>
      <c r="U458" s="99" t="s">
        <v>855</v>
      </c>
      <c r="V458" s="103">
        <v>0</v>
      </c>
    </row>
    <row r="459" spans="1:22" ht="15">
      <c r="A459" s="104"/>
      <c r="B459" s="105" t="s">
        <v>2048</v>
      </c>
      <c r="C459" s="105" t="s">
        <v>2049</v>
      </c>
      <c r="D459" s="105" t="s">
        <v>853</v>
      </c>
      <c r="E459" s="105" t="s">
        <v>854</v>
      </c>
      <c r="F459" s="106">
        <v>8680065.6600000001</v>
      </c>
      <c r="G459" s="107">
        <v>42489</v>
      </c>
      <c r="H459" s="108">
        <v>95789512</v>
      </c>
      <c r="I459" s="105">
        <v>0</v>
      </c>
      <c r="J459" s="108">
        <v>95789512</v>
      </c>
      <c r="K459" s="105" t="s">
        <v>855</v>
      </c>
      <c r="L459" s="105">
        <v>0</v>
      </c>
      <c r="M459" s="105" t="s">
        <v>855</v>
      </c>
      <c r="N459" s="105">
        <v>0</v>
      </c>
      <c r="O459" s="105" t="s">
        <v>855</v>
      </c>
      <c r="P459" s="105">
        <v>0</v>
      </c>
      <c r="Q459" s="105" t="s">
        <v>855</v>
      </c>
      <c r="R459" s="105">
        <v>0</v>
      </c>
      <c r="S459" s="105" t="s">
        <v>855</v>
      </c>
      <c r="T459" s="105">
        <v>0</v>
      </c>
      <c r="U459" s="105" t="s">
        <v>855</v>
      </c>
      <c r="V459" s="109">
        <v>0</v>
      </c>
    </row>
    <row r="460" spans="1:22" ht="15">
      <c r="A460" s="98" t="s">
        <v>2050</v>
      </c>
      <c r="B460" s="99" t="s">
        <v>2051</v>
      </c>
      <c r="C460" s="99" t="s">
        <v>2052</v>
      </c>
      <c r="D460" s="99" t="s">
        <v>914</v>
      </c>
      <c r="E460" s="99" t="s">
        <v>854</v>
      </c>
      <c r="F460" s="100">
        <v>2807005993.8800001</v>
      </c>
      <c r="G460" s="101">
        <v>42333</v>
      </c>
      <c r="H460" s="102">
        <v>16354401</v>
      </c>
      <c r="I460" s="99">
        <v>0</v>
      </c>
      <c r="J460" s="102">
        <v>16354401</v>
      </c>
      <c r="K460" s="99" t="s">
        <v>855</v>
      </c>
      <c r="L460" s="99">
        <v>0</v>
      </c>
      <c r="M460" s="99" t="s">
        <v>855</v>
      </c>
      <c r="N460" s="99">
        <v>0</v>
      </c>
      <c r="O460" s="99" t="s">
        <v>855</v>
      </c>
      <c r="P460" s="99">
        <v>0</v>
      </c>
      <c r="Q460" s="99" t="s">
        <v>855</v>
      </c>
      <c r="R460" s="99">
        <v>0</v>
      </c>
      <c r="S460" s="99" t="s">
        <v>855</v>
      </c>
      <c r="T460" s="99">
        <v>0</v>
      </c>
      <c r="U460" s="99" t="s">
        <v>855</v>
      </c>
      <c r="V460" s="103">
        <v>0</v>
      </c>
    </row>
    <row r="461" spans="1:22" ht="15">
      <c r="A461" s="104"/>
      <c r="B461" s="105" t="s">
        <v>2054</v>
      </c>
      <c r="C461" s="105" t="s">
        <v>2055</v>
      </c>
      <c r="D461" s="105" t="s">
        <v>871</v>
      </c>
      <c r="E461" s="105" t="s">
        <v>854</v>
      </c>
      <c r="F461" s="106">
        <v>125939000</v>
      </c>
      <c r="G461" s="107">
        <v>41600</v>
      </c>
      <c r="H461" s="108">
        <v>26162996</v>
      </c>
      <c r="I461" s="105">
        <v>0</v>
      </c>
      <c r="J461" s="108">
        <v>26162996</v>
      </c>
      <c r="K461" s="105" t="s">
        <v>855</v>
      </c>
      <c r="L461" s="105">
        <v>0</v>
      </c>
      <c r="M461" s="105" t="s">
        <v>855</v>
      </c>
      <c r="N461" s="105">
        <v>0</v>
      </c>
      <c r="O461" s="105" t="s">
        <v>855</v>
      </c>
      <c r="P461" s="105">
        <v>0</v>
      </c>
      <c r="Q461" s="105" t="s">
        <v>855</v>
      </c>
      <c r="R461" s="105">
        <v>0</v>
      </c>
      <c r="S461" s="105" t="s">
        <v>855</v>
      </c>
      <c r="T461" s="105">
        <v>0</v>
      </c>
      <c r="U461" s="105" t="s">
        <v>855</v>
      </c>
      <c r="V461" s="109">
        <v>0</v>
      </c>
    </row>
    <row r="462" spans="1:22" ht="15">
      <c r="A462" s="98"/>
      <c r="B462" s="99" t="s">
        <v>2057</v>
      </c>
      <c r="C462" s="99" t="s">
        <v>2058</v>
      </c>
      <c r="D462" s="99" t="s">
        <v>871</v>
      </c>
      <c r="E462" s="99" t="s">
        <v>854</v>
      </c>
      <c r="F462" s="100">
        <v>140012637.44</v>
      </c>
      <c r="G462" s="101">
        <v>41737</v>
      </c>
      <c r="H462" s="102">
        <v>85937255</v>
      </c>
      <c r="I462" s="102">
        <v>145449893</v>
      </c>
      <c r="J462" s="102">
        <v>231387148</v>
      </c>
      <c r="K462" s="99" t="s">
        <v>855</v>
      </c>
      <c r="L462" s="99">
        <v>0</v>
      </c>
      <c r="M462" s="99" t="s">
        <v>855</v>
      </c>
      <c r="N462" s="99">
        <v>0</v>
      </c>
      <c r="O462" s="99" t="s">
        <v>855</v>
      </c>
      <c r="P462" s="99">
        <v>0</v>
      </c>
      <c r="Q462" s="99" t="s">
        <v>855</v>
      </c>
      <c r="R462" s="99">
        <v>0</v>
      </c>
      <c r="S462" s="99" t="s">
        <v>855</v>
      </c>
      <c r="T462" s="99">
        <v>0</v>
      </c>
      <c r="U462" s="99" t="s">
        <v>855</v>
      </c>
      <c r="V462" s="103">
        <v>0</v>
      </c>
    </row>
    <row r="463" spans="1:22" ht="15">
      <c r="A463" s="104"/>
      <c r="B463" s="105" t="s">
        <v>2060</v>
      </c>
      <c r="C463" s="105" t="s">
        <v>2061</v>
      </c>
      <c r="D463" s="105" t="s">
        <v>2767</v>
      </c>
      <c r="E463" s="105" t="s">
        <v>854</v>
      </c>
      <c r="F463" s="106">
        <v>571815320</v>
      </c>
      <c r="G463" s="107">
        <v>42123</v>
      </c>
      <c r="H463" s="108">
        <v>571815320</v>
      </c>
      <c r="I463" s="105">
        <v>0</v>
      </c>
      <c r="J463" s="108">
        <v>571815320</v>
      </c>
      <c r="K463" s="105" t="s">
        <v>855</v>
      </c>
      <c r="L463" s="105">
        <v>0</v>
      </c>
      <c r="M463" s="105" t="s">
        <v>855</v>
      </c>
      <c r="N463" s="105">
        <v>0</v>
      </c>
      <c r="O463" s="105" t="s">
        <v>855</v>
      </c>
      <c r="P463" s="105">
        <v>0</v>
      </c>
      <c r="Q463" s="105" t="s">
        <v>855</v>
      </c>
      <c r="R463" s="105">
        <v>0</v>
      </c>
      <c r="S463" s="105" t="s">
        <v>855</v>
      </c>
      <c r="T463" s="105">
        <v>0</v>
      </c>
      <c r="U463" s="105" t="s">
        <v>855</v>
      </c>
      <c r="V463" s="109">
        <v>0</v>
      </c>
    </row>
    <row r="464" spans="1:22" ht="15">
      <c r="A464" s="98"/>
      <c r="B464" s="99" t="s">
        <v>2063</v>
      </c>
      <c r="C464" s="99" t="s">
        <v>2064</v>
      </c>
      <c r="D464" s="99" t="s">
        <v>871</v>
      </c>
      <c r="E464" s="99" t="s">
        <v>854</v>
      </c>
      <c r="F464" s="100">
        <v>8186220.6600000001</v>
      </c>
      <c r="G464" s="101">
        <v>42489</v>
      </c>
      <c r="H464" s="102">
        <v>1456603</v>
      </c>
      <c r="I464" s="102">
        <v>2802678</v>
      </c>
      <c r="J464" s="102">
        <v>4259281</v>
      </c>
      <c r="K464" s="99" t="s">
        <v>855</v>
      </c>
      <c r="L464" s="99">
        <v>0</v>
      </c>
      <c r="M464" s="99" t="s">
        <v>855</v>
      </c>
      <c r="N464" s="99">
        <v>0</v>
      </c>
      <c r="O464" s="99" t="s">
        <v>855</v>
      </c>
      <c r="P464" s="99">
        <v>0</v>
      </c>
      <c r="Q464" s="99" t="s">
        <v>855</v>
      </c>
      <c r="R464" s="99">
        <v>0</v>
      </c>
      <c r="S464" s="99" t="s">
        <v>855</v>
      </c>
      <c r="T464" s="99">
        <v>0</v>
      </c>
      <c r="U464" s="99" t="s">
        <v>855</v>
      </c>
      <c r="V464" s="103">
        <v>0</v>
      </c>
    </row>
    <row r="465" spans="1:22" ht="15">
      <c r="A465" s="104" t="s">
        <v>809</v>
      </c>
      <c r="B465" s="105" t="s">
        <v>2065</v>
      </c>
      <c r="C465" s="105" t="s">
        <v>2066</v>
      </c>
      <c r="D465" s="105" t="s">
        <v>914</v>
      </c>
      <c r="E465" s="105" t="s">
        <v>854</v>
      </c>
      <c r="F465" s="106">
        <v>9913414421.7399998</v>
      </c>
      <c r="G465" s="107">
        <v>41918</v>
      </c>
      <c r="H465" s="108">
        <v>2421032479</v>
      </c>
      <c r="I465" s="105">
        <v>0</v>
      </c>
      <c r="J465" s="108">
        <v>2421032479</v>
      </c>
      <c r="K465" s="105" t="s">
        <v>855</v>
      </c>
      <c r="L465" s="105">
        <v>0</v>
      </c>
      <c r="M465" s="105" t="s">
        <v>855</v>
      </c>
      <c r="N465" s="105">
        <v>0</v>
      </c>
      <c r="O465" s="105" t="s">
        <v>855</v>
      </c>
      <c r="P465" s="105">
        <v>0</v>
      </c>
      <c r="Q465" s="105" t="s">
        <v>855</v>
      </c>
      <c r="R465" s="105">
        <v>0</v>
      </c>
      <c r="S465" s="105" t="s">
        <v>855</v>
      </c>
      <c r="T465" s="105">
        <v>0</v>
      </c>
      <c r="U465" s="105" t="s">
        <v>855</v>
      </c>
      <c r="V465" s="109">
        <v>0</v>
      </c>
    </row>
    <row r="466" spans="1:22" ht="15">
      <c r="A466" s="98" t="s">
        <v>810</v>
      </c>
      <c r="B466" s="99" t="s">
        <v>2067</v>
      </c>
      <c r="C466" s="99" t="s">
        <v>2068</v>
      </c>
      <c r="D466" s="99" t="s">
        <v>914</v>
      </c>
      <c r="E466" s="99" t="s">
        <v>854</v>
      </c>
      <c r="F466" s="100">
        <v>243022170.40000001</v>
      </c>
      <c r="G466" s="101">
        <v>42181</v>
      </c>
      <c r="H466" s="102">
        <v>67500665</v>
      </c>
      <c r="I466" s="99">
        <v>0</v>
      </c>
      <c r="J466" s="102">
        <v>67500665</v>
      </c>
      <c r="K466" s="99" t="s">
        <v>855</v>
      </c>
      <c r="L466" s="99">
        <v>0</v>
      </c>
      <c r="M466" s="99" t="s">
        <v>855</v>
      </c>
      <c r="N466" s="99">
        <v>0</v>
      </c>
      <c r="O466" s="99" t="s">
        <v>855</v>
      </c>
      <c r="P466" s="99">
        <v>0</v>
      </c>
      <c r="Q466" s="99" t="s">
        <v>855</v>
      </c>
      <c r="R466" s="99">
        <v>0</v>
      </c>
      <c r="S466" s="99" t="s">
        <v>855</v>
      </c>
      <c r="T466" s="99">
        <v>0</v>
      </c>
      <c r="U466" s="99" t="s">
        <v>855</v>
      </c>
      <c r="V466" s="103">
        <v>0</v>
      </c>
    </row>
    <row r="467" spans="1:22" ht="15">
      <c r="A467" s="104" t="s">
        <v>2069</v>
      </c>
      <c r="B467" s="105" t="s">
        <v>2070</v>
      </c>
      <c r="C467" s="105" t="s">
        <v>2071</v>
      </c>
      <c r="D467" s="105" t="s">
        <v>914</v>
      </c>
      <c r="E467" s="105" t="s">
        <v>854</v>
      </c>
      <c r="F467" s="106">
        <v>541374269.58000004</v>
      </c>
      <c r="G467" s="107">
        <v>42304</v>
      </c>
      <c r="H467" s="108">
        <v>165637727</v>
      </c>
      <c r="I467" s="105">
        <v>0</v>
      </c>
      <c r="J467" s="108">
        <v>165637727</v>
      </c>
      <c r="K467" s="105" t="s">
        <v>855</v>
      </c>
      <c r="L467" s="105">
        <v>0</v>
      </c>
      <c r="M467" s="105" t="s">
        <v>855</v>
      </c>
      <c r="N467" s="105">
        <v>0</v>
      </c>
      <c r="O467" s="105" t="s">
        <v>855</v>
      </c>
      <c r="P467" s="105">
        <v>0</v>
      </c>
      <c r="Q467" s="105" t="s">
        <v>855</v>
      </c>
      <c r="R467" s="105">
        <v>0</v>
      </c>
      <c r="S467" s="105" t="s">
        <v>855</v>
      </c>
      <c r="T467" s="105">
        <v>0</v>
      </c>
      <c r="U467" s="105" t="s">
        <v>855</v>
      </c>
      <c r="V467" s="109">
        <v>0</v>
      </c>
    </row>
    <row r="468" spans="1:22" ht="15">
      <c r="A468" s="98" t="s">
        <v>2072</v>
      </c>
      <c r="B468" s="99" t="s">
        <v>2073</v>
      </c>
      <c r="C468" s="99" t="s">
        <v>2074</v>
      </c>
      <c r="D468" s="99" t="s">
        <v>914</v>
      </c>
      <c r="E468" s="99" t="s">
        <v>854</v>
      </c>
      <c r="F468" s="100">
        <v>2737360871.6999998</v>
      </c>
      <c r="G468" s="101">
        <v>42495</v>
      </c>
      <c r="H468" s="102">
        <v>652742192</v>
      </c>
      <c r="I468" s="99">
        <v>0</v>
      </c>
      <c r="J468" s="102">
        <v>652742192</v>
      </c>
      <c r="K468" s="99" t="s">
        <v>855</v>
      </c>
      <c r="L468" s="99">
        <v>0</v>
      </c>
      <c r="M468" s="99" t="s">
        <v>855</v>
      </c>
      <c r="N468" s="99">
        <v>0</v>
      </c>
      <c r="O468" s="99" t="s">
        <v>855</v>
      </c>
      <c r="P468" s="99">
        <v>0</v>
      </c>
      <c r="Q468" s="99" t="s">
        <v>855</v>
      </c>
      <c r="R468" s="99">
        <v>0</v>
      </c>
      <c r="S468" s="99" t="s">
        <v>855</v>
      </c>
      <c r="T468" s="99">
        <v>0</v>
      </c>
      <c r="U468" s="99" t="s">
        <v>855</v>
      </c>
      <c r="V468" s="103">
        <v>0</v>
      </c>
    </row>
    <row r="469" spans="1:22" ht="15">
      <c r="A469" s="104" t="s">
        <v>813</v>
      </c>
      <c r="B469" s="105" t="s">
        <v>2075</v>
      </c>
      <c r="C469" s="105" t="s">
        <v>2076</v>
      </c>
      <c r="D469" s="105" t="s">
        <v>929</v>
      </c>
      <c r="E469" s="105" t="s">
        <v>854</v>
      </c>
      <c r="F469" s="106">
        <v>2215291165.5999999</v>
      </c>
      <c r="G469" s="107">
        <v>41908</v>
      </c>
      <c r="H469" s="108">
        <v>64484433</v>
      </c>
      <c r="I469" s="108">
        <v>96775022</v>
      </c>
      <c r="J469" s="108">
        <v>161259455</v>
      </c>
      <c r="K469" s="105" t="s">
        <v>855</v>
      </c>
      <c r="L469" s="105">
        <v>0</v>
      </c>
      <c r="M469" s="105" t="s">
        <v>855</v>
      </c>
      <c r="N469" s="105">
        <v>0</v>
      </c>
      <c r="O469" s="105" t="s">
        <v>855</v>
      </c>
      <c r="P469" s="105">
        <v>0</v>
      </c>
      <c r="Q469" s="105" t="s">
        <v>855</v>
      </c>
      <c r="R469" s="105">
        <v>0</v>
      </c>
      <c r="S469" s="105" t="s">
        <v>855</v>
      </c>
      <c r="T469" s="105">
        <v>0</v>
      </c>
      <c r="U469" s="105" t="s">
        <v>855</v>
      </c>
      <c r="V469" s="109">
        <v>0</v>
      </c>
    </row>
    <row r="470" spans="1:22" ht="15">
      <c r="A470" s="98" t="s">
        <v>859</v>
      </c>
      <c r="B470" s="99" t="s">
        <v>860</v>
      </c>
      <c r="C470" s="99" t="s">
        <v>861</v>
      </c>
      <c r="D470" s="99" t="s">
        <v>862</v>
      </c>
      <c r="E470" s="99" t="s">
        <v>863</v>
      </c>
      <c r="F470" s="100">
        <v>160725352.40000001</v>
      </c>
      <c r="G470" s="101">
        <v>42465</v>
      </c>
      <c r="H470" s="99">
        <v>0</v>
      </c>
      <c r="I470" s="102">
        <v>3540206</v>
      </c>
      <c r="J470" s="102">
        <v>3540206</v>
      </c>
      <c r="K470" s="99" t="s">
        <v>855</v>
      </c>
      <c r="L470" s="99">
        <v>0</v>
      </c>
      <c r="M470" s="99" t="s">
        <v>855</v>
      </c>
      <c r="N470" s="99">
        <v>0</v>
      </c>
      <c r="O470" s="99" t="s">
        <v>855</v>
      </c>
      <c r="P470" s="99">
        <v>0</v>
      </c>
      <c r="Q470" s="99" t="s">
        <v>855</v>
      </c>
      <c r="R470" s="99">
        <v>0</v>
      </c>
      <c r="S470" s="99" t="s">
        <v>855</v>
      </c>
      <c r="T470" s="99">
        <v>0</v>
      </c>
      <c r="U470" s="99" t="s">
        <v>855</v>
      </c>
      <c r="V470" s="103">
        <v>0</v>
      </c>
    </row>
    <row r="471" spans="1:22" ht="15">
      <c r="A471" s="104"/>
      <c r="B471" s="105" t="s">
        <v>2078</v>
      </c>
      <c r="C471" s="105" t="s">
        <v>2079</v>
      </c>
      <c r="D471" s="105" t="s">
        <v>871</v>
      </c>
      <c r="E471" s="105" t="s">
        <v>854</v>
      </c>
      <c r="F471" s="106">
        <v>30000000</v>
      </c>
      <c r="G471" s="107">
        <v>42122</v>
      </c>
      <c r="H471" s="108">
        <v>1532000</v>
      </c>
      <c r="I471" s="108">
        <v>1932000</v>
      </c>
      <c r="J471" s="108">
        <v>3464000</v>
      </c>
      <c r="K471" s="105" t="s">
        <v>855</v>
      </c>
      <c r="L471" s="105">
        <v>0</v>
      </c>
      <c r="M471" s="105" t="s">
        <v>855</v>
      </c>
      <c r="N471" s="105">
        <v>0</v>
      </c>
      <c r="O471" s="105" t="s">
        <v>855</v>
      </c>
      <c r="P471" s="105">
        <v>0</v>
      </c>
      <c r="Q471" s="105" t="s">
        <v>855</v>
      </c>
      <c r="R471" s="105">
        <v>0</v>
      </c>
      <c r="S471" s="105" t="s">
        <v>855</v>
      </c>
      <c r="T471" s="105">
        <v>0</v>
      </c>
      <c r="U471" s="105" t="s">
        <v>855</v>
      </c>
      <c r="V471" s="109">
        <v>0</v>
      </c>
    </row>
    <row r="472" spans="1:22" ht="15">
      <c r="A472" s="98"/>
      <c r="B472" s="99" t="s">
        <v>2081</v>
      </c>
      <c r="C472" s="99" t="s">
        <v>2082</v>
      </c>
      <c r="D472" s="99" t="s">
        <v>871</v>
      </c>
      <c r="E472" s="99" t="s">
        <v>854</v>
      </c>
      <c r="F472" s="100">
        <v>71000000</v>
      </c>
      <c r="G472" s="101">
        <v>41290</v>
      </c>
      <c r="H472" s="102">
        <v>610000</v>
      </c>
      <c r="I472" s="99">
        <v>0</v>
      </c>
      <c r="J472" s="102">
        <v>610000</v>
      </c>
      <c r="K472" s="99" t="s">
        <v>855</v>
      </c>
      <c r="L472" s="99">
        <v>0</v>
      </c>
      <c r="M472" s="99" t="s">
        <v>855</v>
      </c>
      <c r="N472" s="99">
        <v>0</v>
      </c>
      <c r="O472" s="99" t="s">
        <v>855</v>
      </c>
      <c r="P472" s="99">
        <v>0</v>
      </c>
      <c r="Q472" s="99" t="s">
        <v>855</v>
      </c>
      <c r="R472" s="99">
        <v>0</v>
      </c>
      <c r="S472" s="99" t="s">
        <v>855</v>
      </c>
      <c r="T472" s="99">
        <v>0</v>
      </c>
      <c r="U472" s="99" t="s">
        <v>855</v>
      </c>
      <c r="V472" s="103">
        <v>0</v>
      </c>
    </row>
    <row r="473" spans="1:22" ht="15">
      <c r="A473" s="104" t="s">
        <v>2083</v>
      </c>
      <c r="B473" s="105" t="s">
        <v>2084</v>
      </c>
      <c r="C473" s="105" t="s">
        <v>2085</v>
      </c>
      <c r="D473" s="105" t="s">
        <v>914</v>
      </c>
      <c r="E473" s="105" t="s">
        <v>854</v>
      </c>
      <c r="F473" s="106">
        <v>461080000</v>
      </c>
      <c r="G473" s="107">
        <v>42502</v>
      </c>
      <c r="H473" s="108">
        <v>73058769</v>
      </c>
      <c r="I473" s="105">
        <v>0</v>
      </c>
      <c r="J473" s="108">
        <v>73058769</v>
      </c>
      <c r="K473" s="105" t="s">
        <v>855</v>
      </c>
      <c r="L473" s="105">
        <v>0</v>
      </c>
      <c r="M473" s="105" t="s">
        <v>855</v>
      </c>
      <c r="N473" s="105">
        <v>0</v>
      </c>
      <c r="O473" s="105" t="s">
        <v>855</v>
      </c>
      <c r="P473" s="105">
        <v>0</v>
      </c>
      <c r="Q473" s="105" t="s">
        <v>855</v>
      </c>
      <c r="R473" s="105">
        <v>0</v>
      </c>
      <c r="S473" s="105" t="s">
        <v>855</v>
      </c>
      <c r="T473" s="105">
        <v>0</v>
      </c>
      <c r="U473" s="105" t="s">
        <v>855</v>
      </c>
      <c r="V473" s="109">
        <v>0</v>
      </c>
    </row>
    <row r="474" spans="1:22" ht="15">
      <c r="A474" s="98" t="s">
        <v>816</v>
      </c>
      <c r="B474" s="99" t="s">
        <v>2086</v>
      </c>
      <c r="C474" s="99" t="s">
        <v>2087</v>
      </c>
      <c r="D474" s="99" t="s">
        <v>914</v>
      </c>
      <c r="E474" s="99" t="s">
        <v>854</v>
      </c>
      <c r="F474" s="100">
        <v>842979226.54999995</v>
      </c>
      <c r="G474" s="101">
        <v>41499</v>
      </c>
      <c r="H474" s="102">
        <v>176000000</v>
      </c>
      <c r="I474" s="99">
        <v>0</v>
      </c>
      <c r="J474" s="102">
        <v>176000000</v>
      </c>
      <c r="K474" s="99" t="s">
        <v>855</v>
      </c>
      <c r="L474" s="99">
        <v>0</v>
      </c>
      <c r="M474" s="99" t="s">
        <v>855</v>
      </c>
      <c r="N474" s="99">
        <v>0</v>
      </c>
      <c r="O474" s="99" t="s">
        <v>855</v>
      </c>
      <c r="P474" s="99">
        <v>0</v>
      </c>
      <c r="Q474" s="99" t="s">
        <v>855</v>
      </c>
      <c r="R474" s="99">
        <v>0</v>
      </c>
      <c r="S474" s="99" t="s">
        <v>855</v>
      </c>
      <c r="T474" s="99">
        <v>0</v>
      </c>
      <c r="U474" s="99" t="s">
        <v>855</v>
      </c>
      <c r="V474" s="103">
        <v>0</v>
      </c>
    </row>
    <row r="475" spans="1:22" ht="15">
      <c r="A475" s="104" t="s">
        <v>2088</v>
      </c>
      <c r="B475" s="105" t="s">
        <v>817</v>
      </c>
      <c r="C475" s="105" t="s">
        <v>2089</v>
      </c>
      <c r="D475" s="105" t="s">
        <v>914</v>
      </c>
      <c r="E475" s="105" t="s">
        <v>854</v>
      </c>
      <c r="F475" s="106">
        <v>1060300760.04</v>
      </c>
      <c r="G475" s="107">
        <v>41577</v>
      </c>
      <c r="H475" s="108">
        <v>144177500</v>
      </c>
      <c r="I475" s="105">
        <v>0</v>
      </c>
      <c r="J475" s="108">
        <v>144177500</v>
      </c>
      <c r="K475" s="105" t="s">
        <v>855</v>
      </c>
      <c r="L475" s="105">
        <v>0</v>
      </c>
      <c r="M475" s="105" t="s">
        <v>855</v>
      </c>
      <c r="N475" s="105">
        <v>0</v>
      </c>
      <c r="O475" s="105" t="s">
        <v>855</v>
      </c>
      <c r="P475" s="105">
        <v>0</v>
      </c>
      <c r="Q475" s="105" t="s">
        <v>855</v>
      </c>
      <c r="R475" s="105">
        <v>0</v>
      </c>
      <c r="S475" s="105" t="s">
        <v>855</v>
      </c>
      <c r="T475" s="105">
        <v>0</v>
      </c>
      <c r="U475" s="105" t="s">
        <v>855</v>
      </c>
      <c r="V475" s="109">
        <v>0</v>
      </c>
    </row>
    <row r="476" spans="1:22" ht="15">
      <c r="A476" s="98" t="s">
        <v>2090</v>
      </c>
      <c r="B476" s="99" t="s">
        <v>2091</v>
      </c>
      <c r="C476" s="99" t="s">
        <v>2092</v>
      </c>
      <c r="D476" s="99" t="s">
        <v>914</v>
      </c>
      <c r="E476" s="99" t="s">
        <v>854</v>
      </c>
      <c r="F476" s="100">
        <v>3838686104</v>
      </c>
      <c r="G476" s="101">
        <v>41670</v>
      </c>
      <c r="H476" s="102">
        <v>556405096</v>
      </c>
      <c r="I476" s="99">
        <v>0</v>
      </c>
      <c r="J476" s="102">
        <v>556405096</v>
      </c>
      <c r="K476" s="99" t="s">
        <v>855</v>
      </c>
      <c r="L476" s="99">
        <v>0</v>
      </c>
      <c r="M476" s="99" t="s">
        <v>855</v>
      </c>
      <c r="N476" s="99">
        <v>0</v>
      </c>
      <c r="O476" s="99" t="s">
        <v>855</v>
      </c>
      <c r="P476" s="99">
        <v>0</v>
      </c>
      <c r="Q476" s="99" t="s">
        <v>855</v>
      </c>
      <c r="R476" s="99">
        <v>0</v>
      </c>
      <c r="S476" s="99" t="s">
        <v>855</v>
      </c>
      <c r="T476" s="99">
        <v>0</v>
      </c>
      <c r="U476" s="99" t="s">
        <v>855</v>
      </c>
      <c r="V476" s="103">
        <v>0</v>
      </c>
    </row>
    <row r="477" spans="1:22" ht="15">
      <c r="A477" s="104" t="s">
        <v>2093</v>
      </c>
      <c r="B477" s="105" t="s">
        <v>2094</v>
      </c>
      <c r="C477" s="105" t="s">
        <v>2095</v>
      </c>
      <c r="D477" s="105" t="s">
        <v>914</v>
      </c>
      <c r="E477" s="105" t="s">
        <v>854</v>
      </c>
      <c r="F477" s="106">
        <v>187708920.96000001</v>
      </c>
      <c r="G477" s="107">
        <v>41025</v>
      </c>
      <c r="H477" s="108">
        <v>66086364</v>
      </c>
      <c r="I477" s="105">
        <v>0</v>
      </c>
      <c r="J477" s="108">
        <v>66086364</v>
      </c>
      <c r="K477" s="105" t="s">
        <v>855</v>
      </c>
      <c r="L477" s="105">
        <v>0</v>
      </c>
      <c r="M477" s="105" t="s">
        <v>855</v>
      </c>
      <c r="N477" s="105">
        <v>0</v>
      </c>
      <c r="O477" s="105" t="s">
        <v>855</v>
      </c>
      <c r="P477" s="105">
        <v>0</v>
      </c>
      <c r="Q477" s="105" t="s">
        <v>855</v>
      </c>
      <c r="R477" s="105">
        <v>0</v>
      </c>
      <c r="S477" s="105" t="s">
        <v>855</v>
      </c>
      <c r="T477" s="105">
        <v>0</v>
      </c>
      <c r="U477" s="105" t="s">
        <v>855</v>
      </c>
      <c r="V477" s="109">
        <v>0</v>
      </c>
    </row>
    <row r="478" spans="1:22" ht="15">
      <c r="A478" s="98"/>
      <c r="B478" s="99" t="s">
        <v>2097</v>
      </c>
      <c r="C478" s="99" t="s">
        <v>2098</v>
      </c>
      <c r="D478" s="99" t="s">
        <v>871</v>
      </c>
      <c r="E478" s="99" t="s">
        <v>854</v>
      </c>
      <c r="F478" s="100">
        <v>745732912.17999995</v>
      </c>
      <c r="G478" s="101">
        <v>41477</v>
      </c>
      <c r="H478" s="102">
        <v>54076223</v>
      </c>
      <c r="I478" s="99">
        <v>0</v>
      </c>
      <c r="J478" s="102">
        <v>54076223</v>
      </c>
      <c r="K478" s="99" t="s">
        <v>855</v>
      </c>
      <c r="L478" s="99">
        <v>0</v>
      </c>
      <c r="M478" s="99" t="s">
        <v>855</v>
      </c>
      <c r="N478" s="99">
        <v>0</v>
      </c>
      <c r="O478" s="99" t="s">
        <v>855</v>
      </c>
      <c r="P478" s="99">
        <v>0</v>
      </c>
      <c r="Q478" s="99" t="s">
        <v>855</v>
      </c>
      <c r="R478" s="99">
        <v>0</v>
      </c>
      <c r="S478" s="99" t="s">
        <v>855</v>
      </c>
      <c r="T478" s="99">
        <v>0</v>
      </c>
      <c r="U478" s="99" t="s">
        <v>855</v>
      </c>
      <c r="V478" s="103">
        <v>0</v>
      </c>
    </row>
    <row r="479" spans="1:22" ht="15">
      <c r="A479" s="104"/>
      <c r="B479" s="105" t="s">
        <v>2100</v>
      </c>
      <c r="C479" s="105" t="s">
        <v>2101</v>
      </c>
      <c r="D479" s="105" t="s">
        <v>871</v>
      </c>
      <c r="E479" s="105" t="s">
        <v>854</v>
      </c>
      <c r="F479" s="106">
        <v>384330953.12</v>
      </c>
      <c r="G479" s="107">
        <v>41970</v>
      </c>
      <c r="H479" s="108">
        <v>27850069</v>
      </c>
      <c r="I479" s="108">
        <v>55700137</v>
      </c>
      <c r="J479" s="108">
        <v>83550206</v>
      </c>
      <c r="K479" s="105" t="s">
        <v>883</v>
      </c>
      <c r="L479" s="108">
        <v>2590710</v>
      </c>
      <c r="M479" s="105" t="s">
        <v>884</v>
      </c>
      <c r="N479" s="108">
        <v>53109427</v>
      </c>
      <c r="O479" s="105" t="s">
        <v>855</v>
      </c>
      <c r="P479" s="105">
        <v>0</v>
      </c>
      <c r="Q479" s="105" t="s">
        <v>855</v>
      </c>
      <c r="R479" s="105">
        <v>0</v>
      </c>
      <c r="S479" s="105" t="s">
        <v>855</v>
      </c>
      <c r="T479" s="105">
        <v>0</v>
      </c>
      <c r="U479" s="105" t="s">
        <v>855</v>
      </c>
      <c r="V479" s="109">
        <v>0</v>
      </c>
    </row>
    <row r="480" spans="1:22" ht="15">
      <c r="A480" s="98"/>
      <c r="B480" s="99" t="s">
        <v>2103</v>
      </c>
      <c r="C480" s="99" t="s">
        <v>2104</v>
      </c>
      <c r="D480" s="99" t="s">
        <v>853</v>
      </c>
      <c r="E480" s="99" t="s">
        <v>854</v>
      </c>
      <c r="F480" s="100">
        <v>49646147.700000003</v>
      </c>
      <c r="G480" s="101">
        <v>38075</v>
      </c>
      <c r="H480" s="102">
        <v>52437003</v>
      </c>
      <c r="I480" s="99">
        <v>0</v>
      </c>
      <c r="J480" s="102">
        <v>52437003</v>
      </c>
      <c r="K480" s="99" t="s">
        <v>855</v>
      </c>
      <c r="L480" s="99">
        <v>0</v>
      </c>
      <c r="M480" s="99" t="s">
        <v>855</v>
      </c>
      <c r="N480" s="99">
        <v>0</v>
      </c>
      <c r="O480" s="99" t="s">
        <v>855</v>
      </c>
      <c r="P480" s="99">
        <v>0</v>
      </c>
      <c r="Q480" s="99" t="s">
        <v>855</v>
      </c>
      <c r="R480" s="99">
        <v>0</v>
      </c>
      <c r="S480" s="99" t="s">
        <v>855</v>
      </c>
      <c r="T480" s="99">
        <v>0</v>
      </c>
      <c r="U480" s="99" t="s">
        <v>855</v>
      </c>
      <c r="V480" s="103">
        <v>0</v>
      </c>
    </row>
    <row r="481" spans="1:22" ht="15">
      <c r="A481" s="104" t="s">
        <v>2105</v>
      </c>
      <c r="B481" s="105" t="s">
        <v>2106</v>
      </c>
      <c r="C481" s="105" t="s">
        <v>2107</v>
      </c>
      <c r="D481" s="105" t="s">
        <v>929</v>
      </c>
      <c r="E481" s="105" t="s">
        <v>854</v>
      </c>
      <c r="F481" s="106">
        <v>12150000000</v>
      </c>
      <c r="G481" s="107">
        <v>40514</v>
      </c>
      <c r="H481" s="108">
        <v>505260684</v>
      </c>
      <c r="I481" s="108">
        <v>508525506</v>
      </c>
      <c r="J481" s="108">
        <v>1013786190</v>
      </c>
      <c r="K481" s="105" t="s">
        <v>883</v>
      </c>
      <c r="L481" s="108">
        <v>508438932</v>
      </c>
      <c r="M481" s="105" t="s">
        <v>884</v>
      </c>
      <c r="N481" s="108">
        <v>86574</v>
      </c>
      <c r="O481" s="105" t="s">
        <v>855</v>
      </c>
      <c r="P481" s="105">
        <v>0</v>
      </c>
      <c r="Q481" s="105" t="s">
        <v>855</v>
      </c>
      <c r="R481" s="105">
        <v>0</v>
      </c>
      <c r="S481" s="105" t="s">
        <v>855</v>
      </c>
      <c r="T481" s="105">
        <v>0</v>
      </c>
      <c r="U481" s="105" t="s">
        <v>855</v>
      </c>
      <c r="V481" s="109">
        <v>0</v>
      </c>
    </row>
    <row r="482" spans="1:22" ht="15">
      <c r="A482" s="98" t="s">
        <v>859</v>
      </c>
      <c r="B482" s="99" t="s">
        <v>860</v>
      </c>
      <c r="C482" s="99" t="s">
        <v>861</v>
      </c>
      <c r="D482" s="99" t="s">
        <v>862</v>
      </c>
      <c r="E482" s="99" t="s">
        <v>863</v>
      </c>
      <c r="F482" s="100">
        <v>1064882316.8</v>
      </c>
      <c r="G482" s="101">
        <v>42440</v>
      </c>
      <c r="H482" s="102">
        <v>200000000</v>
      </c>
      <c r="I482" s="102">
        <v>50689310</v>
      </c>
      <c r="J482" s="102">
        <v>250689310</v>
      </c>
      <c r="K482" s="99" t="s">
        <v>883</v>
      </c>
      <c r="L482" s="102">
        <v>50689310</v>
      </c>
      <c r="M482" s="99" t="s">
        <v>855</v>
      </c>
      <c r="N482" s="99">
        <v>0</v>
      </c>
      <c r="O482" s="99" t="s">
        <v>855</v>
      </c>
      <c r="P482" s="99">
        <v>0</v>
      </c>
      <c r="Q482" s="99" t="s">
        <v>855</v>
      </c>
      <c r="R482" s="99">
        <v>0</v>
      </c>
      <c r="S482" s="99" t="s">
        <v>855</v>
      </c>
      <c r="T482" s="99">
        <v>0</v>
      </c>
      <c r="U482" s="99" t="s">
        <v>855</v>
      </c>
      <c r="V482" s="103">
        <v>0</v>
      </c>
    </row>
    <row r="483" spans="1:22" ht="15">
      <c r="A483" s="104" t="s">
        <v>2108</v>
      </c>
      <c r="B483" s="105" t="s">
        <v>2109</v>
      </c>
      <c r="C483" s="105" t="s">
        <v>2110</v>
      </c>
      <c r="D483" s="105" t="s">
        <v>914</v>
      </c>
      <c r="E483" s="105" t="s">
        <v>854</v>
      </c>
      <c r="F483" s="106">
        <v>2728353582.6799998</v>
      </c>
      <c r="G483" s="107">
        <v>42265</v>
      </c>
      <c r="H483" s="108">
        <v>17914118</v>
      </c>
      <c r="I483" s="105">
        <v>0</v>
      </c>
      <c r="J483" s="108">
        <v>17914118</v>
      </c>
      <c r="K483" s="105" t="s">
        <v>855</v>
      </c>
      <c r="L483" s="105">
        <v>0</v>
      </c>
      <c r="M483" s="105" t="s">
        <v>855</v>
      </c>
      <c r="N483" s="105">
        <v>0</v>
      </c>
      <c r="O483" s="105" t="s">
        <v>855</v>
      </c>
      <c r="P483" s="105">
        <v>0</v>
      </c>
      <c r="Q483" s="105" t="s">
        <v>855</v>
      </c>
      <c r="R483" s="105">
        <v>0</v>
      </c>
      <c r="S483" s="105" t="s">
        <v>855</v>
      </c>
      <c r="T483" s="105">
        <v>0</v>
      </c>
      <c r="U483" s="105" t="s">
        <v>855</v>
      </c>
      <c r="V483" s="109">
        <v>0</v>
      </c>
    </row>
    <row r="484" spans="1:22" ht="15">
      <c r="A484" s="98" t="s">
        <v>2111</v>
      </c>
      <c r="B484" s="99" t="s">
        <v>822</v>
      </c>
      <c r="C484" s="99" t="s">
        <v>2112</v>
      </c>
      <c r="D484" s="99" t="s">
        <v>929</v>
      </c>
      <c r="E484" s="99" t="s">
        <v>854</v>
      </c>
      <c r="F484" s="100">
        <v>77300000000</v>
      </c>
      <c r="G484" s="101">
        <v>41768</v>
      </c>
      <c r="H484" s="102">
        <v>3217188402</v>
      </c>
      <c r="I484" s="102">
        <v>2027127718</v>
      </c>
      <c r="J484" s="102">
        <v>5244316120</v>
      </c>
      <c r="K484" s="99" t="s">
        <v>883</v>
      </c>
      <c r="L484" s="102">
        <v>2027127718</v>
      </c>
      <c r="M484" s="99" t="s">
        <v>855</v>
      </c>
      <c r="N484" s="99">
        <v>0</v>
      </c>
      <c r="O484" s="99" t="s">
        <v>855</v>
      </c>
      <c r="P484" s="99">
        <v>0</v>
      </c>
      <c r="Q484" s="99" t="s">
        <v>855</v>
      </c>
      <c r="R484" s="99">
        <v>0</v>
      </c>
      <c r="S484" s="99" t="s">
        <v>855</v>
      </c>
      <c r="T484" s="99">
        <v>0</v>
      </c>
      <c r="U484" s="99" t="s">
        <v>855</v>
      </c>
      <c r="V484" s="103">
        <v>0</v>
      </c>
    </row>
    <row r="485" spans="1:22" ht="15">
      <c r="A485" s="104" t="s">
        <v>2113</v>
      </c>
      <c r="B485" s="105" t="s">
        <v>2114</v>
      </c>
      <c r="C485" s="105" t="s">
        <v>2115</v>
      </c>
      <c r="D485" s="105" t="s">
        <v>914</v>
      </c>
      <c r="E485" s="105" t="s">
        <v>854</v>
      </c>
      <c r="F485" s="106">
        <v>756000000</v>
      </c>
      <c r="G485" s="107">
        <v>42269</v>
      </c>
      <c r="H485" s="108">
        <v>64750000</v>
      </c>
      <c r="I485" s="105">
        <v>0</v>
      </c>
      <c r="J485" s="108">
        <v>64750000</v>
      </c>
      <c r="K485" s="105" t="s">
        <v>855</v>
      </c>
      <c r="L485" s="105">
        <v>0</v>
      </c>
      <c r="M485" s="105" t="s">
        <v>855</v>
      </c>
      <c r="N485" s="105">
        <v>0</v>
      </c>
      <c r="O485" s="105" t="s">
        <v>855</v>
      </c>
      <c r="P485" s="105">
        <v>0</v>
      </c>
      <c r="Q485" s="105" t="s">
        <v>855</v>
      </c>
      <c r="R485" s="105">
        <v>0</v>
      </c>
      <c r="S485" s="105" t="s">
        <v>855</v>
      </c>
      <c r="T485" s="105">
        <v>0</v>
      </c>
      <c r="U485" s="105" t="s">
        <v>855</v>
      </c>
      <c r="V485" s="109">
        <v>0</v>
      </c>
    </row>
    <row r="486" spans="1:22" ht="15">
      <c r="A486" s="98"/>
      <c r="B486" s="99" t="s">
        <v>2117</v>
      </c>
      <c r="C486" s="99" t="s">
        <v>2118</v>
      </c>
      <c r="D486" s="99" t="s">
        <v>871</v>
      </c>
      <c r="E486" s="99" t="s">
        <v>854</v>
      </c>
      <c r="F486" s="100">
        <v>139762922.41999999</v>
      </c>
      <c r="G486" s="101">
        <v>39233</v>
      </c>
      <c r="H486" s="102">
        <v>6988146121</v>
      </c>
      <c r="I486" s="102">
        <v>6988146121</v>
      </c>
      <c r="J486" s="102">
        <v>13976292242</v>
      </c>
      <c r="K486" s="99" t="s">
        <v>855</v>
      </c>
      <c r="L486" s="99">
        <v>0</v>
      </c>
      <c r="M486" s="99" t="s">
        <v>855</v>
      </c>
      <c r="N486" s="99">
        <v>0</v>
      </c>
      <c r="O486" s="99" t="s">
        <v>855</v>
      </c>
      <c r="P486" s="99">
        <v>0</v>
      </c>
      <c r="Q486" s="99" t="s">
        <v>855</v>
      </c>
      <c r="R486" s="99">
        <v>0</v>
      </c>
      <c r="S486" s="99" t="s">
        <v>855</v>
      </c>
      <c r="T486" s="99">
        <v>0</v>
      </c>
      <c r="U486" s="99" t="s">
        <v>855</v>
      </c>
      <c r="V486" s="103">
        <v>0</v>
      </c>
    </row>
    <row r="487" spans="1:22" ht="15">
      <c r="A487" s="104" t="s">
        <v>2119</v>
      </c>
      <c r="B487" s="105" t="s">
        <v>2120</v>
      </c>
      <c r="C487" s="105" t="s">
        <v>2121</v>
      </c>
      <c r="D487" s="105" t="s">
        <v>867</v>
      </c>
      <c r="E487" s="105" t="s">
        <v>854</v>
      </c>
      <c r="F487" s="106">
        <v>2895453458.2199998</v>
      </c>
      <c r="G487" s="107">
        <v>42496</v>
      </c>
      <c r="H487" s="108">
        <v>655881617</v>
      </c>
      <c r="I487" s="108">
        <v>635040080</v>
      </c>
      <c r="J487" s="108">
        <v>1290921697</v>
      </c>
      <c r="K487" s="105" t="s">
        <v>855</v>
      </c>
      <c r="L487" s="105">
        <v>0</v>
      </c>
      <c r="M487" s="105" t="s">
        <v>855</v>
      </c>
      <c r="N487" s="105">
        <v>0</v>
      </c>
      <c r="O487" s="105" t="s">
        <v>855</v>
      </c>
      <c r="P487" s="105">
        <v>0</v>
      </c>
      <c r="Q487" s="105" t="s">
        <v>855</v>
      </c>
      <c r="R487" s="105">
        <v>0</v>
      </c>
      <c r="S487" s="105" t="s">
        <v>855</v>
      </c>
      <c r="T487" s="105">
        <v>0</v>
      </c>
      <c r="U487" s="105" t="s">
        <v>855</v>
      </c>
      <c r="V487" s="109">
        <v>0</v>
      </c>
    </row>
    <row r="488" spans="1:22" ht="15">
      <c r="A488" s="98" t="s">
        <v>2122</v>
      </c>
      <c r="B488" s="99" t="s">
        <v>2123</v>
      </c>
      <c r="C488" s="99" t="s">
        <v>2124</v>
      </c>
      <c r="D488" s="99" t="s">
        <v>914</v>
      </c>
      <c r="E488" s="99" t="s">
        <v>854</v>
      </c>
      <c r="F488" s="100">
        <v>1348027779.71</v>
      </c>
      <c r="G488" s="101">
        <v>42055</v>
      </c>
      <c r="H488" s="102">
        <v>162768460</v>
      </c>
      <c r="I488" s="99">
        <v>0</v>
      </c>
      <c r="J488" s="102">
        <v>162768460</v>
      </c>
      <c r="K488" s="99" t="s">
        <v>855</v>
      </c>
      <c r="L488" s="99">
        <v>0</v>
      </c>
      <c r="M488" s="99" t="s">
        <v>855</v>
      </c>
      <c r="N488" s="99">
        <v>0</v>
      </c>
      <c r="O488" s="99" t="s">
        <v>855</v>
      </c>
      <c r="P488" s="99">
        <v>0</v>
      </c>
      <c r="Q488" s="99" t="s">
        <v>855</v>
      </c>
      <c r="R488" s="99">
        <v>0</v>
      </c>
      <c r="S488" s="99" t="s">
        <v>855</v>
      </c>
      <c r="T488" s="99">
        <v>0</v>
      </c>
      <c r="U488" s="99" t="s">
        <v>855</v>
      </c>
      <c r="V488" s="103">
        <v>0</v>
      </c>
    </row>
    <row r="489" spans="1:22" ht="15">
      <c r="A489" s="104"/>
      <c r="B489" s="105" t="s">
        <v>2126</v>
      </c>
      <c r="C489" s="105" t="s">
        <v>2127</v>
      </c>
      <c r="D489" s="105" t="s">
        <v>871</v>
      </c>
      <c r="E489" s="105" t="s">
        <v>854</v>
      </c>
      <c r="F489" s="106">
        <v>1293000</v>
      </c>
      <c r="G489" s="107">
        <v>41982</v>
      </c>
      <c r="H489" s="108">
        <v>1293000</v>
      </c>
      <c r="I489" s="105">
        <v>0</v>
      </c>
      <c r="J489" s="108">
        <v>1293000</v>
      </c>
      <c r="K489" s="105" t="s">
        <v>855</v>
      </c>
      <c r="L489" s="105">
        <v>0</v>
      </c>
      <c r="M489" s="105" t="s">
        <v>855</v>
      </c>
      <c r="N489" s="105">
        <v>0</v>
      </c>
      <c r="O489" s="105" t="s">
        <v>855</v>
      </c>
      <c r="P489" s="105">
        <v>0</v>
      </c>
      <c r="Q489" s="105" t="s">
        <v>855</v>
      </c>
      <c r="R489" s="105">
        <v>0</v>
      </c>
      <c r="S489" s="105" t="s">
        <v>855</v>
      </c>
      <c r="T489" s="105">
        <v>0</v>
      </c>
      <c r="U489" s="105" t="s">
        <v>855</v>
      </c>
      <c r="V489" s="109">
        <v>0</v>
      </c>
    </row>
    <row r="490" spans="1:22" ht="15">
      <c r="A490" s="98"/>
      <c r="B490" s="99" t="s">
        <v>2802</v>
      </c>
      <c r="C490" s="99" t="s">
        <v>2803</v>
      </c>
      <c r="D490" s="99" t="s">
        <v>871</v>
      </c>
      <c r="E490" s="99" t="s">
        <v>854</v>
      </c>
      <c r="F490" s="100">
        <v>688597.34</v>
      </c>
      <c r="G490" s="101">
        <v>41593</v>
      </c>
      <c r="H490" s="102">
        <v>81359734</v>
      </c>
      <c r="I490" s="99">
        <v>0</v>
      </c>
      <c r="J490" s="102">
        <v>81359734</v>
      </c>
      <c r="K490" s="99" t="s">
        <v>855</v>
      </c>
      <c r="L490" s="99">
        <v>0</v>
      </c>
      <c r="M490" s="99" t="s">
        <v>855</v>
      </c>
      <c r="N490" s="99">
        <v>0</v>
      </c>
      <c r="O490" s="99" t="s">
        <v>855</v>
      </c>
      <c r="P490" s="99">
        <v>0</v>
      </c>
      <c r="Q490" s="99" t="s">
        <v>855</v>
      </c>
      <c r="R490" s="99">
        <v>0</v>
      </c>
      <c r="S490" s="99" t="s">
        <v>855</v>
      </c>
      <c r="T490" s="99">
        <v>0</v>
      </c>
      <c r="U490" s="99" t="s">
        <v>855</v>
      </c>
      <c r="V490" s="103">
        <v>0</v>
      </c>
    </row>
    <row r="491" spans="1:22" ht="15">
      <c r="A491" s="104" t="s">
        <v>859</v>
      </c>
      <c r="B491" s="105" t="s">
        <v>860</v>
      </c>
      <c r="C491" s="105" t="s">
        <v>861</v>
      </c>
      <c r="D491" s="105" t="s">
        <v>862</v>
      </c>
      <c r="E491" s="105" t="s">
        <v>863</v>
      </c>
      <c r="F491" s="106">
        <v>35000000</v>
      </c>
      <c r="G491" s="107">
        <v>42472</v>
      </c>
      <c r="H491" s="108">
        <v>233333334</v>
      </c>
      <c r="I491" s="105">
        <v>0</v>
      </c>
      <c r="J491" s="108">
        <v>233333334</v>
      </c>
      <c r="K491" s="105" t="s">
        <v>855</v>
      </c>
      <c r="L491" s="105">
        <v>0</v>
      </c>
      <c r="M491" s="105" t="s">
        <v>855</v>
      </c>
      <c r="N491" s="105">
        <v>0</v>
      </c>
      <c r="O491" s="105" t="s">
        <v>855</v>
      </c>
      <c r="P491" s="105">
        <v>0</v>
      </c>
      <c r="Q491" s="105" t="s">
        <v>855</v>
      </c>
      <c r="R491" s="105">
        <v>0</v>
      </c>
      <c r="S491" s="105" t="s">
        <v>855</v>
      </c>
      <c r="T491" s="105">
        <v>0</v>
      </c>
      <c r="U491" s="105" t="s">
        <v>855</v>
      </c>
      <c r="V491" s="109">
        <v>0</v>
      </c>
    </row>
    <row r="492" spans="1:22" ht="15">
      <c r="A492" s="98" t="s">
        <v>2128</v>
      </c>
      <c r="B492" s="99" t="s">
        <v>2129</v>
      </c>
      <c r="C492" s="99" t="s">
        <v>2130</v>
      </c>
      <c r="D492" s="99" t="s">
        <v>914</v>
      </c>
      <c r="E492" s="99" t="s">
        <v>854</v>
      </c>
      <c r="F492" s="100">
        <v>1297442718.25</v>
      </c>
      <c r="G492" s="101">
        <v>42489</v>
      </c>
      <c r="H492" s="102">
        <v>3414193</v>
      </c>
      <c r="I492" s="99">
        <v>0</v>
      </c>
      <c r="J492" s="102">
        <v>3414193</v>
      </c>
      <c r="K492" s="99" t="s">
        <v>855</v>
      </c>
      <c r="L492" s="99">
        <v>0</v>
      </c>
      <c r="M492" s="99" t="s">
        <v>855</v>
      </c>
      <c r="N492" s="99">
        <v>0</v>
      </c>
      <c r="O492" s="99" t="s">
        <v>855</v>
      </c>
      <c r="P492" s="99">
        <v>0</v>
      </c>
      <c r="Q492" s="99" t="s">
        <v>855</v>
      </c>
      <c r="R492" s="99">
        <v>0</v>
      </c>
      <c r="S492" s="99" t="s">
        <v>855</v>
      </c>
      <c r="T492" s="99">
        <v>0</v>
      </c>
      <c r="U492" s="99" t="s">
        <v>855</v>
      </c>
      <c r="V492" s="103">
        <v>0</v>
      </c>
    </row>
    <row r="493" spans="1:22" ht="15">
      <c r="A493" s="104"/>
      <c r="B493" s="105" t="s">
        <v>2132</v>
      </c>
      <c r="C493" s="105" t="s">
        <v>2133</v>
      </c>
      <c r="D493" s="105" t="s">
        <v>871</v>
      </c>
      <c r="E493" s="105" t="s">
        <v>854</v>
      </c>
      <c r="F493" s="106">
        <v>565913332.5</v>
      </c>
      <c r="G493" s="107">
        <v>42445</v>
      </c>
      <c r="H493" s="108">
        <v>185230346</v>
      </c>
      <c r="I493" s="105">
        <v>0</v>
      </c>
      <c r="J493" s="108">
        <v>185230346</v>
      </c>
      <c r="K493" s="105" t="s">
        <v>855</v>
      </c>
      <c r="L493" s="105">
        <v>0</v>
      </c>
      <c r="M493" s="105" t="s">
        <v>855</v>
      </c>
      <c r="N493" s="105">
        <v>0</v>
      </c>
      <c r="O493" s="105" t="s">
        <v>855</v>
      </c>
      <c r="P493" s="105">
        <v>0</v>
      </c>
      <c r="Q493" s="105" t="s">
        <v>855</v>
      </c>
      <c r="R493" s="105">
        <v>0</v>
      </c>
      <c r="S493" s="105" t="s">
        <v>855</v>
      </c>
      <c r="T493" s="105">
        <v>0</v>
      </c>
      <c r="U493" s="105" t="s">
        <v>855</v>
      </c>
      <c r="V493" s="109">
        <v>0</v>
      </c>
    </row>
    <row r="494" spans="1:22" ht="15">
      <c r="A494" s="98" t="s">
        <v>2134</v>
      </c>
      <c r="B494" s="99" t="s">
        <v>2135</v>
      </c>
      <c r="C494" s="99" t="s">
        <v>2136</v>
      </c>
      <c r="D494" s="99" t="s">
        <v>914</v>
      </c>
      <c r="E494" s="99" t="s">
        <v>854</v>
      </c>
      <c r="F494" s="100">
        <v>3533972568</v>
      </c>
      <c r="G494" s="101">
        <v>42094</v>
      </c>
      <c r="H494" s="102">
        <v>1614353076</v>
      </c>
      <c r="I494" s="99">
        <v>0</v>
      </c>
      <c r="J494" s="102">
        <v>1614353076</v>
      </c>
      <c r="K494" s="99" t="s">
        <v>855</v>
      </c>
      <c r="L494" s="99">
        <v>0</v>
      </c>
      <c r="M494" s="99" t="s">
        <v>855</v>
      </c>
      <c r="N494" s="99">
        <v>0</v>
      </c>
      <c r="O494" s="99" t="s">
        <v>855</v>
      </c>
      <c r="P494" s="99">
        <v>0</v>
      </c>
      <c r="Q494" s="99" t="s">
        <v>855</v>
      </c>
      <c r="R494" s="99">
        <v>0</v>
      </c>
      <c r="S494" s="99" t="s">
        <v>855</v>
      </c>
      <c r="T494" s="99">
        <v>0</v>
      </c>
      <c r="U494" s="99" t="s">
        <v>855</v>
      </c>
      <c r="V494" s="103">
        <v>0</v>
      </c>
    </row>
    <row r="495" spans="1:22" ht="15">
      <c r="A495" s="104"/>
      <c r="B495" s="105" t="s">
        <v>2138</v>
      </c>
      <c r="C495" s="105" t="s">
        <v>2139</v>
      </c>
      <c r="D495" s="105" t="s">
        <v>871</v>
      </c>
      <c r="E495" s="105" t="s">
        <v>854</v>
      </c>
      <c r="F495" s="106">
        <v>250000000</v>
      </c>
      <c r="G495" s="107">
        <v>39274</v>
      </c>
      <c r="H495" s="108">
        <v>24000000</v>
      </c>
      <c r="I495" s="105">
        <v>0</v>
      </c>
      <c r="J495" s="108">
        <v>24000000</v>
      </c>
      <c r="K495" s="105" t="s">
        <v>855</v>
      </c>
      <c r="L495" s="105">
        <v>0</v>
      </c>
      <c r="M495" s="105" t="s">
        <v>855</v>
      </c>
      <c r="N495" s="105">
        <v>0</v>
      </c>
      <c r="O495" s="105" t="s">
        <v>855</v>
      </c>
      <c r="P495" s="105">
        <v>0</v>
      </c>
      <c r="Q495" s="105" t="s">
        <v>855</v>
      </c>
      <c r="R495" s="105">
        <v>0</v>
      </c>
      <c r="S495" s="105" t="s">
        <v>855</v>
      </c>
      <c r="T495" s="105">
        <v>0</v>
      </c>
      <c r="U495" s="105" t="s">
        <v>855</v>
      </c>
      <c r="V495" s="109">
        <v>0</v>
      </c>
    </row>
    <row r="496" spans="1:22" ht="15">
      <c r="A496" s="98"/>
      <c r="B496" s="99" t="s">
        <v>2141</v>
      </c>
      <c r="C496" s="99" t="s">
        <v>2142</v>
      </c>
      <c r="D496" s="99" t="s">
        <v>871</v>
      </c>
      <c r="E496" s="99" t="s">
        <v>854</v>
      </c>
      <c r="F496" s="100">
        <v>47147375.020000003</v>
      </c>
      <c r="G496" s="101">
        <v>42257</v>
      </c>
      <c r="H496" s="102">
        <v>686001</v>
      </c>
      <c r="I496" s="102">
        <v>1372002</v>
      </c>
      <c r="J496" s="102">
        <v>2058003</v>
      </c>
      <c r="K496" s="99" t="s">
        <v>855</v>
      </c>
      <c r="L496" s="99">
        <v>0</v>
      </c>
      <c r="M496" s="99" t="s">
        <v>855</v>
      </c>
      <c r="N496" s="99">
        <v>0</v>
      </c>
      <c r="O496" s="99" t="s">
        <v>855</v>
      </c>
      <c r="P496" s="99">
        <v>0</v>
      </c>
      <c r="Q496" s="99" t="s">
        <v>855</v>
      </c>
      <c r="R496" s="99">
        <v>0</v>
      </c>
      <c r="S496" s="99" t="s">
        <v>855</v>
      </c>
      <c r="T496" s="99">
        <v>0</v>
      </c>
      <c r="U496" s="99" t="s">
        <v>855</v>
      </c>
      <c r="V496" s="103">
        <v>0</v>
      </c>
    </row>
    <row r="497" spans="1:22" ht="15">
      <c r="A497" s="104"/>
      <c r="B497" s="105" t="s">
        <v>2144</v>
      </c>
      <c r="C497" s="105" t="s">
        <v>2145</v>
      </c>
      <c r="D497" s="105" t="s">
        <v>871</v>
      </c>
      <c r="E497" s="105" t="s">
        <v>854</v>
      </c>
      <c r="F497" s="106">
        <v>1085793037.9300001</v>
      </c>
      <c r="G497" s="107">
        <v>38980</v>
      </c>
      <c r="H497" s="108">
        <v>1028700892</v>
      </c>
      <c r="I497" s="108">
        <v>474085114</v>
      </c>
      <c r="J497" s="108">
        <v>1502786006</v>
      </c>
      <c r="K497" s="105" t="s">
        <v>855</v>
      </c>
      <c r="L497" s="105">
        <v>0</v>
      </c>
      <c r="M497" s="105" t="s">
        <v>855</v>
      </c>
      <c r="N497" s="105">
        <v>0</v>
      </c>
      <c r="O497" s="105" t="s">
        <v>855</v>
      </c>
      <c r="P497" s="105">
        <v>0</v>
      </c>
      <c r="Q497" s="105" t="s">
        <v>855</v>
      </c>
      <c r="R497" s="105">
        <v>0</v>
      </c>
      <c r="S497" s="105" t="s">
        <v>855</v>
      </c>
      <c r="T497" s="105">
        <v>0</v>
      </c>
      <c r="U497" s="105" t="s">
        <v>855</v>
      </c>
      <c r="V497" s="109">
        <v>0</v>
      </c>
    </row>
    <row r="498" spans="1:22" ht="15">
      <c r="A498" s="98"/>
      <c r="B498" s="99" t="s">
        <v>2147</v>
      </c>
      <c r="C498" s="99" t="s">
        <v>2148</v>
      </c>
      <c r="D498" s="99" t="s">
        <v>871</v>
      </c>
      <c r="E498" s="99" t="s">
        <v>854</v>
      </c>
      <c r="F498" s="100">
        <v>177375435.61000001</v>
      </c>
      <c r="G498" s="101">
        <v>42264</v>
      </c>
      <c r="H498" s="102">
        <v>16571220</v>
      </c>
      <c r="I498" s="102">
        <v>19843450</v>
      </c>
      <c r="J498" s="102">
        <v>36414670</v>
      </c>
      <c r="K498" s="99" t="s">
        <v>855</v>
      </c>
      <c r="L498" s="99">
        <v>0</v>
      </c>
      <c r="M498" s="99" t="s">
        <v>855</v>
      </c>
      <c r="N498" s="99">
        <v>0</v>
      </c>
      <c r="O498" s="99" t="s">
        <v>855</v>
      </c>
      <c r="P498" s="99">
        <v>0</v>
      </c>
      <c r="Q498" s="99" t="s">
        <v>855</v>
      </c>
      <c r="R498" s="99">
        <v>0</v>
      </c>
      <c r="S498" s="99" t="s">
        <v>855</v>
      </c>
      <c r="T498" s="99">
        <v>0</v>
      </c>
      <c r="U498" s="99" t="s">
        <v>855</v>
      </c>
      <c r="V498" s="103">
        <v>0</v>
      </c>
    </row>
    <row r="499" spans="1:22" ht="15">
      <c r="A499" s="104"/>
      <c r="B499" s="105" t="s">
        <v>2805</v>
      </c>
      <c r="C499" s="105" t="s">
        <v>2806</v>
      </c>
      <c r="D499" s="105" t="s">
        <v>936</v>
      </c>
      <c r="E499" s="105" t="s">
        <v>854</v>
      </c>
      <c r="F499" s="106">
        <v>270802273.61000001</v>
      </c>
      <c r="G499" s="107">
        <v>42444</v>
      </c>
      <c r="H499" s="108">
        <v>190407796</v>
      </c>
      <c r="I499" s="105">
        <v>0</v>
      </c>
      <c r="J499" s="108">
        <v>190407796</v>
      </c>
      <c r="K499" s="105" t="s">
        <v>855</v>
      </c>
      <c r="L499" s="105">
        <v>0</v>
      </c>
      <c r="M499" s="105" t="s">
        <v>855</v>
      </c>
      <c r="N499" s="105">
        <v>0</v>
      </c>
      <c r="O499" s="105" t="s">
        <v>855</v>
      </c>
      <c r="P499" s="105">
        <v>0</v>
      </c>
      <c r="Q499" s="105" t="s">
        <v>855</v>
      </c>
      <c r="R499" s="105">
        <v>0</v>
      </c>
      <c r="S499" s="105" t="s">
        <v>855</v>
      </c>
      <c r="T499" s="105">
        <v>0</v>
      </c>
      <c r="U499" s="105" t="s">
        <v>855</v>
      </c>
      <c r="V499" s="109">
        <v>0</v>
      </c>
    </row>
    <row r="500" spans="1:22" ht="15">
      <c r="A500" s="98"/>
      <c r="B500" s="99" t="s">
        <v>2150</v>
      </c>
      <c r="C500" s="99" t="s">
        <v>2151</v>
      </c>
      <c r="D500" s="99" t="s">
        <v>871</v>
      </c>
      <c r="E500" s="99" t="s">
        <v>854</v>
      </c>
      <c r="F500" s="100">
        <v>59406.04</v>
      </c>
      <c r="G500" s="101">
        <v>41029</v>
      </c>
      <c r="H500" s="102">
        <v>59396</v>
      </c>
      <c r="I500" s="99">
        <v>10</v>
      </c>
      <c r="J500" s="102">
        <v>59406</v>
      </c>
      <c r="K500" s="99" t="s">
        <v>855</v>
      </c>
      <c r="L500" s="99">
        <v>0</v>
      </c>
      <c r="M500" s="99" t="s">
        <v>855</v>
      </c>
      <c r="N500" s="99">
        <v>0</v>
      </c>
      <c r="O500" s="99" t="s">
        <v>855</v>
      </c>
      <c r="P500" s="99">
        <v>0</v>
      </c>
      <c r="Q500" s="99" t="s">
        <v>855</v>
      </c>
      <c r="R500" s="99">
        <v>0</v>
      </c>
      <c r="S500" s="99" t="s">
        <v>855</v>
      </c>
      <c r="T500" s="99">
        <v>0</v>
      </c>
      <c r="U500" s="99" t="s">
        <v>855</v>
      </c>
      <c r="V500" s="103">
        <v>0</v>
      </c>
    </row>
    <row r="501" spans="1:22" ht="15">
      <c r="A501" s="104"/>
      <c r="B501" s="105" t="s">
        <v>2153</v>
      </c>
      <c r="C501" s="105" t="s">
        <v>2154</v>
      </c>
      <c r="D501" s="105" t="s">
        <v>853</v>
      </c>
      <c r="E501" s="105" t="s">
        <v>854</v>
      </c>
      <c r="F501" s="106">
        <v>28501904.390000001</v>
      </c>
      <c r="G501" s="107">
        <v>42494</v>
      </c>
      <c r="H501" s="108">
        <v>451303226</v>
      </c>
      <c r="I501" s="105">
        <v>0</v>
      </c>
      <c r="J501" s="108">
        <v>451303226</v>
      </c>
      <c r="K501" s="105" t="s">
        <v>855</v>
      </c>
      <c r="L501" s="105">
        <v>0</v>
      </c>
      <c r="M501" s="105" t="s">
        <v>855</v>
      </c>
      <c r="N501" s="105">
        <v>0</v>
      </c>
      <c r="O501" s="105" t="s">
        <v>855</v>
      </c>
      <c r="P501" s="105">
        <v>0</v>
      </c>
      <c r="Q501" s="105" t="s">
        <v>855</v>
      </c>
      <c r="R501" s="105">
        <v>0</v>
      </c>
      <c r="S501" s="105" t="s">
        <v>855</v>
      </c>
      <c r="T501" s="105">
        <v>0</v>
      </c>
      <c r="U501" s="105" t="s">
        <v>855</v>
      </c>
      <c r="V501" s="109">
        <v>0</v>
      </c>
    </row>
    <row r="502" spans="1:22" ht="15">
      <c r="A502" s="98"/>
      <c r="B502" s="99" t="s">
        <v>2156</v>
      </c>
      <c r="C502" s="99" t="s">
        <v>2157</v>
      </c>
      <c r="D502" s="99" t="s">
        <v>853</v>
      </c>
      <c r="E502" s="99" t="s">
        <v>854</v>
      </c>
      <c r="F502" s="100">
        <v>20187166.370000001</v>
      </c>
      <c r="G502" s="101">
        <v>39785</v>
      </c>
      <c r="H502" s="102">
        <v>1413975417</v>
      </c>
      <c r="I502" s="99">
        <v>0</v>
      </c>
      <c r="J502" s="102">
        <v>1413975417</v>
      </c>
      <c r="K502" s="99" t="s">
        <v>855</v>
      </c>
      <c r="L502" s="99">
        <v>0</v>
      </c>
      <c r="M502" s="99" t="s">
        <v>855</v>
      </c>
      <c r="N502" s="99">
        <v>0</v>
      </c>
      <c r="O502" s="99" t="s">
        <v>855</v>
      </c>
      <c r="P502" s="99">
        <v>0</v>
      </c>
      <c r="Q502" s="99" t="s">
        <v>855</v>
      </c>
      <c r="R502" s="99">
        <v>0</v>
      </c>
      <c r="S502" s="99" t="s">
        <v>855</v>
      </c>
      <c r="T502" s="99">
        <v>0</v>
      </c>
      <c r="U502" s="99" t="s">
        <v>855</v>
      </c>
      <c r="V502" s="103">
        <v>0</v>
      </c>
    </row>
    <row r="503" spans="1:22">
      <c r="A503" s="43"/>
      <c r="B503" s="44"/>
      <c r="C503" s="45"/>
      <c r="D503" s="45"/>
      <c r="E503" s="44"/>
      <c r="F503" s="46"/>
      <c r="G503" s="44"/>
      <c r="H503" s="47"/>
      <c r="I503" s="47"/>
      <c r="J503" s="47"/>
      <c r="K503" s="45"/>
      <c r="L503" s="47"/>
      <c r="M503" s="45"/>
      <c r="N503" s="47"/>
      <c r="O503" s="45"/>
      <c r="P503" s="47"/>
      <c r="Q503" s="45"/>
      <c r="R503" s="47"/>
      <c r="S503" s="45"/>
      <c r="T503" s="47"/>
      <c r="U503" s="45"/>
      <c r="V503" s="48"/>
    </row>
    <row r="504" spans="1:22">
      <c r="A504" s="43"/>
      <c r="B504" s="44"/>
      <c r="C504" s="45"/>
      <c r="D504" s="45"/>
      <c r="E504" s="44"/>
      <c r="F504" s="46"/>
      <c r="G504" s="44"/>
      <c r="H504" s="47"/>
      <c r="I504" s="47"/>
      <c r="J504" s="47"/>
      <c r="K504" s="45"/>
      <c r="L504" s="47"/>
      <c r="M504" s="45"/>
      <c r="N504" s="47"/>
      <c r="O504" s="45"/>
      <c r="P504" s="47"/>
      <c r="Q504" s="45"/>
      <c r="R504" s="47"/>
      <c r="S504" s="45"/>
      <c r="T504" s="47"/>
      <c r="U504" s="45"/>
      <c r="V504" s="48"/>
    </row>
    <row r="505" spans="1:22">
      <c r="A505" s="43"/>
      <c r="B505" s="44"/>
      <c r="C505" s="45"/>
      <c r="D505" s="45"/>
      <c r="E505" s="44"/>
      <c r="F505" s="46"/>
      <c r="G505" s="44"/>
      <c r="H505" s="47"/>
      <c r="I505" s="47"/>
      <c r="J505" s="47"/>
      <c r="K505" s="45"/>
      <c r="L505" s="47"/>
      <c r="M505" s="45"/>
      <c r="N505" s="47"/>
      <c r="O505" s="45"/>
      <c r="P505" s="47"/>
      <c r="Q505" s="45"/>
      <c r="R505" s="47"/>
      <c r="S505" s="45"/>
      <c r="T505" s="47"/>
      <c r="U505" s="45"/>
      <c r="V505" s="48"/>
    </row>
    <row r="506" spans="1:22">
      <c r="A506" s="43"/>
      <c r="B506" s="44"/>
      <c r="C506" s="45"/>
      <c r="D506" s="45"/>
      <c r="E506" s="44"/>
      <c r="F506" s="46"/>
      <c r="G506" s="44"/>
      <c r="H506" s="47"/>
      <c r="I506" s="47"/>
      <c r="J506" s="47"/>
      <c r="K506" s="45"/>
      <c r="L506" s="47"/>
      <c r="M506" s="45"/>
      <c r="N506" s="47"/>
      <c r="O506" s="45"/>
      <c r="P506" s="47"/>
      <c r="Q506" s="45"/>
      <c r="R506" s="47"/>
      <c r="S506" s="45"/>
      <c r="T506" s="47"/>
      <c r="U506" s="45"/>
      <c r="V506" s="48"/>
    </row>
    <row r="507" spans="1:22">
      <c r="A507" s="43"/>
      <c r="B507" s="44"/>
      <c r="C507" s="45"/>
      <c r="D507" s="45"/>
      <c r="E507" s="44"/>
      <c r="F507" s="46"/>
      <c r="G507" s="44"/>
      <c r="H507" s="47"/>
      <c r="I507" s="47"/>
      <c r="J507" s="47"/>
      <c r="K507" s="45"/>
      <c r="L507" s="47"/>
      <c r="M507" s="45"/>
      <c r="N507" s="47"/>
      <c r="O507" s="45"/>
      <c r="P507" s="47"/>
      <c r="Q507" s="45"/>
      <c r="R507" s="47"/>
      <c r="S507" s="45"/>
      <c r="T507" s="47"/>
      <c r="U507" s="45"/>
      <c r="V507" s="48"/>
    </row>
    <row r="508" spans="1:22">
      <c r="A508" s="43"/>
      <c r="B508" s="44"/>
      <c r="C508" s="45"/>
      <c r="D508" s="45"/>
      <c r="E508" s="44"/>
      <c r="F508" s="46"/>
      <c r="G508" s="44"/>
      <c r="H508" s="47"/>
      <c r="I508" s="47"/>
      <c r="J508" s="47"/>
      <c r="K508" s="45"/>
      <c r="L508" s="47"/>
      <c r="M508" s="45"/>
      <c r="N508" s="47"/>
      <c r="O508" s="45"/>
      <c r="P508" s="47"/>
      <c r="Q508" s="45"/>
      <c r="R508" s="47"/>
      <c r="S508" s="45"/>
      <c r="T508" s="47"/>
      <c r="U508" s="45"/>
      <c r="V508" s="48"/>
    </row>
    <row r="509" spans="1:22">
      <c r="A509" s="43"/>
      <c r="B509" s="44"/>
      <c r="C509" s="45"/>
      <c r="D509" s="45"/>
      <c r="E509" s="44"/>
      <c r="F509" s="46"/>
      <c r="G509" s="44"/>
      <c r="H509" s="47"/>
      <c r="I509" s="47"/>
      <c r="J509" s="47"/>
      <c r="K509" s="45"/>
      <c r="L509" s="47"/>
      <c r="M509" s="45"/>
      <c r="N509" s="47"/>
      <c r="O509" s="45"/>
      <c r="P509" s="47"/>
      <c r="Q509" s="45"/>
      <c r="R509" s="47"/>
      <c r="S509" s="45"/>
      <c r="T509" s="47"/>
      <c r="U509" s="45"/>
      <c r="V509" s="48"/>
    </row>
    <row r="510" spans="1:22">
      <c r="A510" s="43"/>
      <c r="B510" s="44"/>
      <c r="C510" s="45"/>
      <c r="D510" s="45"/>
      <c r="E510" s="44"/>
      <c r="F510" s="46"/>
      <c r="G510" s="44"/>
      <c r="H510" s="47"/>
      <c r="I510" s="47"/>
      <c r="J510" s="47"/>
      <c r="K510" s="45"/>
      <c r="L510" s="47"/>
      <c r="M510" s="45"/>
      <c r="N510" s="47"/>
      <c r="O510" s="45"/>
      <c r="P510" s="47"/>
      <c r="Q510" s="45"/>
      <c r="R510" s="47"/>
      <c r="S510" s="45"/>
      <c r="T510" s="47"/>
      <c r="U510" s="45"/>
      <c r="V510" s="48"/>
    </row>
    <row r="511" spans="1:22">
      <c r="A511" s="43"/>
      <c r="B511" s="44"/>
      <c r="C511" s="45"/>
      <c r="D511" s="45"/>
      <c r="E511" s="44"/>
      <c r="F511" s="46"/>
      <c r="G511" s="44"/>
      <c r="H511" s="47"/>
      <c r="I511" s="47"/>
      <c r="J511" s="47"/>
      <c r="K511" s="45"/>
      <c r="L511" s="47"/>
      <c r="M511" s="45"/>
      <c r="N511" s="47"/>
      <c r="O511" s="45"/>
      <c r="P511" s="47"/>
      <c r="Q511" s="45"/>
      <c r="R511" s="47"/>
      <c r="S511" s="45"/>
      <c r="T511" s="47"/>
      <c r="U511" s="45"/>
      <c r="V511" s="48"/>
    </row>
    <row r="512" spans="1:22">
      <c r="A512" s="43"/>
      <c r="B512" s="44"/>
      <c r="C512" s="45"/>
      <c r="D512" s="45"/>
      <c r="E512" s="44"/>
      <c r="F512" s="46"/>
      <c r="G512" s="44"/>
      <c r="H512" s="47"/>
      <c r="I512" s="47"/>
      <c r="J512" s="47"/>
      <c r="K512" s="45"/>
      <c r="L512" s="47"/>
      <c r="M512" s="45"/>
      <c r="N512" s="47"/>
      <c r="O512" s="45"/>
      <c r="P512" s="47"/>
      <c r="Q512" s="45"/>
      <c r="R512" s="47"/>
      <c r="S512" s="45"/>
      <c r="T512" s="47"/>
      <c r="U512" s="45"/>
      <c r="V512" s="48"/>
    </row>
    <row r="513" spans="1:22">
      <c r="A513" s="43"/>
      <c r="B513" s="44"/>
      <c r="C513" s="45"/>
      <c r="D513" s="45"/>
      <c r="E513" s="44"/>
      <c r="F513" s="46"/>
      <c r="G513" s="44"/>
      <c r="H513" s="47"/>
      <c r="I513" s="47"/>
      <c r="J513" s="47"/>
      <c r="K513" s="45"/>
      <c r="L513" s="47"/>
      <c r="M513" s="45"/>
      <c r="N513" s="47"/>
      <c r="O513" s="45"/>
      <c r="P513" s="47"/>
      <c r="Q513" s="45"/>
      <c r="R513" s="47"/>
      <c r="S513" s="45"/>
      <c r="T513" s="47"/>
      <c r="U513" s="45"/>
      <c r="V513" s="48"/>
    </row>
    <row r="514" spans="1:22">
      <c r="A514" s="43"/>
      <c r="B514" s="44"/>
      <c r="C514" s="45"/>
      <c r="D514" s="45"/>
      <c r="E514" s="44"/>
      <c r="F514" s="46"/>
      <c r="G514" s="44"/>
      <c r="H514" s="47"/>
      <c r="I514" s="47"/>
      <c r="J514" s="47"/>
      <c r="K514" s="45"/>
      <c r="L514" s="47"/>
      <c r="M514" s="45"/>
      <c r="N514" s="47"/>
      <c r="O514" s="45"/>
      <c r="P514" s="47"/>
      <c r="Q514" s="45"/>
      <c r="R514" s="47"/>
      <c r="S514" s="45"/>
      <c r="T514" s="47"/>
      <c r="U514" s="45"/>
      <c r="V514" s="48"/>
    </row>
    <row r="515" spans="1:22">
      <c r="A515" s="43"/>
      <c r="B515" s="44"/>
      <c r="C515" s="45"/>
      <c r="D515" s="45"/>
      <c r="E515" s="44"/>
      <c r="F515" s="46"/>
      <c r="G515" s="44"/>
      <c r="H515" s="47"/>
      <c r="I515" s="47"/>
      <c r="J515" s="47"/>
      <c r="K515" s="45"/>
      <c r="L515" s="47"/>
      <c r="M515" s="45"/>
      <c r="N515" s="47"/>
      <c r="O515" s="45"/>
      <c r="P515" s="47"/>
      <c r="Q515" s="45"/>
      <c r="R515" s="47"/>
      <c r="S515" s="45"/>
      <c r="T515" s="47"/>
      <c r="U515" s="45"/>
      <c r="V515" s="48"/>
    </row>
    <row r="516" spans="1:22">
      <c r="A516" s="43"/>
      <c r="B516" s="44"/>
      <c r="C516" s="45"/>
      <c r="D516" s="45"/>
      <c r="E516" s="44"/>
      <c r="F516" s="46"/>
      <c r="G516" s="44"/>
      <c r="H516" s="47"/>
      <c r="I516" s="47"/>
      <c r="J516" s="47"/>
      <c r="K516" s="45"/>
      <c r="L516" s="47"/>
      <c r="M516" s="45"/>
      <c r="N516" s="47"/>
      <c r="O516" s="45"/>
      <c r="P516" s="47"/>
      <c r="Q516" s="45"/>
      <c r="R516" s="47"/>
      <c r="S516" s="45"/>
      <c r="T516" s="47"/>
      <c r="U516" s="45"/>
      <c r="V516" s="48"/>
    </row>
    <row r="517" spans="1:22">
      <c r="A517" s="43"/>
      <c r="B517" s="44"/>
      <c r="C517" s="45"/>
      <c r="D517" s="45"/>
      <c r="E517" s="44"/>
      <c r="F517" s="46"/>
      <c r="G517" s="44"/>
      <c r="H517" s="47"/>
      <c r="I517" s="47"/>
      <c r="J517" s="47"/>
      <c r="K517" s="45"/>
      <c r="L517" s="47"/>
      <c r="M517" s="45"/>
      <c r="N517" s="47"/>
      <c r="O517" s="45"/>
      <c r="P517" s="47"/>
      <c r="Q517" s="45"/>
      <c r="R517" s="47"/>
      <c r="S517" s="45"/>
      <c r="T517" s="47"/>
      <c r="U517" s="45"/>
      <c r="V517" s="48"/>
    </row>
    <row r="518" spans="1:22">
      <c r="A518" s="43"/>
      <c r="B518" s="44"/>
      <c r="C518" s="45"/>
      <c r="D518" s="45"/>
      <c r="E518" s="44"/>
      <c r="F518" s="46"/>
      <c r="G518" s="44"/>
      <c r="H518" s="47"/>
      <c r="I518" s="47"/>
      <c r="J518" s="47"/>
      <c r="K518" s="45"/>
      <c r="L518" s="47"/>
      <c r="M518" s="45"/>
      <c r="N518" s="47"/>
      <c r="O518" s="45"/>
      <c r="P518" s="47"/>
      <c r="Q518" s="45"/>
      <c r="R518" s="47"/>
      <c r="S518" s="45"/>
      <c r="T518" s="47"/>
      <c r="U518" s="45"/>
      <c r="V518" s="48"/>
    </row>
    <row r="519" spans="1:22">
      <c r="A519" s="49"/>
      <c r="B519" s="50"/>
      <c r="C519" s="51"/>
      <c r="D519" s="51"/>
      <c r="E519" s="50"/>
      <c r="F519" s="52"/>
      <c r="G519" s="50"/>
      <c r="H519" s="53"/>
      <c r="I519" s="53"/>
      <c r="J519" s="53"/>
      <c r="K519" s="51"/>
      <c r="L519" s="53"/>
      <c r="M519" s="51"/>
      <c r="N519" s="53"/>
      <c r="O519" s="51"/>
      <c r="P519" s="53"/>
      <c r="Q519" s="51"/>
      <c r="R519" s="53"/>
      <c r="S519" s="51"/>
      <c r="T519" s="53"/>
      <c r="U519" s="51"/>
      <c r="V519" s="54"/>
    </row>
    <row r="520" spans="1:22">
      <c r="A520" s="49"/>
      <c r="B520" s="50"/>
      <c r="C520" s="51"/>
      <c r="D520" s="51"/>
      <c r="E520" s="50"/>
      <c r="F520" s="52"/>
      <c r="G520" s="50"/>
      <c r="H520" s="53"/>
      <c r="I520" s="53"/>
      <c r="J520" s="53"/>
      <c r="K520" s="51"/>
      <c r="L520" s="53"/>
      <c r="M520" s="51"/>
      <c r="N520" s="53"/>
      <c r="O520" s="51"/>
      <c r="P520" s="53"/>
      <c r="Q520" s="51"/>
      <c r="R520" s="53"/>
      <c r="S520" s="51"/>
      <c r="T520" s="53"/>
      <c r="U520" s="51"/>
      <c r="V520" s="54"/>
    </row>
    <row r="521" spans="1:22">
      <c r="A521" s="49"/>
      <c r="B521" s="50"/>
      <c r="C521" s="51"/>
      <c r="D521" s="51"/>
      <c r="E521" s="50"/>
      <c r="F521" s="52"/>
      <c r="G521" s="50"/>
      <c r="H521" s="53"/>
      <c r="I521" s="53"/>
      <c r="J521" s="53"/>
      <c r="K521" s="51"/>
      <c r="L521" s="53"/>
      <c r="M521" s="51"/>
      <c r="N521" s="53"/>
      <c r="O521" s="51"/>
      <c r="P521" s="53"/>
      <c r="Q521" s="51"/>
      <c r="R521" s="53"/>
      <c r="S521" s="51"/>
      <c r="T521" s="53"/>
      <c r="U521" s="51"/>
      <c r="V521" s="54"/>
    </row>
    <row r="522" spans="1:22">
      <c r="A522" s="49"/>
      <c r="B522" s="50"/>
      <c r="C522" s="51"/>
      <c r="D522" s="51"/>
      <c r="E522" s="50"/>
      <c r="F522" s="52"/>
      <c r="G522" s="50"/>
      <c r="H522" s="53"/>
      <c r="I522" s="53"/>
      <c r="J522" s="53"/>
      <c r="K522" s="51"/>
      <c r="L522" s="53"/>
      <c r="M522" s="51"/>
      <c r="N522" s="53"/>
      <c r="O522" s="51"/>
      <c r="P522" s="53"/>
      <c r="Q522" s="51"/>
      <c r="R522" s="53"/>
      <c r="S522" s="51"/>
      <c r="T522" s="53"/>
      <c r="U522" s="51"/>
      <c r="V522" s="54"/>
    </row>
    <row r="523" spans="1:22">
      <c r="A523" s="49"/>
      <c r="B523" s="50"/>
      <c r="C523" s="51"/>
      <c r="D523" s="51"/>
      <c r="E523" s="50"/>
      <c r="F523" s="52"/>
      <c r="G523" s="50"/>
      <c r="H523" s="53"/>
      <c r="I523" s="53"/>
      <c r="J523" s="53"/>
      <c r="K523" s="51"/>
      <c r="L523" s="53"/>
      <c r="M523" s="51"/>
      <c r="N523" s="53"/>
      <c r="O523" s="51"/>
      <c r="P523" s="53"/>
      <c r="Q523" s="51"/>
      <c r="R523" s="53"/>
      <c r="S523" s="51"/>
      <c r="T523" s="53"/>
      <c r="U523" s="51"/>
      <c r="V523" s="5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6"/>
  <dimension ref="A1:AO421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AB181" sqref="AB181"/>
    </sheetView>
  </sheetViews>
  <sheetFormatPr defaultRowHeight="11.25"/>
  <cols>
    <col min="1" max="1" width="14.140625" style="20" bestFit="1" customWidth="1"/>
    <col min="2" max="2" width="7.7109375" style="20" bestFit="1" customWidth="1"/>
    <col min="3" max="3" width="7.42578125" style="20" bestFit="1" customWidth="1"/>
    <col min="4" max="4" width="9.85546875" style="25" bestFit="1" customWidth="1"/>
    <col min="5" max="5" width="9.28515625" style="41" bestFit="1" customWidth="1"/>
    <col min="6" max="6" width="8.5703125" style="20" bestFit="1" customWidth="1"/>
    <col min="7" max="7" width="15.5703125" style="20" bestFit="1" customWidth="1"/>
    <col min="8" max="8" width="9.140625" style="20" hidden="1" customWidth="1"/>
    <col min="9" max="9" width="9.85546875" style="41" hidden="1" customWidth="1"/>
    <col min="10" max="10" width="9.140625" style="20" hidden="1" customWidth="1"/>
    <col min="11" max="11" width="16" style="41" hidden="1" customWidth="1"/>
    <col min="12" max="12" width="6.140625" style="41" hidden="1" customWidth="1"/>
    <col min="13" max="13" width="6.140625" style="57" bestFit="1" customWidth="1"/>
    <col min="14" max="14" width="11" style="57" bestFit="1" customWidth="1"/>
    <col min="15" max="15" width="12.140625" style="57" bestFit="1" customWidth="1"/>
    <col min="16" max="16" width="12.28515625" style="87" bestFit="1" customWidth="1"/>
    <col min="17" max="17" width="12.28515625" style="57" bestFit="1" customWidth="1"/>
    <col min="18" max="18" width="12.28515625" style="55" bestFit="1" customWidth="1"/>
    <col min="19" max="19" width="11.85546875" style="57" bestFit="1" customWidth="1"/>
    <col min="20" max="20" width="12.140625" style="74" bestFit="1" customWidth="1"/>
    <col min="21" max="21" width="12.140625" style="30" bestFit="1" customWidth="1"/>
    <col min="22" max="22" width="12.140625" style="95" bestFit="1" customWidth="1"/>
    <col min="23" max="23" width="10.140625" style="31" bestFit="1" customWidth="1"/>
    <col min="24" max="24" width="10.140625" style="56" bestFit="1" customWidth="1"/>
    <col min="25" max="25" width="10.140625" style="30" bestFit="1" customWidth="1"/>
    <col min="26" max="26" width="10.140625" style="56" bestFit="1" customWidth="1"/>
    <col min="27" max="27" width="10.140625" style="30" bestFit="1" customWidth="1"/>
    <col min="28" max="28" width="10.140625" style="20" bestFit="1" customWidth="1"/>
    <col min="29" max="29" width="11.85546875" style="20" bestFit="1" customWidth="1"/>
    <col min="30" max="30" width="9.85546875" style="57" bestFit="1" customWidth="1"/>
    <col min="31" max="31" width="14.42578125" style="74" bestFit="1" customWidth="1"/>
    <col min="32" max="32" width="9.140625" style="30"/>
    <col min="33" max="37" width="9.140625" style="20"/>
    <col min="38" max="38" width="9.5703125" style="20" bestFit="1" customWidth="1"/>
    <col min="39" max="16384" width="9.140625" style="20"/>
  </cols>
  <sheetData>
    <row r="1" spans="1:41" s="24" customFormat="1">
      <c r="A1" s="23" t="s">
        <v>552</v>
      </c>
      <c r="B1" s="23" t="s">
        <v>553</v>
      </c>
      <c r="C1" s="23" t="s">
        <v>5</v>
      </c>
      <c r="D1" s="27" t="s">
        <v>4</v>
      </c>
      <c r="E1" s="27" t="s">
        <v>2818</v>
      </c>
      <c r="F1" s="61" t="s">
        <v>3</v>
      </c>
      <c r="G1" s="38" t="s">
        <v>2168</v>
      </c>
      <c r="H1" s="23" t="s">
        <v>832</v>
      </c>
      <c r="I1" s="23" t="s">
        <v>833</v>
      </c>
      <c r="J1" s="23" t="s">
        <v>834</v>
      </c>
      <c r="K1" s="23" t="s">
        <v>835</v>
      </c>
      <c r="L1" s="23" t="s">
        <v>836</v>
      </c>
      <c r="M1" s="23" t="s">
        <v>838</v>
      </c>
      <c r="N1" s="38" t="s">
        <v>2817</v>
      </c>
      <c r="O1" s="38" t="s">
        <v>2815</v>
      </c>
      <c r="P1" s="86" t="s">
        <v>2816</v>
      </c>
      <c r="Q1" s="38" t="s">
        <v>2809</v>
      </c>
      <c r="R1" s="38" t="s">
        <v>2808</v>
      </c>
      <c r="S1" s="38" t="s">
        <v>2807</v>
      </c>
      <c r="T1" s="38" t="s">
        <v>3140</v>
      </c>
      <c r="U1" s="38" t="s">
        <v>3141</v>
      </c>
      <c r="V1" s="86" t="s">
        <v>3142</v>
      </c>
      <c r="W1" s="92" t="s">
        <v>3143</v>
      </c>
      <c r="X1" s="38" t="s">
        <v>3144</v>
      </c>
      <c r="Y1" s="38" t="s">
        <v>3145</v>
      </c>
      <c r="Z1" s="38" t="s">
        <v>3146</v>
      </c>
      <c r="AA1" s="38" t="s">
        <v>3147</v>
      </c>
      <c r="AB1" s="38" t="s">
        <v>3148</v>
      </c>
      <c r="AC1" s="38" t="s">
        <v>2947</v>
      </c>
      <c r="AD1" s="38" t="s">
        <v>3149</v>
      </c>
      <c r="AE1" s="73" t="s">
        <v>3151</v>
      </c>
      <c r="AF1" s="29" t="s">
        <v>3150</v>
      </c>
      <c r="AG1" s="29" t="s">
        <v>2810</v>
      </c>
      <c r="AH1" s="29" t="s">
        <v>2811</v>
      </c>
      <c r="AI1" s="63" t="s">
        <v>2812</v>
      </c>
      <c r="AJ1" s="69" t="s">
        <v>38</v>
      </c>
      <c r="AK1" s="63" t="s">
        <v>2813</v>
      </c>
      <c r="AL1" s="62" t="s">
        <v>2814</v>
      </c>
      <c r="AM1" s="29" t="s">
        <v>2962</v>
      </c>
      <c r="AN1" s="35">
        <v>1700</v>
      </c>
      <c r="AO1" s="42">
        <f>(1+0.4167%)^12-1</f>
        <v>5.1166085090299296E-2</v>
      </c>
    </row>
    <row r="2" spans="1:41" hidden="1">
      <c r="A2" s="85" t="s">
        <v>701</v>
      </c>
      <c r="B2" s="21" t="s">
        <v>555</v>
      </c>
      <c r="C2" s="21" t="s">
        <v>447</v>
      </c>
      <c r="D2" s="34">
        <f>MAX(Tabela13[[#This Row],[Colunas1]:[Colunas5]])</f>
        <v>1.1299999999999999</v>
      </c>
      <c r="E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" s="28">
        <f>IF(Tabela13[[#This Row],[P. Líquido]]&lt;&gt;0,(Tabela13[[#This Row],[P. Líquido]]*1000)/Tabela13[[#This Row],[Qtde Total Ações]],0)</f>
        <v>5.076055238095238</v>
      </c>
      <c r="G2" s="39">
        <f>SUMPRODUCT(N(TRIM(Tabela15[Colunas1])=Tabela13[[#This Row],[Nome de Pregão]]),Tabela15[Qtde total de ações])</f>
        <v>525000000</v>
      </c>
      <c r="H2" s="21">
        <f>SUMPRODUCT(N(Tabela1[Código]=Tabela13[[#This Row],[PAPEL]]),Tabela1[Fechamento])</f>
        <v>0</v>
      </c>
      <c r="I2" s="21">
        <f>SUMPRODUCT(N(Tabela17[Código]=Tabela13[[#This Row],[PAPEL]]),Tabela17[Fechamento])</f>
        <v>0</v>
      </c>
      <c r="J2" s="21">
        <f>SUMPRODUCT(N(Tabela176[Código]=Tabela13[[#This Row],[PAPEL]]),Tabela176[Fechamento])</f>
        <v>0</v>
      </c>
      <c r="K2" s="21">
        <f>SUMPRODUCT(N(Tabela1768[Código]=Tabela13[[#This Row],[PAPEL]]),Tabela1768[Fechamento])</f>
        <v>1.1299999999999999</v>
      </c>
      <c r="L2" s="26">
        <f>SUMPRODUCT(N(Tabela17683[Código]=Tabela13[[#This Row],[PAPEL]]),Tabela17683[Fechamento])</f>
        <v>0</v>
      </c>
      <c r="M2" s="32">
        <f>IF(Tabela13[[#This Row],[Cotação]]&gt;0,Plan1!$B$2/Tabela13[[#This Row],[Cotação]]-MOD(Plan1!$B$2/Tabela13[[#This Row],[Cotação]],100),0)</f>
        <v>800</v>
      </c>
      <c r="N2" s="39">
        <v>2664929</v>
      </c>
      <c r="O2" s="39">
        <v>1881373</v>
      </c>
      <c r="P2" s="87">
        <v>1671085</v>
      </c>
      <c r="Q2" s="64">
        <v>109740</v>
      </c>
      <c r="R2" s="64">
        <v>43098</v>
      </c>
      <c r="S2" s="64">
        <v>319935</v>
      </c>
      <c r="T2" s="64">
        <v>184163</v>
      </c>
      <c r="U2" s="64">
        <v>220769</v>
      </c>
      <c r="V2" s="94">
        <v>213466</v>
      </c>
      <c r="W2" s="93">
        <v>0</v>
      </c>
      <c r="X2" s="64">
        <v>25000</v>
      </c>
      <c r="Y2" s="64">
        <v>80000</v>
      </c>
      <c r="Z2" s="64">
        <v>80000</v>
      </c>
      <c r="AA2" s="64">
        <v>100000</v>
      </c>
      <c r="AB2" s="64">
        <v>115902</v>
      </c>
      <c r="AC2" s="64">
        <f>AVERAGE(Tabela13[[#This Row],[LUCRO 2015]:[LUCRO 2010]])</f>
        <v>181861.83333333334</v>
      </c>
      <c r="AD2" s="64">
        <f>AVERAGE(Tabela13[[#This Row],[DIV 2015]:[DIV 2010]])</f>
        <v>66817</v>
      </c>
      <c r="AE2" s="83">
        <f>Tabela13[[#This Row],[DIV MÉD]]*1000/Tabela13[[#This Row],[Qtde Total Ações]]</f>
        <v>0.12727047619047618</v>
      </c>
      <c r="AF2" s="30">
        <f>Tabela13[[#This Row],[DIV MÉD]]/Tabela13[[#This Row],[LUCRO MÉD]]</f>
        <v>0.36740529211278522</v>
      </c>
      <c r="AG2" s="30">
        <f>Tabela13[[#This Row],[DIV MÉD/AÇÃO]]/Tabela13[[#This Row],[Cotação]]</f>
        <v>0.11262873999157186</v>
      </c>
      <c r="AH2" s="30">
        <f>Tabela13[[#This Row],[Cotação]]/Tabela13[[#This Row],[VPA]]</f>
        <v>0.22261381072441327</v>
      </c>
      <c r="AI2" s="58">
        <f>IF(Tabela13[[#This Row],[P. Líquido]]&gt;0,Tabela13[[#This Row],[LUCRO MÉD]]/(Tabela13[[#This Row],[P. Líquido]]),0)</f>
        <v>6.824265612079472E-2</v>
      </c>
      <c r="AJ2" s="70">
        <f>IF([LUCRO MÉD]&lt;&gt;0,Tabela13[[#This Row],[Cotação]]/(Tabela13[[#This Row],[LUCRO MÉD]]*1000/Tabela13[[#This Row],[Qtde Total Ações]]),0)</f>
        <v>3.262091826120745</v>
      </c>
      <c r="AK2" s="58">
        <f>(Tabela13[[#This Row],[LUCRO MÉD]]*1000/Tabela13[[#This Row],[Qtde Total Ações]])/Tabela13[[#This Row],[Cotação]]</f>
        <v>0.30655176288804614</v>
      </c>
      <c r="AL2" s="56">
        <f>Tabela13[[#This Row],[Ativo Circ.]]/Tabela13[[#This Row],[Passivo Circ.]]</f>
        <v>1.1258392002800575</v>
      </c>
      <c r="AM2" s="30">
        <f>STDEV(Tabela13[[#This Row],[LUCRO 2015]:[LUCRO 2010]])/Tabela13[[#This Row],[LUCRO MÉD]]</f>
        <v>0.52763863816498802</v>
      </c>
    </row>
    <row r="3" spans="1:41" hidden="1">
      <c r="A3" s="60" t="s">
        <v>558</v>
      </c>
      <c r="B3" s="21" t="s">
        <v>556</v>
      </c>
      <c r="C3" s="21" t="s">
        <v>514</v>
      </c>
      <c r="D3" s="34">
        <f>MAX(Tabela13[[#This Row],[Colunas1]:[Colunas5]])</f>
        <v>13.23</v>
      </c>
      <c r="E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" s="28" t="e">
        <f>IF(Tabela13[[#This Row],[P. Líquido]]&lt;&gt;0,(Tabela13[[#This Row],[P. Líquido]]*1000)/Tabela13[[#This Row],[Qtde Total Ações]],0)</f>
        <v>#DIV/0!</v>
      </c>
      <c r="G3" s="39">
        <f>SUMPRODUCT(N(TRIM(Tabela15[Colunas1])=Tabela13[[#This Row],[Nome de Pregão]]),Tabela15[Qtde total de ações])</f>
        <v>0</v>
      </c>
      <c r="H3" s="21">
        <f>SUMPRODUCT(N(Tabela1[Código]=Tabela13[[#This Row],[PAPEL]]),Tabela1[Fechamento])</f>
        <v>0</v>
      </c>
      <c r="I3" s="21">
        <f>SUMPRODUCT(N(Tabela17[Código]=Tabela13[[#This Row],[PAPEL]]),Tabela17[Fechamento])</f>
        <v>0</v>
      </c>
      <c r="J3" s="21">
        <f>SUMPRODUCT(N(Tabela176[Código]=Tabela13[[#This Row],[PAPEL]]),Tabela176[Fechamento])</f>
        <v>0</v>
      </c>
      <c r="K3" s="21">
        <f>SUMPRODUCT(N(Tabela1768[Código]=Tabela13[[#This Row],[PAPEL]]),Tabela1768[Fechamento])</f>
        <v>0</v>
      </c>
      <c r="L3" s="26">
        <f>SUMPRODUCT(N(Tabela17683[Código]=Tabela13[[#This Row],[PAPEL]]),Tabela17683[Fechamento])</f>
        <v>13.23</v>
      </c>
      <c r="M3" s="32">
        <f>IF(Tabela13[[#This Row],[Cotação]]&gt;0,Plan1!$B$2/Tabela13[[#This Row],[Cotação]]-MOD(Plan1!$B$2/Tabela13[[#This Row],[Cotação]],100),0)</f>
        <v>0</v>
      </c>
      <c r="N3" s="67">
        <v>71794</v>
      </c>
      <c r="O3" s="67">
        <v>99523</v>
      </c>
      <c r="P3" s="89">
        <v>46348</v>
      </c>
      <c r="Q3" s="64">
        <v>122</v>
      </c>
      <c r="R3" s="64">
        <v>6770</v>
      </c>
      <c r="S3" s="64">
        <v>9216</v>
      </c>
      <c r="T3" s="64"/>
      <c r="U3" s="64"/>
      <c r="V3" s="94"/>
      <c r="W3" s="93"/>
      <c r="X3" s="64"/>
      <c r="Y3" s="64"/>
      <c r="Z3" s="64"/>
      <c r="AA3" s="64"/>
      <c r="AB3" s="64"/>
      <c r="AC3" s="64">
        <f>AVERAGE(Tabela13[[#This Row],[LUCRO 2015]:[LUCRO 2010]])</f>
        <v>5369.333333333333</v>
      </c>
      <c r="AD3" s="64" t="e">
        <f>AVERAGE(Tabela13[[#This Row],[DIV 2015]:[DIV 2010]])</f>
        <v>#DIV/0!</v>
      </c>
      <c r="AE3" s="83" t="e">
        <f>Tabela13[[#This Row],[DIV MÉD]]*1000/Tabela13[[#This Row],[Qtde Total Ações]]</f>
        <v>#DIV/0!</v>
      </c>
      <c r="AF3" s="30" t="e">
        <f>Tabela13[[#This Row],[DIV MÉD]]/Tabela13[[#This Row],[LUCRO MÉD]]</f>
        <v>#DIV/0!</v>
      </c>
      <c r="AG3" s="30" t="e">
        <f>Tabela13[[#This Row],[DIV MÉD/AÇÃO]]/Tabela13[[#This Row],[Cotação]]</f>
        <v>#DIV/0!</v>
      </c>
      <c r="AH3" s="30" t="e">
        <f>Tabela13[[#This Row],[Cotação]]/Tabela13[[#This Row],[VPA]]</f>
        <v>#DIV/0!</v>
      </c>
      <c r="AI3" s="58">
        <f>IF(Tabela13[[#This Row],[P. Líquido]]&gt;0,Tabela13[[#This Row],[LUCRO MÉD]]/(Tabela13[[#This Row],[P. Líquido]]),0)</f>
        <v>7.4788050997762118E-2</v>
      </c>
      <c r="AJ3" s="70" t="e">
        <f>IF([LUCRO MÉD]&lt;&gt;0,Tabela13[[#This Row],[Cotação]]/(Tabela13[[#This Row],[LUCRO MÉD]]*1000/Tabela13[[#This Row],[Qtde Total Ações]]),0)</f>
        <v>#DIV/0!</v>
      </c>
      <c r="AK3" s="58" t="e">
        <f>(Tabela13[[#This Row],[LUCRO MÉD]]*1000/Tabela13[[#This Row],[Qtde Total Ações]])/Tabela13[[#This Row],[Cotação]]</f>
        <v>#DIV/0!</v>
      </c>
      <c r="AL3" s="56">
        <f>Tabela13[[#This Row],[Ativo Circ.]]/Tabela13[[#This Row],[Passivo Circ.]]</f>
        <v>2.1472986968153966</v>
      </c>
      <c r="AM3" s="30">
        <f>STDEV(Tabela13[[#This Row],[LUCRO 2015]:[LUCRO 2010]])/Tabela13[[#This Row],[LUCRO MÉD]]</f>
        <v>0.87646233228896708</v>
      </c>
    </row>
    <row r="4" spans="1:41" hidden="1">
      <c r="A4" s="60" t="s">
        <v>558</v>
      </c>
      <c r="B4" s="21" t="s">
        <v>555</v>
      </c>
      <c r="C4" s="21" t="s">
        <v>513</v>
      </c>
      <c r="D4" s="34">
        <f>MAX(Tabela13[[#This Row],[Colunas1]:[Colunas5]])</f>
        <v>23</v>
      </c>
      <c r="E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" s="28" t="e">
        <f>IF(Tabela13[[#This Row],[P. Líquido]]&lt;&gt;0,(Tabela13[[#This Row],[P. Líquido]]*1000)/Tabela13[[#This Row],[Qtde Total Ações]],0)</f>
        <v>#DIV/0!</v>
      </c>
      <c r="G4" s="39">
        <f>SUMPRODUCT(N(TRIM(Tabela15[Colunas1])=Tabela13[[#This Row],[Nome de Pregão]]),Tabela15[Qtde total de ações])</f>
        <v>0</v>
      </c>
      <c r="H4" s="21">
        <f>SUMPRODUCT(N(Tabela1[Código]=Tabela13[[#This Row],[PAPEL]]),Tabela1[Fechamento])</f>
        <v>0</v>
      </c>
      <c r="I4" s="21">
        <f>SUMPRODUCT(N(Tabela17[Código]=Tabela13[[#This Row],[PAPEL]]),Tabela17[Fechamento])</f>
        <v>0</v>
      </c>
      <c r="J4" s="21">
        <f>SUMPRODUCT(N(Tabela176[Código]=Tabela13[[#This Row],[PAPEL]]),Tabela176[Fechamento])</f>
        <v>0</v>
      </c>
      <c r="K4" s="21">
        <f>SUMPRODUCT(N(Tabela1768[Código]=Tabela13[[#This Row],[PAPEL]]),Tabela1768[Fechamento])</f>
        <v>0</v>
      </c>
      <c r="L4" s="26">
        <f>SUMPRODUCT(N(Tabela17683[Código]=Tabela13[[#This Row],[PAPEL]]),Tabela17683[Fechamento])</f>
        <v>23</v>
      </c>
      <c r="M4" s="32">
        <f>IF(Tabela13[[#This Row],[Cotação]]&gt;0,Plan1!$B$2/Tabela13[[#This Row],[Cotação]]-MOD(Plan1!$B$2/Tabela13[[#This Row],[Cotação]],100),0)</f>
        <v>0</v>
      </c>
      <c r="N4" s="67">
        <v>71794</v>
      </c>
      <c r="O4" s="67">
        <v>99523</v>
      </c>
      <c r="P4" s="89">
        <v>46348</v>
      </c>
      <c r="Q4" s="64">
        <v>122</v>
      </c>
      <c r="R4" s="64">
        <v>6770</v>
      </c>
      <c r="S4" s="64">
        <v>9216</v>
      </c>
      <c r="T4" s="64"/>
      <c r="U4" s="64"/>
      <c r="V4" s="94"/>
      <c r="W4" s="93"/>
      <c r="X4" s="64"/>
      <c r="Y4" s="64"/>
      <c r="Z4" s="64"/>
      <c r="AA4" s="64"/>
      <c r="AB4" s="64"/>
      <c r="AC4" s="64">
        <f>AVERAGE(Tabela13[[#This Row],[LUCRO 2015]:[LUCRO 2010]])</f>
        <v>5369.333333333333</v>
      </c>
      <c r="AD4" s="64" t="e">
        <f>AVERAGE(Tabela13[[#This Row],[DIV 2015]:[DIV 2010]])</f>
        <v>#DIV/0!</v>
      </c>
      <c r="AE4" s="83" t="e">
        <f>Tabela13[[#This Row],[DIV MÉD]]*1000/Tabela13[[#This Row],[Qtde Total Ações]]</f>
        <v>#DIV/0!</v>
      </c>
      <c r="AF4" s="30" t="e">
        <f>Tabela13[[#This Row],[DIV MÉD]]/Tabela13[[#This Row],[LUCRO MÉD]]</f>
        <v>#DIV/0!</v>
      </c>
      <c r="AG4" s="30" t="e">
        <f>Tabela13[[#This Row],[DIV MÉD/AÇÃO]]/Tabela13[[#This Row],[Cotação]]</f>
        <v>#DIV/0!</v>
      </c>
      <c r="AH4" s="30" t="e">
        <f>Tabela13[[#This Row],[Cotação]]/Tabela13[[#This Row],[VPA]]</f>
        <v>#DIV/0!</v>
      </c>
      <c r="AI4" s="58">
        <f>IF(Tabela13[[#This Row],[P. Líquido]]&gt;0,Tabela13[[#This Row],[LUCRO MÉD]]/(Tabela13[[#This Row],[P. Líquido]]),0)</f>
        <v>7.4788050997762118E-2</v>
      </c>
      <c r="AJ4" s="70" t="e">
        <f>IF([LUCRO MÉD]&lt;&gt;0,Tabela13[[#This Row],[Cotação]]/(Tabela13[[#This Row],[LUCRO MÉD]]*1000/Tabela13[[#This Row],[Qtde Total Ações]]),0)</f>
        <v>#DIV/0!</v>
      </c>
      <c r="AK4" s="58" t="e">
        <f>(Tabela13[[#This Row],[LUCRO MÉD]]*1000/Tabela13[[#This Row],[Qtde Total Ações]])/Tabela13[[#This Row],[Cotação]]</f>
        <v>#DIV/0!</v>
      </c>
      <c r="AL4" s="56">
        <f>Tabela13[[#This Row],[Ativo Circ.]]/Tabela13[[#This Row],[Passivo Circ.]]</f>
        <v>2.1472986968153966</v>
      </c>
      <c r="AM4" s="30">
        <f>STDEV(Tabela13[[#This Row],[LUCRO 2015]:[LUCRO 2010]])/Tabela13[[#This Row],[LUCRO MÉD]]</f>
        <v>0.87646233228896708</v>
      </c>
    </row>
    <row r="5" spans="1:41" hidden="1">
      <c r="A5" s="60" t="s">
        <v>559</v>
      </c>
      <c r="B5" s="21" t="s">
        <v>555</v>
      </c>
      <c r="C5" s="21" t="s">
        <v>50</v>
      </c>
      <c r="D5" s="34">
        <f>MAX(Tabela13[[#This Row],[Colunas1]:[Colunas5]])</f>
        <v>10.24</v>
      </c>
      <c r="E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5" s="28" t="e">
        <f>IF(Tabela13[[#This Row],[P. Líquido]]&lt;&gt;0,(Tabela13[[#This Row],[P. Líquido]]*1000)/Tabela13[[#This Row],[Qtde Total Ações]],0)</f>
        <v>#DIV/0!</v>
      </c>
      <c r="G5" s="39">
        <f>SUMPRODUCT(N(TRIM(Tabela15[Colunas1])=Tabela13[[#This Row],[Nome de Pregão]]),Tabela15[Qtde total de ações])</f>
        <v>0</v>
      </c>
      <c r="H5" s="21">
        <f>SUMPRODUCT(N(Tabela1[Código]=Tabela13[[#This Row],[PAPEL]]),Tabela1[Fechamento])</f>
        <v>10.24</v>
      </c>
      <c r="I5" s="21">
        <f>SUMPRODUCT(N(Tabela17[Código]=Tabela13[[#This Row],[PAPEL]]),Tabela17[Fechamento])</f>
        <v>0</v>
      </c>
      <c r="J5" s="21">
        <f>SUMPRODUCT(N(Tabela176[Código]=Tabela13[[#This Row],[PAPEL]]),Tabela176[Fechamento])</f>
        <v>0</v>
      </c>
      <c r="K5" s="21">
        <f>SUMPRODUCT(N(Tabela1768[Código]=Tabela13[[#This Row],[PAPEL]]),Tabela1768[Fechamento])</f>
        <v>0</v>
      </c>
      <c r="L5" s="21">
        <f>SUMPRODUCT(N(Tabela17683[Código]=Tabela13[[#This Row],[PAPEL]]),Tabela17683[Fechamento])</f>
        <v>0</v>
      </c>
      <c r="M5" s="32">
        <f>IF(Tabela13[[#This Row],[Cotação]]&gt;0,Plan1!$B$2/Tabela13[[#This Row],[Cotação]]-MOD(Plan1!$B$2/Tabela13[[#This Row],[Cotação]],100),0)</f>
        <v>0</v>
      </c>
      <c r="N5" s="67">
        <v>3426163</v>
      </c>
      <c r="O5" s="67">
        <v>4609746</v>
      </c>
      <c r="P5" s="89">
        <v>4508669</v>
      </c>
      <c r="Q5" s="64">
        <v>54281</v>
      </c>
      <c r="R5" s="64">
        <v>0</v>
      </c>
      <c r="S5" s="64">
        <v>150571</v>
      </c>
      <c r="T5" s="64"/>
      <c r="U5" s="64"/>
      <c r="V5" s="94"/>
      <c r="W5" s="93"/>
      <c r="X5" s="64"/>
      <c r="Y5" s="64"/>
      <c r="Z5" s="64"/>
      <c r="AA5" s="64"/>
      <c r="AB5" s="64"/>
      <c r="AC5" s="64">
        <f>AVERAGE(Tabela13[[#This Row],[LUCRO 2015]:[LUCRO 2010]])</f>
        <v>68284</v>
      </c>
      <c r="AD5" s="64" t="e">
        <f>AVERAGE(Tabela13[[#This Row],[DIV 2015]:[DIV 2010]])</f>
        <v>#DIV/0!</v>
      </c>
      <c r="AE5" s="83" t="e">
        <f>Tabela13[[#This Row],[DIV MÉD]]*1000/Tabela13[[#This Row],[Qtde Total Ações]]</f>
        <v>#DIV/0!</v>
      </c>
      <c r="AF5" s="30" t="e">
        <f>Tabela13[[#This Row],[DIV MÉD]]/Tabela13[[#This Row],[LUCRO MÉD]]</f>
        <v>#DIV/0!</v>
      </c>
      <c r="AG5" s="30" t="e">
        <f>Tabela13[[#This Row],[DIV MÉD/AÇÃO]]/Tabela13[[#This Row],[Cotação]]</f>
        <v>#DIV/0!</v>
      </c>
      <c r="AH5" s="30" t="e">
        <f>Tabela13[[#This Row],[Cotação]]/Tabela13[[#This Row],[VPA]]</f>
        <v>#DIV/0!</v>
      </c>
      <c r="AI5" s="58">
        <f>IF(Tabela13[[#This Row],[P. Líquido]]&gt;0,Tabela13[[#This Row],[LUCRO MÉD]]/(Tabela13[[#This Row],[P. Líquido]]),0)</f>
        <v>1.9930166778404881E-2</v>
      </c>
      <c r="AJ5" s="70" t="e">
        <f>IF([LUCRO MÉD]&lt;&gt;0,Tabela13[[#This Row],[Cotação]]/(Tabela13[[#This Row],[LUCRO MÉD]]*1000/Tabela13[[#This Row],[Qtde Total Ações]]),0)</f>
        <v>#DIV/0!</v>
      </c>
      <c r="AK5" s="58" t="e">
        <f>(Tabela13[[#This Row],[LUCRO MÉD]]*1000/Tabela13[[#This Row],[Qtde Total Ações]])/Tabela13[[#This Row],[Cotação]]</f>
        <v>#DIV/0!</v>
      </c>
      <c r="AL5" s="56">
        <f>Tabela13[[#This Row],[Ativo Circ.]]/Tabela13[[#This Row],[Passivo Circ.]]</f>
        <v>1.0224183678154239</v>
      </c>
      <c r="AM5" s="30">
        <f>STDEV(Tabela13[[#This Row],[LUCRO 2015]:[LUCRO 2010]])/Tabela13[[#This Row],[LUCRO MÉD]]</f>
        <v>1.1167469307672766</v>
      </c>
    </row>
    <row r="6" spans="1:41" hidden="1">
      <c r="A6" s="60" t="s">
        <v>560</v>
      </c>
      <c r="B6" s="21" t="s">
        <v>562</v>
      </c>
      <c r="C6" s="21" t="s">
        <v>194</v>
      </c>
      <c r="D6" s="34">
        <f>MAX(Tabela13[[#This Row],[Colunas1]:[Colunas5]])</f>
        <v>0</v>
      </c>
      <c r="E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" s="28" t="e">
        <f>IF(Tabela13[[#This Row],[P. Líquido]]&lt;&gt;0,(Tabela13[[#This Row],[P. Líquido]]*1000)/Tabela13[[#This Row],[Qtde Total Ações]],0)</f>
        <v>#DIV/0!</v>
      </c>
      <c r="G6" s="39">
        <f>SUMPRODUCT(N(TRIM(Tabela15[Colunas1])=Tabela13[[#This Row],[Nome de Pregão]]),Tabela15[Qtde total de ações])</f>
        <v>0</v>
      </c>
      <c r="H6" s="21">
        <f>SUMPRODUCT(N(Tabela1[Código]=Tabela13[[#This Row],[PAPEL]]),Tabela1[Fechamento])</f>
        <v>0</v>
      </c>
      <c r="I6" s="21">
        <f>SUMPRODUCT(N(Tabela17[Código]=Tabela13[[#This Row],[PAPEL]]),Tabela17[Fechamento])</f>
        <v>0</v>
      </c>
      <c r="J6" s="21">
        <f>SUMPRODUCT(N(Tabela176[Código]=Tabela13[[#This Row],[PAPEL]]),Tabela176[Fechamento])</f>
        <v>0</v>
      </c>
      <c r="K6" s="21">
        <f>SUMPRODUCT(N(Tabela1768[Código]=Tabela13[[#This Row],[PAPEL]]),Tabela1768[Fechamento])</f>
        <v>0</v>
      </c>
      <c r="L6" s="21">
        <f>SUMPRODUCT(N(Tabela17683[Código]=Tabela13[[#This Row],[PAPEL]]),Tabela17683[Fechamento])</f>
        <v>0</v>
      </c>
      <c r="M6" s="22">
        <f>IF(Tabela13[[#This Row],[Cotação]]&gt;0,Plan1!$B$2/Tabela13[[#This Row],[Cotação]]-MOD(Plan1!$B$2/Tabela13[[#This Row],[Cotação]],100),0)</f>
        <v>0</v>
      </c>
      <c r="N6" s="39">
        <v>39353</v>
      </c>
      <c r="O6" s="39">
        <v>11831</v>
      </c>
      <c r="P6" s="87">
        <v>8213</v>
      </c>
      <c r="Q6" s="64">
        <v>3005</v>
      </c>
      <c r="R6" s="64">
        <v>3150</v>
      </c>
      <c r="S6" s="57">
        <v>8369</v>
      </c>
      <c r="T6" s="57"/>
      <c r="U6" s="57"/>
      <c r="V6" s="87"/>
      <c r="W6" s="39"/>
      <c r="X6" s="57"/>
      <c r="Y6" s="57"/>
      <c r="Z6" s="57"/>
      <c r="AA6" s="57"/>
      <c r="AB6" s="57"/>
      <c r="AC6" s="64">
        <f>AVERAGE(Tabela13[[#This Row],[LUCRO 2015]:[LUCRO 2010]])</f>
        <v>4841.333333333333</v>
      </c>
      <c r="AD6" s="64" t="e">
        <f>AVERAGE(Tabela13[[#This Row],[DIV 2015]:[DIV 2010]])</f>
        <v>#DIV/0!</v>
      </c>
      <c r="AE6" s="83" t="e">
        <f>Tabela13[[#This Row],[DIV MÉD]]*1000/Tabela13[[#This Row],[Qtde Total Ações]]</f>
        <v>#DIV/0!</v>
      </c>
      <c r="AF6" s="30" t="e">
        <f>Tabela13[[#This Row],[DIV MÉD]]/Tabela13[[#This Row],[LUCRO MÉD]]</f>
        <v>#DIV/0!</v>
      </c>
      <c r="AG6" s="30" t="e">
        <f>Tabela13[[#This Row],[DIV MÉD/AÇÃO]]/Tabela13[[#This Row],[Cotação]]</f>
        <v>#DIV/0!</v>
      </c>
      <c r="AH6" s="30" t="e">
        <f>Tabela13[[#This Row],[Cotação]]/Tabela13[[#This Row],[VPA]]</f>
        <v>#DIV/0!</v>
      </c>
      <c r="AI6" s="58">
        <f>IF(Tabela13[[#This Row],[P. Líquido]]&gt;0,Tabela13[[#This Row],[LUCRO MÉD]]/(Tabela13[[#This Row],[P. Líquido]]),0)</f>
        <v>0.12302323414563904</v>
      </c>
      <c r="AJ6" s="70" t="e">
        <f>IF([LUCRO MÉD]&lt;&gt;0,Tabela13[[#This Row],[Cotação]]/(Tabela13[[#This Row],[LUCRO MÉD]]*1000/Tabela13[[#This Row],[Qtde Total Ações]]),0)</f>
        <v>#DIV/0!</v>
      </c>
      <c r="AK6" s="58" t="e">
        <f>(Tabela13[[#This Row],[LUCRO MÉD]]*1000/Tabela13[[#This Row],[Qtde Total Ações]])/Tabela13[[#This Row],[Cotação]]</f>
        <v>#DIV/0!</v>
      </c>
      <c r="AL6" s="56">
        <f>Tabela13[[#This Row],[Ativo Circ.]]/Tabela13[[#This Row],[Passivo Circ.]]</f>
        <v>1.4405211250456593</v>
      </c>
      <c r="AM6" s="30">
        <f>STDEV(Tabela13[[#This Row],[LUCRO 2015]:[LUCRO 2010]])/Tabela13[[#This Row],[LUCRO MÉD]]</f>
        <v>0.63121228682155961</v>
      </c>
    </row>
    <row r="7" spans="1:41" hidden="1">
      <c r="A7" s="60" t="s">
        <v>560</v>
      </c>
      <c r="B7" s="21" t="s">
        <v>555</v>
      </c>
      <c r="C7" s="21" t="s">
        <v>192</v>
      </c>
      <c r="D7" s="34">
        <f>MAX(Tabela13[[#This Row],[Colunas1]:[Colunas5]])</f>
        <v>3.1</v>
      </c>
      <c r="E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" s="28" t="e">
        <f>IF(Tabela13[[#This Row],[P. Líquido]]&lt;&gt;0,(Tabela13[[#This Row],[P. Líquido]]*1000)/Tabela13[[#This Row],[Qtde Total Ações]],0)</f>
        <v>#DIV/0!</v>
      </c>
      <c r="G7" s="39">
        <f>SUMPRODUCT(N(TRIM(Tabela15[Colunas1])=Tabela13[[#This Row],[Nome de Pregão]]),Tabela15[Qtde total de ações])</f>
        <v>0</v>
      </c>
      <c r="H7" s="21">
        <f>SUMPRODUCT(N(Tabela1[Código]=Tabela13[[#This Row],[PAPEL]]),Tabela1[Fechamento])</f>
        <v>0</v>
      </c>
      <c r="I7" s="21">
        <f>SUMPRODUCT(N(Tabela17[Código]=Tabela13[[#This Row],[PAPEL]]),Tabela17[Fechamento])</f>
        <v>3.1</v>
      </c>
      <c r="J7" s="21">
        <f>SUMPRODUCT(N(Tabela176[Código]=Tabela13[[#This Row],[PAPEL]]),Tabela176[Fechamento])</f>
        <v>0</v>
      </c>
      <c r="K7" s="21">
        <f>SUMPRODUCT(N(Tabela1768[Código]=Tabela13[[#This Row],[PAPEL]]),Tabela1768[Fechamento])</f>
        <v>0</v>
      </c>
      <c r="L7" s="21">
        <f>SUMPRODUCT(N(Tabela17683[Código]=Tabela13[[#This Row],[PAPEL]]),Tabela17683[Fechamento])</f>
        <v>0</v>
      </c>
      <c r="M7" s="32">
        <f>IF(Tabela13[[#This Row],[Cotação]]&gt;0,Plan1!$B$2/Tabela13[[#This Row],[Cotação]]-MOD(Plan1!$B$2/Tabela13[[#This Row],[Cotação]],100),0)</f>
        <v>300</v>
      </c>
      <c r="N7" s="39">
        <v>39353</v>
      </c>
      <c r="O7" s="39">
        <v>11831</v>
      </c>
      <c r="P7" s="87">
        <v>8213</v>
      </c>
      <c r="Q7" s="64">
        <v>3005</v>
      </c>
      <c r="R7" s="64">
        <v>3150</v>
      </c>
      <c r="S7" s="57">
        <v>8369</v>
      </c>
      <c r="T7" s="57"/>
      <c r="U7" s="57"/>
      <c r="V7" s="87"/>
      <c r="W7" s="39"/>
      <c r="X7" s="57"/>
      <c r="Y7" s="57"/>
      <c r="Z7" s="57"/>
      <c r="AA7" s="57"/>
      <c r="AB7" s="57"/>
      <c r="AC7" s="64">
        <f>AVERAGE(Tabela13[[#This Row],[LUCRO 2015]:[LUCRO 2010]])</f>
        <v>4841.333333333333</v>
      </c>
      <c r="AD7" s="64" t="e">
        <f>AVERAGE(Tabela13[[#This Row],[DIV 2015]:[DIV 2010]])</f>
        <v>#DIV/0!</v>
      </c>
      <c r="AE7" s="83" t="e">
        <f>Tabela13[[#This Row],[DIV MÉD]]*1000/Tabela13[[#This Row],[Qtde Total Ações]]</f>
        <v>#DIV/0!</v>
      </c>
      <c r="AF7" s="30" t="e">
        <f>Tabela13[[#This Row],[DIV MÉD]]/Tabela13[[#This Row],[LUCRO MÉD]]</f>
        <v>#DIV/0!</v>
      </c>
      <c r="AG7" s="30" t="e">
        <f>Tabela13[[#This Row],[DIV MÉD/AÇÃO]]/Tabela13[[#This Row],[Cotação]]</f>
        <v>#DIV/0!</v>
      </c>
      <c r="AH7" s="30" t="e">
        <f>Tabela13[[#This Row],[Cotação]]/Tabela13[[#This Row],[VPA]]</f>
        <v>#DIV/0!</v>
      </c>
      <c r="AI7" s="58">
        <f>IF(Tabela13[[#This Row],[P. Líquido]]&gt;0,Tabela13[[#This Row],[LUCRO MÉD]]/(Tabela13[[#This Row],[P. Líquido]]),0)</f>
        <v>0.12302323414563904</v>
      </c>
      <c r="AJ7" s="70" t="e">
        <f>IF([LUCRO MÉD]&lt;&gt;0,Tabela13[[#This Row],[Cotação]]/(Tabela13[[#This Row],[LUCRO MÉD]]*1000/Tabela13[[#This Row],[Qtde Total Ações]]),0)</f>
        <v>#DIV/0!</v>
      </c>
      <c r="AK7" s="58" t="e">
        <f>(Tabela13[[#This Row],[LUCRO MÉD]]*1000/Tabela13[[#This Row],[Qtde Total Ações]])/Tabela13[[#This Row],[Cotação]]</f>
        <v>#DIV/0!</v>
      </c>
      <c r="AL7" s="56">
        <f>Tabela13[[#This Row],[Ativo Circ.]]/Tabela13[[#This Row],[Passivo Circ.]]</f>
        <v>1.4405211250456593</v>
      </c>
      <c r="AM7" s="30">
        <f>STDEV(Tabela13[[#This Row],[LUCRO 2015]:[LUCRO 2010]])/Tabela13[[#This Row],[LUCRO MÉD]]</f>
        <v>0.63121228682155961</v>
      </c>
    </row>
    <row r="8" spans="1:41" hidden="1">
      <c r="A8" s="60" t="s">
        <v>560</v>
      </c>
      <c r="B8" s="21" t="s">
        <v>561</v>
      </c>
      <c r="C8" s="21" t="s">
        <v>193</v>
      </c>
      <c r="D8" s="34">
        <f>MAX(Tabela13[[#This Row],[Colunas1]:[Colunas5]])</f>
        <v>5.26</v>
      </c>
      <c r="E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" s="28" t="e">
        <f>IF(Tabela13[[#This Row],[P. Líquido]]&lt;&gt;0,(Tabela13[[#This Row],[P. Líquido]]*1000)/Tabela13[[#This Row],[Qtde Total Ações]],0)</f>
        <v>#DIV/0!</v>
      </c>
      <c r="G8" s="39">
        <f>SUMPRODUCT(N(TRIM(Tabela15[Colunas1])=Tabela13[[#This Row],[Nome de Pregão]]),Tabela15[Qtde total de ações])</f>
        <v>0</v>
      </c>
      <c r="H8" s="21">
        <f>SUMPRODUCT(N(Tabela1[Código]=Tabela13[[#This Row],[PAPEL]]),Tabela1[Fechamento])</f>
        <v>0</v>
      </c>
      <c r="I8" s="21">
        <f>SUMPRODUCT(N(Tabela17[Código]=Tabela13[[#This Row],[PAPEL]]),Tabela17[Fechamento])</f>
        <v>5.26</v>
      </c>
      <c r="J8" s="21">
        <f>SUMPRODUCT(N(Tabela176[Código]=Tabela13[[#This Row],[PAPEL]]),Tabela176[Fechamento])</f>
        <v>0</v>
      </c>
      <c r="K8" s="21">
        <f>SUMPRODUCT(N(Tabela1768[Código]=Tabela13[[#This Row],[PAPEL]]),Tabela1768[Fechamento])</f>
        <v>0</v>
      </c>
      <c r="L8" s="21">
        <f>SUMPRODUCT(N(Tabela17683[Código]=Tabela13[[#This Row],[PAPEL]]),Tabela17683[Fechamento])</f>
        <v>0</v>
      </c>
      <c r="M8" s="22">
        <f>IF(Tabela13[[#This Row],[Cotação]]&gt;0,Plan1!$B$2/Tabela13[[#This Row],[Cotação]]-MOD(Plan1!$B$2/Tabela13[[#This Row],[Cotação]],100),0)</f>
        <v>100</v>
      </c>
      <c r="N8" s="39">
        <v>39353</v>
      </c>
      <c r="O8" s="39">
        <v>11831</v>
      </c>
      <c r="P8" s="87">
        <v>8213</v>
      </c>
      <c r="Q8" s="64">
        <v>3005</v>
      </c>
      <c r="R8" s="64">
        <v>3150</v>
      </c>
      <c r="S8" s="57">
        <v>8369</v>
      </c>
      <c r="T8" s="57"/>
      <c r="U8" s="57"/>
      <c r="V8" s="87"/>
      <c r="W8" s="39"/>
      <c r="X8" s="57"/>
      <c r="Y8" s="57"/>
      <c r="Z8" s="57"/>
      <c r="AA8" s="57"/>
      <c r="AB8" s="57"/>
      <c r="AC8" s="64">
        <f>AVERAGE(Tabela13[[#This Row],[LUCRO 2015]:[LUCRO 2010]])</f>
        <v>4841.333333333333</v>
      </c>
      <c r="AD8" s="64" t="e">
        <f>AVERAGE(Tabela13[[#This Row],[DIV 2015]:[DIV 2010]])</f>
        <v>#DIV/0!</v>
      </c>
      <c r="AE8" s="83" t="e">
        <f>Tabela13[[#This Row],[DIV MÉD]]*1000/Tabela13[[#This Row],[Qtde Total Ações]]</f>
        <v>#DIV/0!</v>
      </c>
      <c r="AF8" s="30" t="e">
        <f>Tabela13[[#This Row],[DIV MÉD]]/Tabela13[[#This Row],[LUCRO MÉD]]</f>
        <v>#DIV/0!</v>
      </c>
      <c r="AG8" s="30" t="e">
        <f>Tabela13[[#This Row],[DIV MÉD/AÇÃO]]/Tabela13[[#This Row],[Cotação]]</f>
        <v>#DIV/0!</v>
      </c>
      <c r="AH8" s="30" t="e">
        <f>Tabela13[[#This Row],[Cotação]]/Tabela13[[#This Row],[VPA]]</f>
        <v>#DIV/0!</v>
      </c>
      <c r="AI8" s="58">
        <f>IF(Tabela13[[#This Row],[P. Líquido]]&gt;0,Tabela13[[#This Row],[LUCRO MÉD]]/(Tabela13[[#This Row],[P. Líquido]]),0)</f>
        <v>0.12302323414563904</v>
      </c>
      <c r="AJ8" s="70" t="e">
        <f>IF([LUCRO MÉD]&lt;&gt;0,Tabela13[[#This Row],[Cotação]]/(Tabela13[[#This Row],[LUCRO MÉD]]*1000/Tabela13[[#This Row],[Qtde Total Ações]]),0)</f>
        <v>#DIV/0!</v>
      </c>
      <c r="AK8" s="58" t="e">
        <f>(Tabela13[[#This Row],[LUCRO MÉD]]*1000/Tabela13[[#This Row],[Qtde Total Ações]])/Tabela13[[#This Row],[Cotação]]</f>
        <v>#DIV/0!</v>
      </c>
      <c r="AL8" s="56">
        <f>Tabela13[[#This Row],[Ativo Circ.]]/Tabela13[[#This Row],[Passivo Circ.]]</f>
        <v>1.4405211250456593</v>
      </c>
      <c r="AM8" s="30">
        <f>STDEV(Tabela13[[#This Row],[LUCRO 2015]:[LUCRO 2010]])/Tabela13[[#This Row],[LUCRO MÉD]]</f>
        <v>0.63121228682155961</v>
      </c>
    </row>
    <row r="9" spans="1:41" hidden="1">
      <c r="A9" s="60" t="s">
        <v>563</v>
      </c>
      <c r="B9" s="21" t="s">
        <v>555</v>
      </c>
      <c r="C9" s="21" t="s">
        <v>195</v>
      </c>
      <c r="D9" s="34">
        <f>MAX(Tabela13[[#This Row],[Colunas1]:[Colunas5]])</f>
        <v>2.25</v>
      </c>
      <c r="E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" s="28" t="e">
        <f>IF(Tabela13[[#This Row],[P. Líquido]]&lt;&gt;0,(Tabela13[[#This Row],[P. Líquido]]*1000)/Tabela13[[#This Row],[Qtde Total Ações]],0)</f>
        <v>#DIV/0!</v>
      </c>
      <c r="G9" s="39">
        <f>SUMPRODUCT(N(TRIM(Tabela15[Colunas1])=Tabela13[[#This Row],[Nome de Pregão]]),Tabela15[Qtde total de ações])</f>
        <v>0</v>
      </c>
      <c r="H9" s="21">
        <f>SUMPRODUCT(N(Tabela1[Código]=Tabela13[[#This Row],[PAPEL]]),Tabela1[Fechamento])</f>
        <v>0</v>
      </c>
      <c r="I9" s="21">
        <f>SUMPRODUCT(N(Tabela17[Código]=Tabela13[[#This Row],[PAPEL]]),Tabela17[Fechamento])</f>
        <v>2.25</v>
      </c>
      <c r="J9" s="21">
        <f>SUMPRODUCT(N(Tabela176[Código]=Tabela13[[#This Row],[PAPEL]]),Tabela176[Fechamento])</f>
        <v>0</v>
      </c>
      <c r="K9" s="21">
        <f>SUMPRODUCT(N(Tabela1768[Código]=Tabela13[[#This Row],[PAPEL]]),Tabela1768[Fechamento])</f>
        <v>0</v>
      </c>
      <c r="L9" s="21">
        <f>SUMPRODUCT(N(Tabela17683[Código]=Tabela13[[#This Row],[PAPEL]]),Tabela17683[Fechamento])</f>
        <v>0</v>
      </c>
      <c r="M9" s="32">
        <f>IF(Tabela13[[#This Row],[Cotação]]&gt;0,Plan1!$B$2/Tabela13[[#This Row],[Cotação]]-MOD(Plan1!$B$2/Tabela13[[#This Row],[Cotação]],100),0)</f>
        <v>400</v>
      </c>
      <c r="N9" s="39">
        <v>78418</v>
      </c>
      <c r="O9" s="39">
        <v>74004</v>
      </c>
      <c r="P9" s="87">
        <v>7065</v>
      </c>
      <c r="Q9" s="64">
        <v>12633</v>
      </c>
      <c r="R9" s="64">
        <v>14982</v>
      </c>
      <c r="S9" s="64">
        <v>19441</v>
      </c>
      <c r="T9" s="64"/>
      <c r="U9" s="64"/>
      <c r="V9" s="94"/>
      <c r="W9" s="93"/>
      <c r="X9" s="64"/>
      <c r="Y9" s="64"/>
      <c r="Z9" s="64"/>
      <c r="AA9" s="64"/>
      <c r="AB9" s="64"/>
      <c r="AC9" s="64">
        <f>AVERAGE(Tabela13[[#This Row],[LUCRO 2015]:[LUCRO 2010]])</f>
        <v>15685.333333333334</v>
      </c>
      <c r="AD9" s="64" t="e">
        <f>AVERAGE(Tabela13[[#This Row],[DIV 2015]:[DIV 2010]])</f>
        <v>#DIV/0!</v>
      </c>
      <c r="AE9" s="83" t="e">
        <f>Tabela13[[#This Row],[DIV MÉD]]*1000/Tabela13[[#This Row],[Qtde Total Ações]]</f>
        <v>#DIV/0!</v>
      </c>
      <c r="AF9" s="30" t="e">
        <f>Tabela13[[#This Row],[DIV MÉD]]/Tabela13[[#This Row],[LUCRO MÉD]]</f>
        <v>#DIV/0!</v>
      </c>
      <c r="AG9" s="30" t="e">
        <f>Tabela13[[#This Row],[DIV MÉD/AÇÃO]]/Tabela13[[#This Row],[Cotação]]</f>
        <v>#DIV/0!</v>
      </c>
      <c r="AH9" s="30" t="e">
        <f>Tabela13[[#This Row],[Cotação]]/Tabela13[[#This Row],[VPA]]</f>
        <v>#DIV/0!</v>
      </c>
      <c r="AI9" s="58">
        <f>IF(Tabela13[[#This Row],[P. Líquido]]&gt;0,Tabela13[[#This Row],[LUCRO MÉD]]/(Tabela13[[#This Row],[P. Líquido]]),0)</f>
        <v>0.20002210376869256</v>
      </c>
      <c r="AJ9" s="70" t="e">
        <f>IF([LUCRO MÉD]&lt;&gt;0,Tabela13[[#This Row],[Cotação]]/(Tabela13[[#This Row],[LUCRO MÉD]]*1000/Tabela13[[#This Row],[Qtde Total Ações]]),0)</f>
        <v>#DIV/0!</v>
      </c>
      <c r="AK9" s="58" t="e">
        <f>(Tabela13[[#This Row],[LUCRO MÉD]]*1000/Tabela13[[#This Row],[Qtde Total Ações]])/Tabela13[[#This Row],[Cotação]]</f>
        <v>#DIV/0!</v>
      </c>
      <c r="AL9" s="56">
        <f>Tabela13[[#This Row],[Ativo Circ.]]/Tabela13[[#This Row],[Passivo Circ.]]</f>
        <v>10.474734607218684</v>
      </c>
      <c r="AM9" s="30">
        <f>STDEV(Tabela13[[#This Row],[LUCRO 2015]:[LUCRO 2010]])/Tabela13[[#This Row],[LUCRO MÉD]]</f>
        <v>0.22046497109774119</v>
      </c>
    </row>
    <row r="10" spans="1:41" hidden="1">
      <c r="A10" s="60" t="s">
        <v>564</v>
      </c>
      <c r="B10" s="21" t="s">
        <v>561</v>
      </c>
      <c r="C10" s="21"/>
      <c r="D10" s="34">
        <f>MAX(Tabela13[[#This Row],[Colunas1]:[Colunas5]])</f>
        <v>0</v>
      </c>
      <c r="E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" s="28" t="e">
        <f>IF(Tabela13[[#This Row],[P. Líquido]]&lt;&gt;0,(Tabela13[[#This Row],[P. Líquido]]*1000)/Tabela13[[#This Row],[Qtde Total Ações]],0)</f>
        <v>#DIV/0!</v>
      </c>
      <c r="G10" s="39">
        <f>SUMPRODUCT(N(TRIM(Tabela15[Colunas1])=Tabela13[[#This Row],[Nome de Pregão]]),Tabela15[Qtde total de ações])</f>
        <v>0</v>
      </c>
      <c r="H10" s="21">
        <f>SUMPRODUCT(N(Tabela1[Código]=Tabela13[[#This Row],[PAPEL]]),Tabela1[Fechamento])</f>
        <v>0</v>
      </c>
      <c r="I10" s="21">
        <f>SUMPRODUCT(N(Tabela17[Código]=Tabela13[[#This Row],[PAPEL]]),Tabela17[Fechamento])</f>
        <v>0</v>
      </c>
      <c r="J10" s="21">
        <f>SUMPRODUCT(N(Tabela176[Código]=Tabela13[[#This Row],[PAPEL]]),Tabela176[Fechamento])</f>
        <v>0</v>
      </c>
      <c r="K10" s="21">
        <f>SUMPRODUCT(N(Tabela1768[Código]=Tabela13[[#This Row],[PAPEL]]),Tabela1768[Fechamento])</f>
        <v>0</v>
      </c>
      <c r="L10" s="31">
        <f>SUMPRODUCT(N(Tabela17683[Código]=Tabela13[[#This Row],[PAPEL]]),Tabela17683[Fechamento])</f>
        <v>0</v>
      </c>
      <c r="M10" s="32">
        <f>IF(Tabela13[[#This Row],[Cotação]]&gt;0,Plan1!$B$2/Tabela13[[#This Row],[Cotação]]-MOD(Plan1!$B$2/Tabela13[[#This Row],[Cotação]],100),0)</f>
        <v>0</v>
      </c>
      <c r="N10" s="39">
        <v>1483938</v>
      </c>
      <c r="O10" s="39">
        <v>1720799</v>
      </c>
      <c r="P10" s="87">
        <v>1155473</v>
      </c>
      <c r="Q10" s="64">
        <v>92991</v>
      </c>
      <c r="R10" s="64">
        <v>66918</v>
      </c>
      <c r="S10" s="64">
        <v>77874</v>
      </c>
      <c r="T10" s="64"/>
      <c r="U10" s="64"/>
      <c r="V10" s="94"/>
      <c r="W10" s="93"/>
      <c r="X10" s="64"/>
      <c r="Y10" s="64"/>
      <c r="Z10" s="64"/>
      <c r="AA10" s="64"/>
      <c r="AB10" s="64"/>
      <c r="AC10" s="64">
        <f>AVERAGE(Tabela13[[#This Row],[LUCRO 2015]:[LUCRO 2010]])</f>
        <v>79261</v>
      </c>
      <c r="AD10" s="64" t="e">
        <f>AVERAGE(Tabela13[[#This Row],[DIV 2015]:[DIV 2010]])</f>
        <v>#DIV/0!</v>
      </c>
      <c r="AE10" s="83" t="e">
        <f>Tabela13[[#This Row],[DIV MÉD]]*1000/Tabela13[[#This Row],[Qtde Total Ações]]</f>
        <v>#DIV/0!</v>
      </c>
      <c r="AF10" s="30" t="e">
        <f>Tabela13[[#This Row],[DIV MÉD]]/Tabela13[[#This Row],[LUCRO MÉD]]</f>
        <v>#DIV/0!</v>
      </c>
      <c r="AG10" s="30" t="e">
        <f>Tabela13[[#This Row],[DIV MÉD/AÇÃO]]/Tabela13[[#This Row],[Cotação]]</f>
        <v>#DIV/0!</v>
      </c>
      <c r="AH10" s="30" t="e">
        <f>Tabela13[[#This Row],[Cotação]]/Tabela13[[#This Row],[VPA]]</f>
        <v>#DIV/0!</v>
      </c>
      <c r="AI10" s="58">
        <f>IF(Tabela13[[#This Row],[P. Líquido]]&gt;0,Tabela13[[#This Row],[LUCRO MÉD]]/(Tabela13[[#This Row],[P. Líquido]]),0)</f>
        <v>5.3412608882581349E-2</v>
      </c>
      <c r="AJ10" s="70" t="e">
        <f>IF([LUCRO MÉD]&lt;&gt;0,Tabela13[[#This Row],[Cotação]]/(Tabela13[[#This Row],[LUCRO MÉD]]*1000/Tabela13[[#This Row],[Qtde Total Ações]]),0)</f>
        <v>#DIV/0!</v>
      </c>
      <c r="AK10" s="58" t="e">
        <f>(Tabela13[[#This Row],[LUCRO MÉD]]*1000/Tabela13[[#This Row],[Qtde Total Ações]])/Tabela13[[#This Row],[Cotação]]</f>
        <v>#DIV/0!</v>
      </c>
      <c r="AL10" s="56">
        <f>Tabela13[[#This Row],[Ativo Circ.]]/Tabela13[[#This Row],[Passivo Circ.]]</f>
        <v>1.4892593768958686</v>
      </c>
      <c r="AM10" s="30">
        <f>STDEV(Tabela13[[#This Row],[LUCRO 2015]:[LUCRO 2010]])/Tabela13[[#This Row],[LUCRO MÉD]]</f>
        <v>0.16517229166752409</v>
      </c>
    </row>
    <row r="11" spans="1:41" hidden="1">
      <c r="A11" s="60" t="s">
        <v>564</v>
      </c>
      <c r="B11" s="21" t="s">
        <v>568</v>
      </c>
      <c r="C11" s="21"/>
      <c r="D11" s="34">
        <f>MAX(Tabela13[[#This Row],[Colunas1]:[Colunas5]])</f>
        <v>0</v>
      </c>
      <c r="E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" s="28" t="e">
        <f>IF(Tabela13[[#This Row],[P. Líquido]]&lt;&gt;0,(Tabela13[[#This Row],[P. Líquido]]*1000)/Tabela13[[#This Row],[Qtde Total Ações]],0)</f>
        <v>#DIV/0!</v>
      </c>
      <c r="G11" s="39">
        <f>SUMPRODUCT(N(TRIM(Tabela15[Colunas1])=Tabela13[[#This Row],[Nome de Pregão]]),Tabela15[Qtde total de ações])</f>
        <v>0</v>
      </c>
      <c r="H11" s="21">
        <f>SUMPRODUCT(N(Tabela1[Código]=Tabela13[[#This Row],[PAPEL]]),Tabela1[Fechamento])</f>
        <v>0</v>
      </c>
      <c r="I11" s="21">
        <f>SUMPRODUCT(N(Tabela17[Código]=Tabela13[[#This Row],[PAPEL]]),Tabela17[Fechamento])</f>
        <v>0</v>
      </c>
      <c r="J11" s="21">
        <f>SUMPRODUCT(N(Tabela176[Código]=Tabela13[[#This Row],[PAPEL]]),Tabela176[Fechamento])</f>
        <v>0</v>
      </c>
      <c r="K11" s="21">
        <f>SUMPRODUCT(N(Tabela1768[Código]=Tabela13[[#This Row],[PAPEL]]),Tabela1768[Fechamento])</f>
        <v>0</v>
      </c>
      <c r="L11" s="31">
        <f>SUMPRODUCT(N(Tabela17683[Código]=Tabela13[[#This Row],[PAPEL]]),Tabela17683[Fechamento])</f>
        <v>0</v>
      </c>
      <c r="M11" s="32">
        <f>IF(Tabela13[[#This Row],[Cotação]]&gt;0,Plan1!$B$2/Tabela13[[#This Row],[Cotação]]-MOD(Plan1!$B$2/Tabela13[[#This Row],[Cotação]],100),0)</f>
        <v>0</v>
      </c>
      <c r="N11" s="39">
        <v>1483938</v>
      </c>
      <c r="O11" s="39">
        <v>1720799</v>
      </c>
      <c r="P11" s="87">
        <v>1155473</v>
      </c>
      <c r="Q11" s="64">
        <v>92991</v>
      </c>
      <c r="R11" s="64">
        <v>66918</v>
      </c>
      <c r="S11" s="64">
        <v>77874</v>
      </c>
      <c r="T11" s="64"/>
      <c r="U11" s="64"/>
      <c r="V11" s="94"/>
      <c r="W11" s="93"/>
      <c r="X11" s="64"/>
      <c r="Y11" s="64"/>
      <c r="Z11" s="64"/>
      <c r="AA11" s="64"/>
      <c r="AB11" s="64"/>
      <c r="AC11" s="64">
        <f>AVERAGE(Tabela13[[#This Row],[LUCRO 2015]:[LUCRO 2010]])</f>
        <v>79261</v>
      </c>
      <c r="AD11" s="64" t="e">
        <f>AVERAGE(Tabela13[[#This Row],[DIV 2015]:[DIV 2010]])</f>
        <v>#DIV/0!</v>
      </c>
      <c r="AE11" s="83" t="e">
        <f>Tabela13[[#This Row],[DIV MÉD]]*1000/Tabela13[[#This Row],[Qtde Total Ações]]</f>
        <v>#DIV/0!</v>
      </c>
      <c r="AF11" s="30" t="e">
        <f>Tabela13[[#This Row],[DIV MÉD]]/Tabela13[[#This Row],[LUCRO MÉD]]</f>
        <v>#DIV/0!</v>
      </c>
      <c r="AG11" s="30" t="e">
        <f>Tabela13[[#This Row],[DIV MÉD/AÇÃO]]/Tabela13[[#This Row],[Cotação]]</f>
        <v>#DIV/0!</v>
      </c>
      <c r="AH11" s="30" t="e">
        <f>Tabela13[[#This Row],[Cotação]]/Tabela13[[#This Row],[VPA]]</f>
        <v>#DIV/0!</v>
      </c>
      <c r="AI11" s="58">
        <f>IF(Tabela13[[#This Row],[P. Líquido]]&gt;0,Tabela13[[#This Row],[LUCRO MÉD]]/(Tabela13[[#This Row],[P. Líquido]]),0)</f>
        <v>5.3412608882581349E-2</v>
      </c>
      <c r="AJ11" s="70" t="e">
        <f>IF([LUCRO MÉD]&lt;&gt;0,Tabela13[[#This Row],[Cotação]]/(Tabela13[[#This Row],[LUCRO MÉD]]*1000/Tabela13[[#This Row],[Qtde Total Ações]]),0)</f>
        <v>#DIV/0!</v>
      </c>
      <c r="AK11" s="58" t="e">
        <f>(Tabela13[[#This Row],[LUCRO MÉD]]*1000/Tabela13[[#This Row],[Qtde Total Ações]])/Tabela13[[#This Row],[Cotação]]</f>
        <v>#DIV/0!</v>
      </c>
      <c r="AL11" s="56">
        <f>Tabela13[[#This Row],[Ativo Circ.]]/Tabela13[[#This Row],[Passivo Circ.]]</f>
        <v>1.4892593768958686</v>
      </c>
      <c r="AM11" s="30">
        <f>STDEV(Tabela13[[#This Row],[LUCRO 2015]:[LUCRO 2010]])/Tabela13[[#This Row],[LUCRO MÉD]]</f>
        <v>0.16517229166752409</v>
      </c>
    </row>
    <row r="12" spans="1:41" hidden="1">
      <c r="A12" s="60" t="s">
        <v>564</v>
      </c>
      <c r="B12" s="21" t="s">
        <v>555</v>
      </c>
      <c r="C12" s="21"/>
      <c r="D12" s="34">
        <f>MAX(Tabela13[[#This Row],[Colunas1]:[Colunas5]])</f>
        <v>0</v>
      </c>
      <c r="E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" s="28" t="e">
        <f>IF(Tabela13[[#This Row],[P. Líquido]]&lt;&gt;0,(Tabela13[[#This Row],[P. Líquido]]*1000)/Tabela13[[#This Row],[Qtde Total Ações]],0)</f>
        <v>#DIV/0!</v>
      </c>
      <c r="G12" s="39">
        <f>SUMPRODUCT(N(TRIM(Tabela15[Colunas1])=Tabela13[[#This Row],[Nome de Pregão]]),Tabela15[Qtde total de ações])</f>
        <v>0</v>
      </c>
      <c r="H12" s="21">
        <f>SUMPRODUCT(N(Tabela1[Código]=Tabela13[[#This Row],[PAPEL]]),Tabela1[Fechamento])</f>
        <v>0</v>
      </c>
      <c r="I12" s="21">
        <f>SUMPRODUCT(N(Tabela17[Código]=Tabela13[[#This Row],[PAPEL]]),Tabela17[Fechamento])</f>
        <v>0</v>
      </c>
      <c r="J12" s="21">
        <f>SUMPRODUCT(N(Tabela176[Código]=Tabela13[[#This Row],[PAPEL]]),Tabela176[Fechamento])</f>
        <v>0</v>
      </c>
      <c r="K12" s="21">
        <f>SUMPRODUCT(N(Tabela1768[Código]=Tabela13[[#This Row],[PAPEL]]),Tabela1768[Fechamento])</f>
        <v>0</v>
      </c>
      <c r="L12" s="31">
        <f>SUMPRODUCT(N(Tabela17683[Código]=Tabela13[[#This Row],[PAPEL]]),Tabela17683[Fechamento])</f>
        <v>0</v>
      </c>
      <c r="M12" s="32">
        <f>IF(Tabela13[[#This Row],[Cotação]]&gt;0,Plan1!$B$2/Tabela13[[#This Row],[Cotação]]-MOD(Plan1!$B$2/Tabela13[[#This Row],[Cotação]],100),0)</f>
        <v>0</v>
      </c>
      <c r="N12" s="39">
        <v>1483938</v>
      </c>
      <c r="O12" s="39">
        <v>1720799</v>
      </c>
      <c r="P12" s="87">
        <v>1155473</v>
      </c>
      <c r="Q12" s="64">
        <v>92991</v>
      </c>
      <c r="R12" s="64">
        <v>66918</v>
      </c>
      <c r="S12" s="64">
        <v>77874</v>
      </c>
      <c r="T12" s="64"/>
      <c r="U12" s="64"/>
      <c r="V12" s="94"/>
      <c r="W12" s="93"/>
      <c r="X12" s="64"/>
      <c r="Y12" s="64"/>
      <c r="Z12" s="64"/>
      <c r="AA12" s="64"/>
      <c r="AB12" s="64"/>
      <c r="AC12" s="64">
        <f>AVERAGE(Tabela13[[#This Row],[LUCRO 2015]:[LUCRO 2010]])</f>
        <v>79261</v>
      </c>
      <c r="AD12" s="64" t="e">
        <f>AVERAGE(Tabela13[[#This Row],[DIV 2015]:[DIV 2010]])</f>
        <v>#DIV/0!</v>
      </c>
      <c r="AE12" s="83" t="e">
        <f>Tabela13[[#This Row],[DIV MÉD]]*1000/Tabela13[[#This Row],[Qtde Total Ações]]</f>
        <v>#DIV/0!</v>
      </c>
      <c r="AF12" s="30" t="e">
        <f>Tabela13[[#This Row],[DIV MÉD]]/Tabela13[[#This Row],[LUCRO MÉD]]</f>
        <v>#DIV/0!</v>
      </c>
      <c r="AG12" s="30" t="e">
        <f>Tabela13[[#This Row],[DIV MÉD/AÇÃO]]/Tabela13[[#This Row],[Cotação]]</f>
        <v>#DIV/0!</v>
      </c>
      <c r="AH12" s="30" t="e">
        <f>Tabela13[[#This Row],[Cotação]]/Tabela13[[#This Row],[VPA]]</f>
        <v>#DIV/0!</v>
      </c>
      <c r="AI12" s="58">
        <f>IF(Tabela13[[#This Row],[P. Líquido]]&gt;0,Tabela13[[#This Row],[LUCRO MÉD]]/(Tabela13[[#This Row],[P. Líquido]]),0)</f>
        <v>5.3412608882581349E-2</v>
      </c>
      <c r="AJ12" s="70" t="e">
        <f>IF([LUCRO MÉD]&lt;&gt;0,Tabela13[[#This Row],[Cotação]]/(Tabela13[[#This Row],[LUCRO MÉD]]*1000/Tabela13[[#This Row],[Qtde Total Ações]]),0)</f>
        <v>#DIV/0!</v>
      </c>
      <c r="AK12" s="58" t="e">
        <f>(Tabela13[[#This Row],[LUCRO MÉD]]*1000/Tabela13[[#This Row],[Qtde Total Ações]])/Tabela13[[#This Row],[Cotação]]</f>
        <v>#DIV/0!</v>
      </c>
      <c r="AL12" s="56">
        <f>Tabela13[[#This Row],[Ativo Circ.]]/Tabela13[[#This Row],[Passivo Circ.]]</f>
        <v>1.4892593768958686</v>
      </c>
      <c r="AM12" s="30">
        <f>STDEV(Tabela13[[#This Row],[LUCRO 2015]:[LUCRO 2010]])/Tabela13[[#This Row],[LUCRO MÉD]]</f>
        <v>0.16517229166752409</v>
      </c>
    </row>
    <row r="13" spans="1:41" hidden="1">
      <c r="A13" s="60" t="s">
        <v>564</v>
      </c>
      <c r="B13" s="21" t="s">
        <v>566</v>
      </c>
      <c r="C13" s="21"/>
      <c r="D13" s="34">
        <f>MAX(Tabela13[[#This Row],[Colunas1]:[Colunas5]])</f>
        <v>0</v>
      </c>
      <c r="E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" s="28" t="e">
        <f>IF(Tabela13[[#This Row],[P. Líquido]]&lt;&gt;0,(Tabela13[[#This Row],[P. Líquido]]*1000)/Tabela13[[#This Row],[Qtde Total Ações]],0)</f>
        <v>#DIV/0!</v>
      </c>
      <c r="G13" s="39">
        <f>SUMPRODUCT(N(TRIM(Tabela15[Colunas1])=Tabela13[[#This Row],[Nome de Pregão]]),Tabela15[Qtde total de ações])</f>
        <v>0</v>
      </c>
      <c r="H13" s="21">
        <f>SUMPRODUCT(N(Tabela1[Código]=Tabela13[[#This Row],[PAPEL]]),Tabela1[Fechamento])</f>
        <v>0</v>
      </c>
      <c r="I13" s="21">
        <f>SUMPRODUCT(N(Tabela17[Código]=Tabela13[[#This Row],[PAPEL]]),Tabela17[Fechamento])</f>
        <v>0</v>
      </c>
      <c r="J13" s="21">
        <f>SUMPRODUCT(N(Tabela176[Código]=Tabela13[[#This Row],[PAPEL]]),Tabela176[Fechamento])</f>
        <v>0</v>
      </c>
      <c r="K13" s="21">
        <f>SUMPRODUCT(N(Tabela1768[Código]=Tabela13[[#This Row],[PAPEL]]),Tabela1768[Fechamento])</f>
        <v>0</v>
      </c>
      <c r="L13" s="31">
        <f>SUMPRODUCT(N(Tabela17683[Código]=Tabela13[[#This Row],[PAPEL]]),Tabela17683[Fechamento])</f>
        <v>0</v>
      </c>
      <c r="M13" s="32">
        <f>IF(Tabela13[[#This Row],[Cotação]]&gt;0,Plan1!$B$2/Tabela13[[#This Row],[Cotação]]-MOD(Plan1!$B$2/Tabela13[[#This Row],[Cotação]],100),0)</f>
        <v>0</v>
      </c>
      <c r="N13" s="39">
        <v>1483938</v>
      </c>
      <c r="O13" s="39">
        <v>1720799</v>
      </c>
      <c r="P13" s="87">
        <v>1155473</v>
      </c>
      <c r="Q13" s="64">
        <v>92991</v>
      </c>
      <c r="R13" s="64">
        <v>66918</v>
      </c>
      <c r="S13" s="64">
        <v>77874</v>
      </c>
      <c r="T13" s="64"/>
      <c r="U13" s="64"/>
      <c r="V13" s="94"/>
      <c r="W13" s="93"/>
      <c r="X13" s="64"/>
      <c r="Y13" s="64"/>
      <c r="Z13" s="64"/>
      <c r="AA13" s="64"/>
      <c r="AB13" s="64"/>
      <c r="AC13" s="64">
        <f>AVERAGE(Tabela13[[#This Row],[LUCRO 2015]:[LUCRO 2010]])</f>
        <v>79261</v>
      </c>
      <c r="AD13" s="64" t="e">
        <f>AVERAGE(Tabela13[[#This Row],[DIV 2015]:[DIV 2010]])</f>
        <v>#DIV/0!</v>
      </c>
      <c r="AE13" s="83" t="e">
        <f>Tabela13[[#This Row],[DIV MÉD]]*1000/Tabela13[[#This Row],[Qtde Total Ações]]</f>
        <v>#DIV/0!</v>
      </c>
      <c r="AF13" s="30" t="e">
        <f>Tabela13[[#This Row],[DIV MÉD]]/Tabela13[[#This Row],[LUCRO MÉD]]</f>
        <v>#DIV/0!</v>
      </c>
      <c r="AG13" s="30" t="e">
        <f>Tabela13[[#This Row],[DIV MÉD/AÇÃO]]/Tabela13[[#This Row],[Cotação]]</f>
        <v>#DIV/0!</v>
      </c>
      <c r="AH13" s="30" t="e">
        <f>Tabela13[[#This Row],[Cotação]]/Tabela13[[#This Row],[VPA]]</f>
        <v>#DIV/0!</v>
      </c>
      <c r="AI13" s="58">
        <f>IF(Tabela13[[#This Row],[P. Líquido]]&gt;0,Tabela13[[#This Row],[LUCRO MÉD]]/(Tabela13[[#This Row],[P. Líquido]]),0)</f>
        <v>5.3412608882581349E-2</v>
      </c>
      <c r="AJ13" s="70" t="e">
        <f>IF([LUCRO MÉD]&lt;&gt;0,Tabela13[[#This Row],[Cotação]]/(Tabela13[[#This Row],[LUCRO MÉD]]*1000/Tabela13[[#This Row],[Qtde Total Ações]]),0)</f>
        <v>#DIV/0!</v>
      </c>
      <c r="AK13" s="58" t="e">
        <f>(Tabela13[[#This Row],[LUCRO MÉD]]*1000/Tabela13[[#This Row],[Qtde Total Ações]])/Tabela13[[#This Row],[Cotação]]</f>
        <v>#DIV/0!</v>
      </c>
      <c r="AL13" s="56">
        <f>Tabela13[[#This Row],[Ativo Circ.]]/Tabela13[[#This Row],[Passivo Circ.]]</f>
        <v>1.4892593768958686</v>
      </c>
      <c r="AM13" s="30">
        <f>STDEV(Tabela13[[#This Row],[LUCRO 2015]:[LUCRO 2010]])/Tabela13[[#This Row],[LUCRO MÉD]]</f>
        <v>0.16517229166752409</v>
      </c>
    </row>
    <row r="14" spans="1:41" hidden="1">
      <c r="A14" s="60" t="s">
        <v>564</v>
      </c>
      <c r="B14" s="21" t="s">
        <v>567</v>
      </c>
      <c r="C14" s="21"/>
      <c r="D14" s="34">
        <f>MAX(Tabela13[[#This Row],[Colunas1]:[Colunas5]])</f>
        <v>0</v>
      </c>
      <c r="E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" s="28" t="e">
        <f>IF(Tabela13[[#This Row],[P. Líquido]]&lt;&gt;0,(Tabela13[[#This Row],[P. Líquido]]*1000)/Tabela13[[#This Row],[Qtde Total Ações]],0)</f>
        <v>#DIV/0!</v>
      </c>
      <c r="G14" s="39">
        <f>SUMPRODUCT(N(TRIM(Tabela15[Colunas1])=Tabela13[[#This Row],[Nome de Pregão]]),Tabela15[Qtde total de ações])</f>
        <v>0</v>
      </c>
      <c r="H14" s="21">
        <f>SUMPRODUCT(N(Tabela1[Código]=Tabela13[[#This Row],[PAPEL]]),Tabela1[Fechamento])</f>
        <v>0</v>
      </c>
      <c r="I14" s="21">
        <f>SUMPRODUCT(N(Tabela17[Código]=Tabela13[[#This Row],[PAPEL]]),Tabela17[Fechamento])</f>
        <v>0</v>
      </c>
      <c r="J14" s="21">
        <f>SUMPRODUCT(N(Tabela176[Código]=Tabela13[[#This Row],[PAPEL]]),Tabela176[Fechamento])</f>
        <v>0</v>
      </c>
      <c r="K14" s="21">
        <f>SUMPRODUCT(N(Tabela1768[Código]=Tabela13[[#This Row],[PAPEL]]),Tabela1768[Fechamento])</f>
        <v>0</v>
      </c>
      <c r="L14" s="31">
        <f>SUMPRODUCT(N(Tabela17683[Código]=Tabela13[[#This Row],[PAPEL]]),Tabela17683[Fechamento])</f>
        <v>0</v>
      </c>
      <c r="M14" s="32">
        <f>IF(Tabela13[[#This Row],[Cotação]]&gt;0,Plan1!$B$2/Tabela13[[#This Row],[Cotação]]-MOD(Plan1!$B$2/Tabela13[[#This Row],[Cotação]],100),0)</f>
        <v>0</v>
      </c>
      <c r="N14" s="39">
        <v>1483938</v>
      </c>
      <c r="O14" s="39">
        <v>1720799</v>
      </c>
      <c r="P14" s="87">
        <v>1155473</v>
      </c>
      <c r="Q14" s="64">
        <v>92991</v>
      </c>
      <c r="R14" s="64">
        <v>66918</v>
      </c>
      <c r="S14" s="64">
        <v>77874</v>
      </c>
      <c r="T14" s="64"/>
      <c r="U14" s="64"/>
      <c r="V14" s="94"/>
      <c r="W14" s="93"/>
      <c r="X14" s="64"/>
      <c r="Y14" s="64"/>
      <c r="Z14" s="64"/>
      <c r="AA14" s="64"/>
      <c r="AB14" s="64"/>
      <c r="AC14" s="64">
        <f>AVERAGE(Tabela13[[#This Row],[LUCRO 2015]:[LUCRO 2010]])</f>
        <v>79261</v>
      </c>
      <c r="AD14" s="64" t="e">
        <f>AVERAGE(Tabela13[[#This Row],[DIV 2015]:[DIV 2010]])</f>
        <v>#DIV/0!</v>
      </c>
      <c r="AE14" s="83" t="e">
        <f>Tabela13[[#This Row],[DIV MÉD]]*1000/Tabela13[[#This Row],[Qtde Total Ações]]</f>
        <v>#DIV/0!</v>
      </c>
      <c r="AF14" s="30" t="e">
        <f>Tabela13[[#This Row],[DIV MÉD]]/Tabela13[[#This Row],[LUCRO MÉD]]</f>
        <v>#DIV/0!</v>
      </c>
      <c r="AG14" s="30" t="e">
        <f>Tabela13[[#This Row],[DIV MÉD/AÇÃO]]/Tabela13[[#This Row],[Cotação]]</f>
        <v>#DIV/0!</v>
      </c>
      <c r="AH14" s="30" t="e">
        <f>Tabela13[[#This Row],[Cotação]]/Tabela13[[#This Row],[VPA]]</f>
        <v>#DIV/0!</v>
      </c>
      <c r="AI14" s="58">
        <f>IF(Tabela13[[#This Row],[P. Líquido]]&gt;0,Tabela13[[#This Row],[LUCRO MÉD]]/(Tabela13[[#This Row],[P. Líquido]]),0)</f>
        <v>5.3412608882581349E-2</v>
      </c>
      <c r="AJ14" s="70" t="e">
        <f>IF([LUCRO MÉD]&lt;&gt;0,Tabela13[[#This Row],[Cotação]]/(Tabela13[[#This Row],[LUCRO MÉD]]*1000/Tabela13[[#This Row],[Qtde Total Ações]]),0)</f>
        <v>#DIV/0!</v>
      </c>
      <c r="AK14" s="58" t="e">
        <f>(Tabela13[[#This Row],[LUCRO MÉD]]*1000/Tabela13[[#This Row],[Qtde Total Ações]])/Tabela13[[#This Row],[Cotação]]</f>
        <v>#DIV/0!</v>
      </c>
      <c r="AL14" s="56">
        <f>Tabela13[[#This Row],[Ativo Circ.]]/Tabela13[[#This Row],[Passivo Circ.]]</f>
        <v>1.4892593768958686</v>
      </c>
      <c r="AM14" s="30">
        <f>STDEV(Tabela13[[#This Row],[LUCRO 2015]:[LUCRO 2010]])/Tabela13[[#This Row],[LUCRO MÉD]]</f>
        <v>0.16517229166752409</v>
      </c>
    </row>
    <row r="15" spans="1:41" hidden="1">
      <c r="A15" s="60" t="s">
        <v>564</v>
      </c>
      <c r="B15" s="21" t="s">
        <v>565</v>
      </c>
      <c r="C15" s="21"/>
      <c r="D15" s="34">
        <f>MAX(Tabela13[[#This Row],[Colunas1]:[Colunas5]])</f>
        <v>0</v>
      </c>
      <c r="E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" s="28" t="e">
        <f>IF(Tabela13[[#This Row],[P. Líquido]]&lt;&gt;0,(Tabela13[[#This Row],[P. Líquido]]*1000)/Tabela13[[#This Row],[Qtde Total Ações]],0)</f>
        <v>#DIV/0!</v>
      </c>
      <c r="G15" s="39">
        <f>SUMPRODUCT(N(TRIM(Tabela15[Colunas1])=Tabela13[[#This Row],[Nome de Pregão]]),Tabela15[Qtde total de ações])</f>
        <v>0</v>
      </c>
      <c r="H15" s="21">
        <f>SUMPRODUCT(N(Tabela1[Código]=Tabela13[[#This Row],[PAPEL]]),Tabela1[Fechamento])</f>
        <v>0</v>
      </c>
      <c r="I15" s="21">
        <f>SUMPRODUCT(N(Tabela17[Código]=Tabela13[[#This Row],[PAPEL]]),Tabela17[Fechamento])</f>
        <v>0</v>
      </c>
      <c r="J15" s="21">
        <f>SUMPRODUCT(N(Tabela176[Código]=Tabela13[[#This Row],[PAPEL]]),Tabela176[Fechamento])</f>
        <v>0</v>
      </c>
      <c r="K15" s="21">
        <f>SUMPRODUCT(N(Tabela1768[Código]=Tabela13[[#This Row],[PAPEL]]),Tabela1768[Fechamento])</f>
        <v>0</v>
      </c>
      <c r="L15" s="31">
        <f>SUMPRODUCT(N(Tabela17683[Código]=Tabela13[[#This Row],[PAPEL]]),Tabela17683[Fechamento])</f>
        <v>0</v>
      </c>
      <c r="M15" s="32">
        <f>IF(Tabela13[[#This Row],[Cotação]]&gt;0,Plan1!$B$2/Tabela13[[#This Row],[Cotação]]-MOD(Plan1!$B$2/Tabela13[[#This Row],[Cotação]],100),0)</f>
        <v>0</v>
      </c>
      <c r="N15" s="39">
        <v>1483938</v>
      </c>
      <c r="O15" s="39">
        <v>1720799</v>
      </c>
      <c r="P15" s="87">
        <v>1155473</v>
      </c>
      <c r="Q15" s="64">
        <v>92991</v>
      </c>
      <c r="R15" s="64">
        <v>66918</v>
      </c>
      <c r="S15" s="64">
        <v>77874</v>
      </c>
      <c r="T15" s="64"/>
      <c r="U15" s="64"/>
      <c r="V15" s="94"/>
      <c r="W15" s="93"/>
      <c r="X15" s="64"/>
      <c r="Y15" s="64"/>
      <c r="Z15" s="64"/>
      <c r="AA15" s="64"/>
      <c r="AB15" s="64"/>
      <c r="AC15" s="64">
        <f>AVERAGE(Tabela13[[#This Row],[LUCRO 2015]:[LUCRO 2010]])</f>
        <v>79261</v>
      </c>
      <c r="AD15" s="64" t="e">
        <f>AVERAGE(Tabela13[[#This Row],[DIV 2015]:[DIV 2010]])</f>
        <v>#DIV/0!</v>
      </c>
      <c r="AE15" s="83" t="e">
        <f>Tabela13[[#This Row],[DIV MÉD]]*1000/Tabela13[[#This Row],[Qtde Total Ações]]</f>
        <v>#DIV/0!</v>
      </c>
      <c r="AF15" s="30" t="e">
        <f>Tabela13[[#This Row],[DIV MÉD]]/Tabela13[[#This Row],[LUCRO MÉD]]</f>
        <v>#DIV/0!</v>
      </c>
      <c r="AG15" s="30" t="e">
        <f>Tabela13[[#This Row],[DIV MÉD/AÇÃO]]/Tabela13[[#This Row],[Cotação]]</f>
        <v>#DIV/0!</v>
      </c>
      <c r="AH15" s="30" t="e">
        <f>Tabela13[[#This Row],[Cotação]]/Tabela13[[#This Row],[VPA]]</f>
        <v>#DIV/0!</v>
      </c>
      <c r="AI15" s="58">
        <f>IF(Tabela13[[#This Row],[P. Líquido]]&gt;0,Tabela13[[#This Row],[LUCRO MÉD]]/(Tabela13[[#This Row],[P. Líquido]]),0)</f>
        <v>5.3412608882581349E-2</v>
      </c>
      <c r="AJ15" s="70" t="e">
        <f>IF([LUCRO MÉD]&lt;&gt;0,Tabela13[[#This Row],[Cotação]]/(Tabela13[[#This Row],[LUCRO MÉD]]*1000/Tabela13[[#This Row],[Qtde Total Ações]]),0)</f>
        <v>#DIV/0!</v>
      </c>
      <c r="AK15" s="58" t="e">
        <f>(Tabela13[[#This Row],[LUCRO MÉD]]*1000/Tabela13[[#This Row],[Qtde Total Ações]])/Tabela13[[#This Row],[Cotação]]</f>
        <v>#DIV/0!</v>
      </c>
      <c r="AL15" s="56">
        <f>Tabela13[[#This Row],[Ativo Circ.]]/Tabela13[[#This Row],[Passivo Circ.]]</f>
        <v>1.4892593768958686</v>
      </c>
      <c r="AM15" s="30">
        <f>STDEV(Tabela13[[#This Row],[LUCRO 2015]:[LUCRO 2010]])/Tabela13[[#This Row],[LUCRO MÉD]]</f>
        <v>0.16517229166752409</v>
      </c>
    </row>
    <row r="16" spans="1:41" hidden="1">
      <c r="A16" s="60" t="s">
        <v>564</v>
      </c>
      <c r="B16" s="21" t="s">
        <v>562</v>
      </c>
      <c r="C16" s="21"/>
      <c r="D16" s="34">
        <f>MAX(Tabela13[[#This Row],[Colunas1]:[Colunas5]])</f>
        <v>0</v>
      </c>
      <c r="E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" s="28" t="e">
        <f>IF(Tabela13[[#This Row],[P. Líquido]]&lt;&gt;0,(Tabela13[[#This Row],[P. Líquido]]*1000)/Tabela13[[#This Row],[Qtde Total Ações]],0)</f>
        <v>#DIV/0!</v>
      </c>
      <c r="G16" s="39">
        <f>SUMPRODUCT(N(TRIM(Tabela15[Colunas1])=Tabela13[[#This Row],[Nome de Pregão]]),Tabela15[Qtde total de ações])</f>
        <v>0</v>
      </c>
      <c r="H16" s="21">
        <f>SUMPRODUCT(N(Tabela1[Código]=Tabela13[[#This Row],[PAPEL]]),Tabela1[Fechamento])</f>
        <v>0</v>
      </c>
      <c r="I16" s="21">
        <f>SUMPRODUCT(N(Tabela17[Código]=Tabela13[[#This Row],[PAPEL]]),Tabela17[Fechamento])</f>
        <v>0</v>
      </c>
      <c r="J16" s="21">
        <f>SUMPRODUCT(N(Tabela176[Código]=Tabela13[[#This Row],[PAPEL]]),Tabela176[Fechamento])</f>
        <v>0</v>
      </c>
      <c r="K16" s="21">
        <f>SUMPRODUCT(N(Tabela1768[Código]=Tabela13[[#This Row],[PAPEL]]),Tabela1768[Fechamento])</f>
        <v>0</v>
      </c>
      <c r="L16" s="31">
        <f>SUMPRODUCT(N(Tabela17683[Código]=Tabela13[[#This Row],[PAPEL]]),Tabela17683[Fechamento])</f>
        <v>0</v>
      </c>
      <c r="M16" s="32">
        <f>IF(Tabela13[[#This Row],[Cotação]]&gt;0,Plan1!$B$2/Tabela13[[#This Row],[Cotação]]-MOD(Plan1!$B$2/Tabela13[[#This Row],[Cotação]],100),0)</f>
        <v>0</v>
      </c>
      <c r="N16" s="39">
        <v>1483938</v>
      </c>
      <c r="O16" s="39">
        <v>1720799</v>
      </c>
      <c r="P16" s="87">
        <v>1155473</v>
      </c>
      <c r="Q16" s="64">
        <v>77874</v>
      </c>
      <c r="R16" s="64">
        <v>77874</v>
      </c>
      <c r="S16" s="64">
        <v>77874</v>
      </c>
      <c r="T16" s="64"/>
      <c r="U16" s="64"/>
      <c r="V16" s="94"/>
      <c r="W16" s="93"/>
      <c r="X16" s="64"/>
      <c r="Y16" s="64"/>
      <c r="Z16" s="64"/>
      <c r="AA16" s="64"/>
      <c r="AB16" s="64"/>
      <c r="AC16" s="64">
        <f>AVERAGE(Tabela13[[#This Row],[LUCRO 2015]:[LUCRO 2010]])</f>
        <v>77874</v>
      </c>
      <c r="AD16" s="64" t="e">
        <f>AVERAGE(Tabela13[[#This Row],[DIV 2015]:[DIV 2010]])</f>
        <v>#DIV/0!</v>
      </c>
      <c r="AE16" s="83" t="e">
        <f>Tabela13[[#This Row],[DIV MÉD]]*1000/Tabela13[[#This Row],[Qtde Total Ações]]</f>
        <v>#DIV/0!</v>
      </c>
      <c r="AF16" s="30" t="e">
        <f>Tabela13[[#This Row],[DIV MÉD]]/Tabela13[[#This Row],[LUCRO MÉD]]</f>
        <v>#DIV/0!</v>
      </c>
      <c r="AG16" s="30" t="e">
        <f>Tabela13[[#This Row],[DIV MÉD/AÇÃO]]/Tabela13[[#This Row],[Cotação]]</f>
        <v>#DIV/0!</v>
      </c>
      <c r="AH16" s="30" t="e">
        <f>Tabela13[[#This Row],[Cotação]]/Tabela13[[#This Row],[VPA]]</f>
        <v>#DIV/0!</v>
      </c>
      <c r="AI16" s="58">
        <f>IF(Tabela13[[#This Row],[P. Líquido]]&gt;0,Tabela13[[#This Row],[LUCRO MÉD]]/(Tabela13[[#This Row],[P. Líquido]]),0)</f>
        <v>5.2477933714211777E-2</v>
      </c>
      <c r="AJ16" s="70" t="e">
        <f>IF([LUCRO MÉD]&lt;&gt;0,Tabela13[[#This Row],[Cotação]]/(Tabela13[[#This Row],[LUCRO MÉD]]*1000/Tabela13[[#This Row],[Qtde Total Ações]]),0)</f>
        <v>#DIV/0!</v>
      </c>
      <c r="AK16" s="58" t="e">
        <f>(Tabela13[[#This Row],[LUCRO MÉD]]*1000/Tabela13[[#This Row],[Qtde Total Ações]])/Tabela13[[#This Row],[Cotação]]</f>
        <v>#DIV/0!</v>
      </c>
      <c r="AL16" s="56">
        <f>Tabela13[[#This Row],[Ativo Circ.]]/Tabela13[[#This Row],[Passivo Circ.]]</f>
        <v>1.4892593768958686</v>
      </c>
      <c r="AM16" s="30">
        <f>STDEV(Tabela13[[#This Row],[LUCRO 2015]:[LUCRO 2010]])/Tabela13[[#This Row],[LUCRO MÉD]]</f>
        <v>0</v>
      </c>
    </row>
    <row r="17" spans="1:41" hidden="1">
      <c r="A17" s="60" t="s">
        <v>569</v>
      </c>
      <c r="B17" s="21" t="s">
        <v>556</v>
      </c>
      <c r="C17" s="21" t="s">
        <v>177</v>
      </c>
      <c r="D17" s="34">
        <f>MAX(Tabela13[[#This Row],[Colunas1]:[Colunas5]])</f>
        <v>2.48</v>
      </c>
      <c r="E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" s="28" t="e">
        <f>IF(Tabela13[[#This Row],[P. Líquido]]&lt;&gt;0,(Tabela13[[#This Row],[P. Líquido]]*1000)/Tabela13[[#This Row],[Qtde Total Ações]],0)</f>
        <v>#DIV/0!</v>
      </c>
      <c r="G17" s="39">
        <f>SUMPRODUCT(N(TRIM(Tabela15[Colunas1])=Tabela13[[#This Row],[Nome de Pregão]]),Tabela15[Qtde total de ações])</f>
        <v>0</v>
      </c>
      <c r="H17" s="21">
        <f>SUMPRODUCT(N(Tabela1[Código]=Tabela13[[#This Row],[PAPEL]]),Tabela1[Fechamento])</f>
        <v>0</v>
      </c>
      <c r="I17" s="21">
        <f>SUMPRODUCT(N(Tabela17[Código]=Tabela13[[#This Row],[PAPEL]]),Tabela17[Fechamento])</f>
        <v>2.48</v>
      </c>
      <c r="J17" s="21">
        <f>SUMPRODUCT(N(Tabela176[Código]=Tabela13[[#This Row],[PAPEL]]),Tabela176[Fechamento])</f>
        <v>0</v>
      </c>
      <c r="K17" s="21">
        <f>SUMPRODUCT(N(Tabela1768[Código]=Tabela13[[#This Row],[PAPEL]]),Tabela1768[Fechamento])</f>
        <v>0</v>
      </c>
      <c r="L17" s="31">
        <f>SUMPRODUCT(N(Tabela17683[Código]=Tabela13[[#This Row],[PAPEL]]),Tabela17683[Fechamento])</f>
        <v>0</v>
      </c>
      <c r="M17" s="32">
        <f>IF(Tabela13[[#This Row],[Cotação]]&gt;0,Plan1!$B$2/Tabela13[[#This Row],[Cotação]]-MOD(Plan1!$B$2/Tabela13[[#This Row],[Cotação]],100),0)</f>
        <v>400</v>
      </c>
      <c r="N17" s="65">
        <v>781749</v>
      </c>
      <c r="O17" s="65">
        <v>2937781</v>
      </c>
      <c r="P17" s="90">
        <v>1965538</v>
      </c>
      <c r="Q17" s="64">
        <v>39062</v>
      </c>
      <c r="R17" s="64">
        <v>37157</v>
      </c>
      <c r="S17" s="64">
        <v>53403</v>
      </c>
      <c r="T17" s="64"/>
      <c r="U17" s="64"/>
      <c r="V17" s="94"/>
      <c r="W17" s="93"/>
      <c r="X17" s="64"/>
      <c r="Y17" s="64"/>
      <c r="Z17" s="64"/>
      <c r="AA17" s="64"/>
      <c r="AB17" s="64"/>
      <c r="AC17" s="64">
        <f>AVERAGE(Tabela13[[#This Row],[LUCRO 2015]:[LUCRO 2010]])</f>
        <v>43207.333333333336</v>
      </c>
      <c r="AD17" s="64" t="e">
        <f>AVERAGE(Tabela13[[#This Row],[DIV 2015]:[DIV 2010]])</f>
        <v>#DIV/0!</v>
      </c>
      <c r="AE17" s="83" t="e">
        <f>Tabela13[[#This Row],[DIV MÉD]]*1000/Tabela13[[#This Row],[Qtde Total Ações]]</f>
        <v>#DIV/0!</v>
      </c>
      <c r="AF17" s="30" t="e">
        <f>Tabela13[[#This Row],[DIV MÉD]]/Tabela13[[#This Row],[LUCRO MÉD]]</f>
        <v>#DIV/0!</v>
      </c>
      <c r="AG17" s="30" t="e">
        <f>Tabela13[[#This Row],[DIV MÉD/AÇÃO]]/Tabela13[[#This Row],[Cotação]]</f>
        <v>#DIV/0!</v>
      </c>
      <c r="AH17" s="30" t="e">
        <f>Tabela13[[#This Row],[Cotação]]/Tabela13[[#This Row],[VPA]]</f>
        <v>#DIV/0!</v>
      </c>
      <c r="AI17" s="58">
        <f>IF(Tabela13[[#This Row],[P. Líquido]]&gt;0,Tabela13[[#This Row],[LUCRO MÉD]]/(Tabela13[[#This Row],[P. Líquido]]),0)</f>
        <v>5.5270084558257618E-2</v>
      </c>
      <c r="AJ17" s="70" t="e">
        <f>IF([LUCRO MÉD]&lt;&gt;0,Tabela13[[#This Row],[Cotação]]/(Tabela13[[#This Row],[LUCRO MÉD]]*1000/Tabela13[[#This Row],[Qtde Total Ações]]),0)</f>
        <v>#DIV/0!</v>
      </c>
      <c r="AK17" s="58" t="e">
        <f>(Tabela13[[#This Row],[LUCRO MÉD]]*1000/Tabela13[[#This Row],[Qtde Total Ações]])/Tabela13[[#This Row],[Cotação]]</f>
        <v>#DIV/0!</v>
      </c>
      <c r="AL17" s="56">
        <f>Tabela13[[#This Row],[Ativo Circ.]]/Tabela13[[#This Row],[Passivo Circ.]]</f>
        <v>1.4946447232259055</v>
      </c>
      <c r="AM17" s="30">
        <f>STDEV(Tabela13[[#This Row],[LUCRO 2015]:[LUCRO 2010]])/Tabela13[[#This Row],[LUCRO MÉD]]</f>
        <v>0.20554226054035357</v>
      </c>
    </row>
    <row r="18" spans="1:41" hidden="1">
      <c r="A18" s="60" t="s">
        <v>569</v>
      </c>
      <c r="B18" s="21" t="s">
        <v>555</v>
      </c>
      <c r="C18" s="21" t="s">
        <v>178</v>
      </c>
      <c r="D18" s="34">
        <f>MAX(Tabela13[[#This Row],[Colunas1]:[Colunas5]])</f>
        <v>3.17</v>
      </c>
      <c r="E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" s="28" t="e">
        <f>IF(Tabela13[[#This Row],[P. Líquido]]&lt;&gt;0,(Tabela13[[#This Row],[P. Líquido]]*1000)/Tabela13[[#This Row],[Qtde Total Ações]],0)</f>
        <v>#DIV/0!</v>
      </c>
      <c r="G18" s="39">
        <f>SUMPRODUCT(N(TRIM(Tabela15[Colunas1])=Tabela13[[#This Row],[Nome de Pregão]]),Tabela15[Qtde total de ações])</f>
        <v>0</v>
      </c>
      <c r="H18" s="21">
        <f>SUMPRODUCT(N(Tabela1[Código]=Tabela13[[#This Row],[PAPEL]]),Tabela1[Fechamento])</f>
        <v>0</v>
      </c>
      <c r="I18" s="21">
        <f>SUMPRODUCT(N(Tabela17[Código]=Tabela13[[#This Row],[PAPEL]]),Tabela17[Fechamento])</f>
        <v>3.17</v>
      </c>
      <c r="J18" s="21">
        <f>SUMPRODUCT(N(Tabela176[Código]=Tabela13[[#This Row],[PAPEL]]),Tabela176[Fechamento])</f>
        <v>0</v>
      </c>
      <c r="K18" s="21">
        <f>SUMPRODUCT(N(Tabela1768[Código]=Tabela13[[#This Row],[PAPEL]]),Tabela1768[Fechamento])</f>
        <v>0</v>
      </c>
      <c r="L18" s="31">
        <f>SUMPRODUCT(N(Tabela17683[Código]=Tabela13[[#This Row],[PAPEL]]),Tabela17683[Fechamento])</f>
        <v>0</v>
      </c>
      <c r="M18" s="32">
        <f>IF(Tabela13[[#This Row],[Cotação]]&gt;0,Plan1!$B$2/Tabela13[[#This Row],[Cotação]]-MOD(Plan1!$B$2/Tabela13[[#This Row],[Cotação]],100),0)</f>
        <v>300</v>
      </c>
      <c r="N18" s="65">
        <v>781749</v>
      </c>
      <c r="O18" s="65">
        <v>2937781</v>
      </c>
      <c r="P18" s="90">
        <v>1965538</v>
      </c>
      <c r="Q18" s="64">
        <v>39062</v>
      </c>
      <c r="R18" s="64">
        <v>37157</v>
      </c>
      <c r="S18" s="64">
        <v>53403</v>
      </c>
      <c r="T18" s="64"/>
      <c r="U18" s="64"/>
      <c r="V18" s="94"/>
      <c r="W18" s="93"/>
      <c r="X18" s="64"/>
      <c r="Y18" s="64"/>
      <c r="Z18" s="64"/>
      <c r="AA18" s="64"/>
      <c r="AB18" s="64"/>
      <c r="AC18" s="64">
        <f>AVERAGE(Tabela13[[#This Row],[LUCRO 2015]:[LUCRO 2010]])</f>
        <v>43207.333333333336</v>
      </c>
      <c r="AD18" s="64" t="e">
        <f>AVERAGE(Tabela13[[#This Row],[DIV 2015]:[DIV 2010]])</f>
        <v>#DIV/0!</v>
      </c>
      <c r="AE18" s="83" t="e">
        <f>Tabela13[[#This Row],[DIV MÉD]]*1000/Tabela13[[#This Row],[Qtde Total Ações]]</f>
        <v>#DIV/0!</v>
      </c>
      <c r="AF18" s="30" t="e">
        <f>Tabela13[[#This Row],[DIV MÉD]]/Tabela13[[#This Row],[LUCRO MÉD]]</f>
        <v>#DIV/0!</v>
      </c>
      <c r="AG18" s="30" t="e">
        <f>Tabela13[[#This Row],[DIV MÉD/AÇÃO]]/Tabela13[[#This Row],[Cotação]]</f>
        <v>#DIV/0!</v>
      </c>
      <c r="AH18" s="30" t="e">
        <f>Tabela13[[#This Row],[Cotação]]/Tabela13[[#This Row],[VPA]]</f>
        <v>#DIV/0!</v>
      </c>
      <c r="AI18" s="58">
        <f>IF(Tabela13[[#This Row],[P. Líquido]]&gt;0,Tabela13[[#This Row],[LUCRO MÉD]]/(Tabela13[[#This Row],[P. Líquido]]),0)</f>
        <v>5.5270084558257618E-2</v>
      </c>
      <c r="AJ18" s="70" t="e">
        <f>IF([LUCRO MÉD]&lt;&gt;0,Tabela13[[#This Row],[Cotação]]/(Tabela13[[#This Row],[LUCRO MÉD]]*1000/Tabela13[[#This Row],[Qtde Total Ações]]),0)</f>
        <v>#DIV/0!</v>
      </c>
      <c r="AK18" s="58" t="e">
        <f>(Tabela13[[#This Row],[LUCRO MÉD]]*1000/Tabela13[[#This Row],[Qtde Total Ações]])/Tabela13[[#This Row],[Cotação]]</f>
        <v>#DIV/0!</v>
      </c>
      <c r="AL18" s="56">
        <f>Tabela13[[#This Row],[Ativo Circ.]]/Tabela13[[#This Row],[Passivo Circ.]]</f>
        <v>1.4946447232259055</v>
      </c>
      <c r="AM18" s="30">
        <f>STDEV(Tabela13[[#This Row],[LUCRO 2015]:[LUCRO 2010]])/Tabela13[[#This Row],[LUCRO MÉD]]</f>
        <v>0.20554226054035357</v>
      </c>
    </row>
    <row r="19" spans="1:41" hidden="1">
      <c r="A19" s="60" t="s">
        <v>570</v>
      </c>
      <c r="B19" s="21" t="s">
        <v>555</v>
      </c>
      <c r="C19" s="21"/>
      <c r="D19" s="34">
        <f>MAX(Tabela13[[#This Row],[Colunas1]:[Colunas5]])</f>
        <v>0</v>
      </c>
      <c r="E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" s="28" t="e">
        <f>IF(Tabela13[[#This Row],[P. Líquido]]&lt;&gt;0,(Tabela13[[#This Row],[P. Líquido]]*1000)/Tabela13[[#This Row],[Qtde Total Ações]],0)</f>
        <v>#DIV/0!</v>
      </c>
      <c r="G19" s="39">
        <f>SUMPRODUCT(N(TRIM(Tabela15[Colunas1])=Tabela13[[#This Row],[Nome de Pregão]]),Tabela15[Qtde total de ações])</f>
        <v>0</v>
      </c>
      <c r="H19" s="21">
        <f>SUMPRODUCT(N(Tabela1[Código]=Tabela13[[#This Row],[PAPEL]]),Tabela1[Fechamento])</f>
        <v>0</v>
      </c>
      <c r="I19" s="21">
        <f>SUMPRODUCT(N(Tabela17[Código]=Tabela13[[#This Row],[PAPEL]]),Tabela17[Fechamento])</f>
        <v>0</v>
      </c>
      <c r="J19" s="21">
        <f>SUMPRODUCT(N(Tabela176[Código]=Tabela13[[#This Row],[PAPEL]]),Tabela176[Fechamento])</f>
        <v>0</v>
      </c>
      <c r="K19" s="31">
        <f>SUMPRODUCT(N(Tabela1768[Código]=Tabela13[[#This Row],[PAPEL]]),Tabela1768[Fechamento])</f>
        <v>0</v>
      </c>
      <c r="L19" s="21">
        <f>SUMPRODUCT(N(Tabela17683[Código]=Tabela13[[#This Row],[PAPEL]]),Tabela17683[Fechamento])</f>
        <v>0</v>
      </c>
      <c r="M19" s="32">
        <f>IF(Tabela13[[#This Row],[Cotação]]&gt;0,Plan1!$B$2/Tabela13[[#This Row],[Cotação]]-MOD(Plan1!$B$2/Tabela13[[#This Row],[Cotação]],100),0)</f>
        <v>0</v>
      </c>
      <c r="N19" s="39">
        <v>851427</v>
      </c>
      <c r="O19" s="39">
        <v>9396</v>
      </c>
      <c r="P19" s="87">
        <v>5830</v>
      </c>
      <c r="Q19" s="64">
        <v>51537</v>
      </c>
      <c r="R19" s="64">
        <v>32828</v>
      </c>
      <c r="S19" s="64">
        <v>44923</v>
      </c>
      <c r="T19" s="64"/>
      <c r="U19" s="64"/>
      <c r="V19" s="94"/>
      <c r="W19" s="93"/>
      <c r="X19" s="64"/>
      <c r="Y19" s="64"/>
      <c r="Z19" s="64"/>
      <c r="AA19" s="64"/>
      <c r="AB19" s="64"/>
      <c r="AC19" s="64">
        <f>AVERAGE(Tabela13[[#This Row],[LUCRO 2015]:[LUCRO 2010]])</f>
        <v>43096</v>
      </c>
      <c r="AD19" s="64" t="e">
        <f>AVERAGE(Tabela13[[#This Row],[DIV 2015]:[DIV 2010]])</f>
        <v>#DIV/0!</v>
      </c>
      <c r="AE19" s="83" t="e">
        <f>Tabela13[[#This Row],[DIV MÉD]]*1000/Tabela13[[#This Row],[Qtde Total Ações]]</f>
        <v>#DIV/0!</v>
      </c>
      <c r="AF19" s="30" t="e">
        <f>Tabela13[[#This Row],[DIV MÉD]]/Tabela13[[#This Row],[LUCRO MÉD]]</f>
        <v>#DIV/0!</v>
      </c>
      <c r="AG19" s="30" t="e">
        <f>Tabela13[[#This Row],[DIV MÉD/AÇÃO]]/Tabela13[[#This Row],[Cotação]]</f>
        <v>#DIV/0!</v>
      </c>
      <c r="AH19" s="30" t="e">
        <f>Tabela13[[#This Row],[Cotação]]/Tabela13[[#This Row],[VPA]]</f>
        <v>#DIV/0!</v>
      </c>
      <c r="AI19" s="58">
        <f>IF(Tabela13[[#This Row],[P. Líquido]]&gt;0,Tabela13[[#This Row],[LUCRO MÉD]]/(Tabela13[[#This Row],[P. Líquido]]),0)</f>
        <v>5.0616200801712891E-2</v>
      </c>
      <c r="AJ19" s="70" t="e">
        <f>IF([LUCRO MÉD]&lt;&gt;0,Tabela13[[#This Row],[Cotação]]/(Tabela13[[#This Row],[LUCRO MÉD]]*1000/Tabela13[[#This Row],[Qtde Total Ações]]),0)</f>
        <v>#DIV/0!</v>
      </c>
      <c r="AK19" s="58" t="e">
        <f>(Tabela13[[#This Row],[LUCRO MÉD]]*1000/Tabela13[[#This Row],[Qtde Total Ações]])/Tabela13[[#This Row],[Cotação]]</f>
        <v>#DIV/0!</v>
      </c>
      <c r="AL19" s="56">
        <f>Tabela13[[#This Row],[Ativo Circ.]]/Tabela13[[#This Row],[Passivo Circ.]]</f>
        <v>1.611663807890223</v>
      </c>
      <c r="AM19" s="30">
        <f>STDEV(Tabela13[[#This Row],[LUCRO 2015]:[LUCRO 2010]])/Tabela13[[#This Row],[LUCRO MÉD]]</f>
        <v>0.2201449363801595</v>
      </c>
    </row>
    <row r="20" spans="1:41" hidden="1">
      <c r="A20" s="60" t="s">
        <v>570</v>
      </c>
      <c r="B20" s="21" t="s">
        <v>562</v>
      </c>
      <c r="C20" s="21"/>
      <c r="D20" s="34">
        <f>MAX(Tabela13[[#This Row],[Colunas1]:[Colunas5]])</f>
        <v>0</v>
      </c>
      <c r="E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" s="28" t="e">
        <f>IF(Tabela13[[#This Row],[P. Líquido]]&lt;&gt;0,(Tabela13[[#This Row],[P. Líquido]]*1000)/Tabela13[[#This Row],[Qtde Total Ações]],0)</f>
        <v>#DIV/0!</v>
      </c>
      <c r="G20" s="39">
        <f>SUMPRODUCT(N(TRIM(Tabela15[Colunas1])=Tabela13[[#This Row],[Nome de Pregão]]),Tabela15[Qtde total de ações])</f>
        <v>0</v>
      </c>
      <c r="H20" s="21">
        <f>SUMPRODUCT(N(Tabela1[Código]=Tabela13[[#This Row],[PAPEL]]),Tabela1[Fechamento])</f>
        <v>0</v>
      </c>
      <c r="I20" s="21">
        <f>SUMPRODUCT(N(Tabela17[Código]=Tabela13[[#This Row],[PAPEL]]),Tabela17[Fechamento])</f>
        <v>0</v>
      </c>
      <c r="J20" s="21">
        <f>SUMPRODUCT(N(Tabela176[Código]=Tabela13[[#This Row],[PAPEL]]),Tabela176[Fechamento])</f>
        <v>0</v>
      </c>
      <c r="K20" s="31">
        <f>SUMPRODUCT(N(Tabela1768[Código]=Tabela13[[#This Row],[PAPEL]]),Tabela1768[Fechamento])</f>
        <v>0</v>
      </c>
      <c r="L20" s="21">
        <f>SUMPRODUCT(N(Tabela17683[Código]=Tabela13[[#This Row],[PAPEL]]),Tabela17683[Fechamento])</f>
        <v>0</v>
      </c>
      <c r="M20" s="32">
        <f>IF(Tabela13[[#This Row],[Cotação]]&gt;0,Plan1!$B$2/Tabela13[[#This Row],[Cotação]]-MOD(Plan1!$B$2/Tabela13[[#This Row],[Cotação]],100),0)</f>
        <v>0</v>
      </c>
      <c r="N20" s="39">
        <v>851427</v>
      </c>
      <c r="O20" s="39">
        <v>9396</v>
      </c>
      <c r="P20" s="87">
        <v>5830</v>
      </c>
      <c r="Q20" s="64">
        <v>51537</v>
      </c>
      <c r="R20" s="64">
        <v>32828</v>
      </c>
      <c r="S20" s="64">
        <v>44923</v>
      </c>
      <c r="T20" s="64"/>
      <c r="U20" s="64"/>
      <c r="V20" s="94"/>
      <c r="W20" s="93"/>
      <c r="X20" s="64"/>
      <c r="Y20" s="64"/>
      <c r="Z20" s="64"/>
      <c r="AA20" s="64"/>
      <c r="AB20" s="64"/>
      <c r="AC20" s="64">
        <f>AVERAGE(Tabela13[[#This Row],[LUCRO 2015]:[LUCRO 2010]])</f>
        <v>43096</v>
      </c>
      <c r="AD20" s="64" t="e">
        <f>AVERAGE(Tabela13[[#This Row],[DIV 2015]:[DIV 2010]])</f>
        <v>#DIV/0!</v>
      </c>
      <c r="AE20" s="83" t="e">
        <f>Tabela13[[#This Row],[DIV MÉD]]*1000/Tabela13[[#This Row],[Qtde Total Ações]]</f>
        <v>#DIV/0!</v>
      </c>
      <c r="AF20" s="30" t="e">
        <f>Tabela13[[#This Row],[DIV MÉD]]/Tabela13[[#This Row],[LUCRO MÉD]]</f>
        <v>#DIV/0!</v>
      </c>
      <c r="AG20" s="30" t="e">
        <f>Tabela13[[#This Row],[DIV MÉD/AÇÃO]]/Tabela13[[#This Row],[Cotação]]</f>
        <v>#DIV/0!</v>
      </c>
      <c r="AH20" s="30" t="e">
        <f>Tabela13[[#This Row],[Cotação]]/Tabela13[[#This Row],[VPA]]</f>
        <v>#DIV/0!</v>
      </c>
      <c r="AI20" s="58">
        <f>IF(Tabela13[[#This Row],[P. Líquido]]&gt;0,Tabela13[[#This Row],[LUCRO MÉD]]/(Tabela13[[#This Row],[P. Líquido]]),0)</f>
        <v>5.0616200801712891E-2</v>
      </c>
      <c r="AJ20" s="70" t="e">
        <f>IF([LUCRO MÉD]&lt;&gt;0,Tabela13[[#This Row],[Cotação]]/(Tabela13[[#This Row],[LUCRO MÉD]]*1000/Tabela13[[#This Row],[Qtde Total Ações]]),0)</f>
        <v>#DIV/0!</v>
      </c>
      <c r="AK20" s="58" t="e">
        <f>(Tabela13[[#This Row],[LUCRO MÉD]]*1000/Tabela13[[#This Row],[Qtde Total Ações]])/Tabela13[[#This Row],[Cotação]]</f>
        <v>#DIV/0!</v>
      </c>
      <c r="AL20" s="56">
        <f>Tabela13[[#This Row],[Ativo Circ.]]/Tabela13[[#This Row],[Passivo Circ.]]</f>
        <v>1.611663807890223</v>
      </c>
      <c r="AM20" s="30">
        <f>STDEV(Tabela13[[#This Row],[LUCRO 2015]:[LUCRO 2010]])/Tabela13[[#This Row],[LUCRO MÉD]]</f>
        <v>0.2201449363801595</v>
      </c>
    </row>
    <row r="21" spans="1:41" hidden="1">
      <c r="A21" s="60" t="s">
        <v>570</v>
      </c>
      <c r="B21" s="21" t="s">
        <v>561</v>
      </c>
      <c r="C21" s="21" t="s">
        <v>59</v>
      </c>
      <c r="D21" s="34">
        <f>MAX(Tabela13[[#This Row],[Colunas1]:[Colunas5]])</f>
        <v>4.25</v>
      </c>
      <c r="E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" s="28" t="e">
        <f>IF(Tabela13[[#This Row],[P. Líquido]]&lt;&gt;0,(Tabela13[[#This Row],[P. Líquido]]*1000)/Tabela13[[#This Row],[Qtde Total Ações]],0)</f>
        <v>#DIV/0!</v>
      </c>
      <c r="G21" s="39">
        <f>SUMPRODUCT(N(TRIM(Tabela15[Colunas1])=Tabela13[[#This Row],[Nome de Pregão]]),Tabela15[Qtde total de ações])</f>
        <v>0</v>
      </c>
      <c r="H21" s="21">
        <f>SUMPRODUCT(N(Tabela1[Código]=Tabela13[[#This Row],[PAPEL]]),Tabela1[Fechamento])</f>
        <v>4.25</v>
      </c>
      <c r="I21" s="21">
        <f>SUMPRODUCT(N(Tabela17[Código]=Tabela13[[#This Row],[PAPEL]]),Tabela17[Fechamento])</f>
        <v>0</v>
      </c>
      <c r="J21" s="21">
        <f>SUMPRODUCT(N(Tabela176[Código]=Tabela13[[#This Row],[PAPEL]]),Tabela176[Fechamento])</f>
        <v>0</v>
      </c>
      <c r="K21" s="31">
        <f>SUMPRODUCT(N(Tabela1768[Código]=Tabela13[[#This Row],[PAPEL]]),Tabela1768[Fechamento])</f>
        <v>0</v>
      </c>
      <c r="L21" s="21">
        <f>SUMPRODUCT(N(Tabela17683[Código]=Tabela13[[#This Row],[PAPEL]]),Tabela17683[Fechamento])</f>
        <v>0</v>
      </c>
      <c r="M21" s="32">
        <f>IF(Tabela13[[#This Row],[Cotação]]&gt;0,Plan1!$B$2/Tabela13[[#This Row],[Cotação]]-MOD(Plan1!$B$2/Tabela13[[#This Row],[Cotação]],100),0)</f>
        <v>200</v>
      </c>
      <c r="N21" s="39">
        <v>851427</v>
      </c>
      <c r="O21" s="39">
        <v>9396</v>
      </c>
      <c r="P21" s="87">
        <v>5830</v>
      </c>
      <c r="Q21" s="64">
        <v>51537</v>
      </c>
      <c r="R21" s="64">
        <v>32828</v>
      </c>
      <c r="S21" s="64">
        <v>44923</v>
      </c>
      <c r="T21" s="64"/>
      <c r="U21" s="64"/>
      <c r="V21" s="94"/>
      <c r="W21" s="93"/>
      <c r="X21" s="64"/>
      <c r="Y21" s="64"/>
      <c r="Z21" s="64"/>
      <c r="AA21" s="64"/>
      <c r="AB21" s="64"/>
      <c r="AC21" s="64">
        <f>AVERAGE(Tabela13[[#This Row],[LUCRO 2015]:[LUCRO 2010]])</f>
        <v>43096</v>
      </c>
      <c r="AD21" s="64" t="e">
        <f>AVERAGE(Tabela13[[#This Row],[DIV 2015]:[DIV 2010]])</f>
        <v>#DIV/0!</v>
      </c>
      <c r="AE21" s="83" t="e">
        <f>Tabela13[[#This Row],[DIV MÉD]]*1000/Tabela13[[#This Row],[Qtde Total Ações]]</f>
        <v>#DIV/0!</v>
      </c>
      <c r="AF21" s="30" t="e">
        <f>Tabela13[[#This Row],[DIV MÉD]]/Tabela13[[#This Row],[LUCRO MÉD]]</f>
        <v>#DIV/0!</v>
      </c>
      <c r="AG21" s="30" t="e">
        <f>Tabela13[[#This Row],[DIV MÉD/AÇÃO]]/Tabela13[[#This Row],[Cotação]]</f>
        <v>#DIV/0!</v>
      </c>
      <c r="AH21" s="30" t="e">
        <f>Tabela13[[#This Row],[Cotação]]/Tabela13[[#This Row],[VPA]]</f>
        <v>#DIV/0!</v>
      </c>
      <c r="AI21" s="58">
        <f>IF(Tabela13[[#This Row],[P. Líquido]]&gt;0,Tabela13[[#This Row],[LUCRO MÉD]]/(Tabela13[[#This Row],[P. Líquido]]),0)</f>
        <v>5.0616200801712891E-2</v>
      </c>
      <c r="AJ21" s="70" t="e">
        <f>IF([LUCRO MÉD]&lt;&gt;0,Tabela13[[#This Row],[Cotação]]/(Tabela13[[#This Row],[LUCRO MÉD]]*1000/Tabela13[[#This Row],[Qtde Total Ações]]),0)</f>
        <v>#DIV/0!</v>
      </c>
      <c r="AK21" s="58" t="e">
        <f>(Tabela13[[#This Row],[LUCRO MÉD]]*1000/Tabela13[[#This Row],[Qtde Total Ações]])/Tabela13[[#This Row],[Cotação]]</f>
        <v>#DIV/0!</v>
      </c>
      <c r="AL21" s="56">
        <f>Tabela13[[#This Row],[Ativo Circ.]]/Tabela13[[#This Row],[Passivo Circ.]]</f>
        <v>1.611663807890223</v>
      </c>
      <c r="AM21" s="30">
        <f>STDEV(Tabela13[[#This Row],[LUCRO 2015]:[LUCRO 2010]])/Tabela13[[#This Row],[LUCRO MÉD]]</f>
        <v>0.2201449363801595</v>
      </c>
    </row>
    <row r="22" spans="1:41" hidden="1">
      <c r="A22" s="60" t="s">
        <v>571</v>
      </c>
      <c r="B22" s="21" t="s">
        <v>555</v>
      </c>
      <c r="C22" s="21" t="s">
        <v>103</v>
      </c>
      <c r="D22" s="34">
        <f>MAX(Tabela13[[#This Row],[Colunas1]:[Colunas5]])</f>
        <v>5.4</v>
      </c>
      <c r="E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" s="28" t="e">
        <f>IF(Tabela13[[#This Row],[P. Líquido]]&lt;&gt;0,(Tabela13[[#This Row],[P. Líquido]]*1000)/Tabela13[[#This Row],[Qtde Total Ações]],0)</f>
        <v>#DIV/0!</v>
      </c>
      <c r="G22" s="39">
        <f>SUMPRODUCT(N(TRIM(Tabela15[Colunas1])=Tabela13[[#This Row],[Nome de Pregão]]),Tabela15[Qtde total de ações])</f>
        <v>0</v>
      </c>
      <c r="H22" s="21">
        <f>SUMPRODUCT(N(Tabela1[Código]=Tabela13[[#This Row],[PAPEL]]),Tabela1[Fechamento])</f>
        <v>5.4</v>
      </c>
      <c r="I22" s="21">
        <f>SUMPRODUCT(N(Tabela17[Código]=Tabela13[[#This Row],[PAPEL]]),Tabela17[Fechamento])</f>
        <v>0</v>
      </c>
      <c r="J22" s="21">
        <f>SUMPRODUCT(N(Tabela176[Código]=Tabela13[[#This Row],[PAPEL]]),Tabela176[Fechamento])</f>
        <v>0</v>
      </c>
      <c r="K22" s="21">
        <f>SUMPRODUCT(N(Tabela1768[Código]=Tabela13[[#This Row],[PAPEL]]),Tabela1768[Fechamento])</f>
        <v>0</v>
      </c>
      <c r="L22" s="31">
        <f>SUMPRODUCT(N(Tabela17683[Código]=Tabela13[[#This Row],[PAPEL]]),Tabela17683[Fechamento])</f>
        <v>0</v>
      </c>
      <c r="M22" s="32">
        <f>IF(Tabela13[[#This Row],[Cotação]]&gt;0,Plan1!$B$2/Tabela13[[#This Row],[Cotação]]-MOD(Plan1!$B$2/Tabela13[[#This Row],[Cotação]],100),0)</f>
        <v>100</v>
      </c>
      <c r="N22" s="39">
        <v>1305819</v>
      </c>
      <c r="O22" s="39">
        <v>12335368</v>
      </c>
      <c r="P22" s="87">
        <v>12335368</v>
      </c>
      <c r="Q22" s="64">
        <v>84799</v>
      </c>
      <c r="R22" s="64">
        <v>66080</v>
      </c>
      <c r="S22" s="64">
        <v>91107</v>
      </c>
      <c r="T22" s="64"/>
      <c r="U22" s="64"/>
      <c r="V22" s="94"/>
      <c r="W22" s="93"/>
      <c r="X22" s="64"/>
      <c r="Y22" s="64"/>
      <c r="Z22" s="64"/>
      <c r="AA22" s="64"/>
      <c r="AB22" s="64"/>
      <c r="AC22" s="64">
        <f>AVERAGE(Tabela13[[#This Row],[LUCRO 2015]:[LUCRO 2010]])</f>
        <v>80662</v>
      </c>
      <c r="AD22" s="64" t="e">
        <f>AVERAGE(Tabela13[[#This Row],[DIV 2015]:[DIV 2010]])</f>
        <v>#DIV/0!</v>
      </c>
      <c r="AE22" s="83" t="e">
        <f>Tabela13[[#This Row],[DIV MÉD]]*1000/Tabela13[[#This Row],[Qtde Total Ações]]</f>
        <v>#DIV/0!</v>
      </c>
      <c r="AF22" s="30" t="e">
        <f>Tabela13[[#This Row],[DIV MÉD]]/Tabela13[[#This Row],[LUCRO MÉD]]</f>
        <v>#DIV/0!</v>
      </c>
      <c r="AG22" s="30" t="e">
        <f>Tabela13[[#This Row],[DIV MÉD/AÇÃO]]/Tabela13[[#This Row],[Cotação]]</f>
        <v>#DIV/0!</v>
      </c>
      <c r="AH22" s="30" t="e">
        <f>Tabela13[[#This Row],[Cotação]]/Tabela13[[#This Row],[VPA]]</f>
        <v>#DIV/0!</v>
      </c>
      <c r="AI22" s="58">
        <f>IF(Tabela13[[#This Row],[P. Líquido]]&gt;0,Tabela13[[#This Row],[LUCRO MÉD]]/(Tabela13[[#This Row],[P. Líquido]]),0)</f>
        <v>6.1771194935898464E-2</v>
      </c>
      <c r="AJ22" s="70" t="e">
        <f>IF([LUCRO MÉD]&lt;&gt;0,Tabela13[[#This Row],[Cotação]]/(Tabela13[[#This Row],[LUCRO MÉD]]*1000/Tabela13[[#This Row],[Qtde Total Ações]]),0)</f>
        <v>#DIV/0!</v>
      </c>
      <c r="AK22" s="58" t="e">
        <f>(Tabela13[[#This Row],[LUCRO MÉD]]*1000/Tabela13[[#This Row],[Qtde Total Ações]])/Tabela13[[#This Row],[Cotação]]</f>
        <v>#DIV/0!</v>
      </c>
      <c r="AL22" s="56">
        <f>Tabela13[[#This Row],[Ativo Circ.]]/Tabela13[[#This Row],[Passivo Circ.]]</f>
        <v>1</v>
      </c>
      <c r="AM22" s="30">
        <f>STDEV(Tabela13[[#This Row],[LUCRO 2015]:[LUCRO 2010]])/Tabela13[[#This Row],[LUCRO MÉD]]</f>
        <v>0.1613682802186531</v>
      </c>
    </row>
    <row r="23" spans="1:41" hidden="1">
      <c r="A23" s="60" t="s">
        <v>571</v>
      </c>
      <c r="B23" s="21" t="s">
        <v>556</v>
      </c>
      <c r="C23" s="21" t="s">
        <v>104</v>
      </c>
      <c r="D23" s="34">
        <f>MAX(Tabela13[[#This Row],[Colunas1]:[Colunas5]])</f>
        <v>7.04</v>
      </c>
      <c r="E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" s="28" t="e">
        <f>IF(Tabela13[[#This Row],[P. Líquido]]&lt;&gt;0,(Tabela13[[#This Row],[P. Líquido]]*1000)/Tabela13[[#This Row],[Qtde Total Ações]],0)</f>
        <v>#DIV/0!</v>
      </c>
      <c r="G23" s="39">
        <f>SUMPRODUCT(N(TRIM(Tabela15[Colunas1])=Tabela13[[#This Row],[Nome de Pregão]]),Tabela15[Qtde total de ações])</f>
        <v>0</v>
      </c>
      <c r="H23" s="21">
        <f>SUMPRODUCT(N(Tabela1[Código]=Tabela13[[#This Row],[PAPEL]]),Tabela1[Fechamento])</f>
        <v>7.04</v>
      </c>
      <c r="I23" s="21">
        <f>SUMPRODUCT(N(Tabela17[Código]=Tabela13[[#This Row],[PAPEL]]),Tabela17[Fechamento])</f>
        <v>0</v>
      </c>
      <c r="J23" s="21">
        <f>SUMPRODUCT(N(Tabela176[Código]=Tabela13[[#This Row],[PAPEL]]),Tabela176[Fechamento])</f>
        <v>0</v>
      </c>
      <c r="K23" s="21">
        <f>SUMPRODUCT(N(Tabela1768[Código]=Tabela13[[#This Row],[PAPEL]]),Tabela1768[Fechamento])</f>
        <v>0</v>
      </c>
      <c r="L23" s="31">
        <f>SUMPRODUCT(N(Tabela17683[Código]=Tabela13[[#This Row],[PAPEL]]),Tabela17683[Fechamento])</f>
        <v>0</v>
      </c>
      <c r="M23" s="32">
        <f>IF(Tabela13[[#This Row],[Cotação]]&gt;0,Plan1!$B$2/Tabela13[[#This Row],[Cotação]]-MOD(Plan1!$B$2/Tabela13[[#This Row],[Cotação]],100),0)</f>
        <v>100</v>
      </c>
      <c r="N23" s="39">
        <v>1305819</v>
      </c>
      <c r="O23" s="39">
        <v>12335368</v>
      </c>
      <c r="P23" s="87">
        <v>12335368</v>
      </c>
      <c r="Q23" s="64">
        <v>84799</v>
      </c>
      <c r="R23" s="64">
        <v>66080</v>
      </c>
      <c r="S23" s="64">
        <v>91107</v>
      </c>
      <c r="T23" s="64"/>
      <c r="U23" s="64"/>
      <c r="V23" s="94"/>
      <c r="W23" s="93"/>
      <c r="X23" s="64"/>
      <c r="Y23" s="64"/>
      <c r="Z23" s="64"/>
      <c r="AA23" s="64"/>
      <c r="AB23" s="64"/>
      <c r="AC23" s="64">
        <f>AVERAGE(Tabela13[[#This Row],[LUCRO 2015]:[LUCRO 2010]])</f>
        <v>80662</v>
      </c>
      <c r="AD23" s="64" t="e">
        <f>AVERAGE(Tabela13[[#This Row],[DIV 2015]:[DIV 2010]])</f>
        <v>#DIV/0!</v>
      </c>
      <c r="AE23" s="83" t="e">
        <f>Tabela13[[#This Row],[DIV MÉD]]*1000/Tabela13[[#This Row],[Qtde Total Ações]]</f>
        <v>#DIV/0!</v>
      </c>
      <c r="AF23" s="30" t="e">
        <f>Tabela13[[#This Row],[DIV MÉD]]/Tabela13[[#This Row],[LUCRO MÉD]]</f>
        <v>#DIV/0!</v>
      </c>
      <c r="AG23" s="30" t="e">
        <f>Tabela13[[#This Row],[DIV MÉD/AÇÃO]]/Tabela13[[#This Row],[Cotação]]</f>
        <v>#DIV/0!</v>
      </c>
      <c r="AH23" s="30" t="e">
        <f>Tabela13[[#This Row],[Cotação]]/Tabela13[[#This Row],[VPA]]</f>
        <v>#DIV/0!</v>
      </c>
      <c r="AI23" s="58">
        <f>IF(Tabela13[[#This Row],[P. Líquido]]&gt;0,Tabela13[[#This Row],[LUCRO MÉD]]/(Tabela13[[#This Row],[P. Líquido]]),0)</f>
        <v>6.1771194935898464E-2</v>
      </c>
      <c r="AJ23" s="70" t="e">
        <f>IF([LUCRO MÉD]&lt;&gt;0,Tabela13[[#This Row],[Cotação]]/(Tabela13[[#This Row],[LUCRO MÉD]]*1000/Tabela13[[#This Row],[Qtde Total Ações]]),0)</f>
        <v>#DIV/0!</v>
      </c>
      <c r="AK23" s="58" t="e">
        <f>(Tabela13[[#This Row],[LUCRO MÉD]]*1000/Tabela13[[#This Row],[Qtde Total Ações]])/Tabela13[[#This Row],[Cotação]]</f>
        <v>#DIV/0!</v>
      </c>
      <c r="AL23" s="56">
        <f>Tabela13[[#This Row],[Ativo Circ.]]/Tabela13[[#This Row],[Passivo Circ.]]</f>
        <v>1</v>
      </c>
      <c r="AM23" s="30">
        <f>STDEV(Tabela13[[#This Row],[LUCRO 2015]:[LUCRO 2010]])/Tabela13[[#This Row],[LUCRO MÉD]]</f>
        <v>0.1613682802186531</v>
      </c>
    </row>
    <row r="24" spans="1:41" hidden="1">
      <c r="A24" s="60" t="s">
        <v>749</v>
      </c>
      <c r="B24" s="21" t="s">
        <v>556</v>
      </c>
      <c r="C24" s="21" t="s">
        <v>147</v>
      </c>
      <c r="D24" s="34">
        <f>MAX(Tabela13[[#This Row],[Colunas1]:[Colunas5]])</f>
        <v>1.36</v>
      </c>
      <c r="E2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4" s="28">
        <f>IF(Tabela13[[#This Row],[P. Líquido]]&lt;&gt;0,(Tabela13[[#This Row],[P. Líquido]]*1000)/Tabela13[[#This Row],[Qtde Total Ações]],0)</f>
        <v>17.445983413731547</v>
      </c>
      <c r="G24" s="39">
        <f>SUMPRODUCT(N(TRIM(Tabela15[Colunas1])=Tabela13[[#This Row],[Nome de Pregão]]),Tabela15[Qtde total de ações])</f>
        <v>825760902</v>
      </c>
      <c r="H24" s="21">
        <f>SUMPRODUCT(N(Tabela1[Código]=Tabela13[[#This Row],[PAPEL]]),Tabela1[Fechamento])</f>
        <v>0</v>
      </c>
      <c r="I24" s="21">
        <f>SUMPRODUCT(N(Tabela17[Código]=Tabela13[[#This Row],[PAPEL]]),Tabela17[Fechamento])</f>
        <v>1.36</v>
      </c>
      <c r="J24" s="21">
        <f>SUMPRODUCT(N(Tabela176[Código]=Tabela13[[#This Row],[PAPEL]]),Tabela176[Fechamento])</f>
        <v>0</v>
      </c>
      <c r="K24" s="21">
        <f>SUMPRODUCT(N(Tabela1768[Código]=Tabela13[[#This Row],[PAPEL]]),Tabela1768[Fechamento])</f>
        <v>0</v>
      </c>
      <c r="L24" s="31">
        <f>SUMPRODUCT(N(Tabela17683[Código]=Tabela13[[#This Row],[PAPEL]]),Tabela17683[Fechamento])</f>
        <v>0</v>
      </c>
      <c r="M24" s="32">
        <f>IF(Tabela13[[#This Row],[Cotação]]&gt;0,Plan1!$B$2/Tabela13[[#This Row],[Cotação]]-MOD(Plan1!$B$2/Tabela13[[#This Row],[Cotação]],100),0)</f>
        <v>700</v>
      </c>
      <c r="N24" s="39">
        <v>14406211</v>
      </c>
      <c r="O24" s="39">
        <v>38067009</v>
      </c>
      <c r="P24" s="87">
        <v>25574071</v>
      </c>
      <c r="Q24" s="64">
        <v>0</v>
      </c>
      <c r="R24" s="64">
        <v>0</v>
      </c>
      <c r="S24" s="64">
        <v>1493015</v>
      </c>
      <c r="T24" s="64">
        <v>1784927</v>
      </c>
      <c r="U24" s="64">
        <v>1005750</v>
      </c>
      <c r="V24" s="94">
        <v>1970860</v>
      </c>
      <c r="W24" s="93">
        <v>57608</v>
      </c>
      <c r="X24" s="64">
        <v>5172</v>
      </c>
      <c r="Y24" s="64">
        <v>1280162</v>
      </c>
      <c r="Z24" s="64">
        <v>2405419</v>
      </c>
      <c r="AA24" s="64">
        <v>462223</v>
      </c>
      <c r="AB24" s="64">
        <v>1345</v>
      </c>
      <c r="AC24" s="64">
        <f>AVERAGE(Tabela13[[#This Row],[LUCRO 2015]:[LUCRO 2010]])</f>
        <v>1042425.3333333334</v>
      </c>
      <c r="AD24" s="64">
        <f>AVERAGE(Tabela13[[#This Row],[DIV 2015]:[DIV 2010]])</f>
        <v>701988.16666666663</v>
      </c>
      <c r="AE24" s="83">
        <f>Tabela13[[#This Row],[DIV MÉD]]*1000/Tabela13[[#This Row],[Qtde Total Ações]]</f>
        <v>0.85011068575231075</v>
      </c>
      <c r="AF24" s="30">
        <f>Tabela13[[#This Row],[DIV MÉD]]/Tabela13[[#This Row],[LUCRO MÉD]]</f>
        <v>0.67341817607400167</v>
      </c>
      <c r="AG24" s="30">
        <f>Tabela13[[#This Row],[DIV MÉD/AÇÃO]]/Tabela13[[#This Row],[Cotação]]</f>
        <v>0.62508138658258139</v>
      </c>
      <c r="AH24" s="30">
        <f>Tabela13[[#This Row],[Cotação]]/Tabela13[[#This Row],[VPA]]</f>
        <v>7.7954906166513876E-2</v>
      </c>
      <c r="AI24" s="58">
        <f>IF(Tabela13[[#This Row],[P. Líquido]]&gt;0,Tabela13[[#This Row],[LUCRO MÉD]]/(Tabela13[[#This Row],[P. Líquido]]),0)</f>
        <v>7.2359438115499858E-2</v>
      </c>
      <c r="AJ24" s="70">
        <f>IF([LUCRO MÉD]&lt;&gt;0,Tabela13[[#This Row],[Cotação]]/(Tabela13[[#This Row],[LUCRO MÉD]]*1000/Tabela13[[#This Row],[Qtde Total Ações]]),0)</f>
        <v>1.0773287935442859</v>
      </c>
      <c r="AK24" s="58">
        <f>(Tabela13[[#This Row],[LUCRO MÉD]]*1000/Tabela13[[#This Row],[Qtde Total Ações]])/Tabela13[[#This Row],[Cotação]]</f>
        <v>0.92822173322790058</v>
      </c>
      <c r="AL24" s="56">
        <f>Tabela13[[#This Row],[Ativo Circ.]]/Tabela13[[#This Row],[Passivo Circ.]]</f>
        <v>1.4885001687842345</v>
      </c>
      <c r="AM24" s="30">
        <f>STDEV(Tabela13[[#This Row],[LUCRO 2015]:[LUCRO 2010]])/Tabela13[[#This Row],[LUCRO MÉD]]</f>
        <v>0.8353060205790197</v>
      </c>
    </row>
    <row r="25" spans="1:41" hidden="1">
      <c r="A25" s="60" t="s">
        <v>749</v>
      </c>
      <c r="B25" s="21" t="s">
        <v>555</v>
      </c>
      <c r="C25" s="21" t="s">
        <v>146</v>
      </c>
      <c r="D25" s="34">
        <f>MAX(Tabela13[[#This Row],[Colunas1]:[Colunas5]])</f>
        <v>1.39</v>
      </c>
      <c r="E2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5" s="28">
        <f>IF(Tabela13[[#This Row],[P. Líquido]]&lt;&gt;0,(Tabela13[[#This Row],[P. Líquido]]*1000)/Tabela13[[#This Row],[Qtde Total Ações]],0)</f>
        <v>17.445983413731547</v>
      </c>
      <c r="G25" s="39">
        <f>SUMPRODUCT(N(TRIM(Tabela15[Colunas1])=Tabela13[[#This Row],[Nome de Pregão]]),Tabela15[Qtde total de ações])</f>
        <v>825760902</v>
      </c>
      <c r="H25" s="21">
        <f>SUMPRODUCT(N(Tabela1[Código]=Tabela13[[#This Row],[PAPEL]]),Tabela1[Fechamento])</f>
        <v>0</v>
      </c>
      <c r="I25" s="21">
        <f>SUMPRODUCT(N(Tabela17[Código]=Tabela13[[#This Row],[PAPEL]]),Tabela17[Fechamento])</f>
        <v>1.39</v>
      </c>
      <c r="J25" s="21">
        <f>SUMPRODUCT(N(Tabela176[Código]=Tabela13[[#This Row],[PAPEL]]),Tabela176[Fechamento])</f>
        <v>0</v>
      </c>
      <c r="K25" s="21">
        <f>SUMPRODUCT(N(Tabela1768[Código]=Tabela13[[#This Row],[PAPEL]]),Tabela1768[Fechamento])</f>
        <v>0</v>
      </c>
      <c r="L25" s="31">
        <f>SUMPRODUCT(N(Tabela17683[Código]=Tabela13[[#This Row],[PAPEL]]),Tabela17683[Fechamento])</f>
        <v>0</v>
      </c>
      <c r="M25" s="32">
        <f>IF(Tabela13[[#This Row],[Cotação]]&gt;0,Plan1!$B$2/Tabela13[[#This Row],[Cotação]]-MOD(Plan1!$B$2/Tabela13[[#This Row],[Cotação]],100),0)</f>
        <v>700</v>
      </c>
      <c r="N25" s="39">
        <v>14406211</v>
      </c>
      <c r="O25" s="39">
        <v>38067009</v>
      </c>
      <c r="P25" s="87">
        <v>25574071</v>
      </c>
      <c r="Q25" s="64">
        <v>0</v>
      </c>
      <c r="R25" s="64">
        <v>0</v>
      </c>
      <c r="S25" s="64">
        <v>1493015</v>
      </c>
      <c r="T25" s="64">
        <v>1784927</v>
      </c>
      <c r="U25" s="64">
        <v>1005750</v>
      </c>
      <c r="V25" s="94">
        <v>1970860</v>
      </c>
      <c r="W25" s="93">
        <v>57608</v>
      </c>
      <c r="X25" s="64">
        <v>5172</v>
      </c>
      <c r="Y25" s="64">
        <v>1280162</v>
      </c>
      <c r="Z25" s="64">
        <v>2405419</v>
      </c>
      <c r="AA25" s="64">
        <v>462223</v>
      </c>
      <c r="AB25" s="64">
        <v>1345</v>
      </c>
      <c r="AC25" s="64">
        <f>AVERAGE(Tabela13[[#This Row],[LUCRO 2015]:[LUCRO 2010]])</f>
        <v>1042425.3333333334</v>
      </c>
      <c r="AD25" s="64">
        <f>AVERAGE(Tabela13[[#This Row],[DIV 2015]:[DIV 2010]])</f>
        <v>701988.16666666663</v>
      </c>
      <c r="AE25" s="83">
        <f>Tabela13[[#This Row],[DIV MÉD]]*1000/Tabela13[[#This Row],[Qtde Total Ações]]</f>
        <v>0.85011068575231075</v>
      </c>
      <c r="AF25" s="30">
        <f>Tabela13[[#This Row],[DIV MÉD]]/Tabela13[[#This Row],[LUCRO MÉD]]</f>
        <v>0.67341817607400167</v>
      </c>
      <c r="AG25" s="30">
        <f>Tabela13[[#This Row],[DIV MÉD/AÇÃO]]/Tabela13[[#This Row],[Cotação]]</f>
        <v>0.61159042140454012</v>
      </c>
      <c r="AH25" s="30">
        <f>Tabela13[[#This Row],[Cotação]]/Tabela13[[#This Row],[VPA]]</f>
        <v>7.9674499684892847E-2</v>
      </c>
      <c r="AI25" s="58">
        <f>IF(Tabela13[[#This Row],[P. Líquido]]&gt;0,Tabela13[[#This Row],[LUCRO MÉD]]/(Tabela13[[#This Row],[P. Líquido]]),0)</f>
        <v>7.2359438115499858E-2</v>
      </c>
      <c r="AJ25" s="70">
        <f>IF([LUCRO MÉD]&lt;&gt;0,Tabela13[[#This Row],[Cotação]]/(Tabela13[[#This Row],[LUCRO MÉD]]*1000/Tabela13[[#This Row],[Qtde Total Ações]]),0)</f>
        <v>1.1010933992842331</v>
      </c>
      <c r="AK25" s="58">
        <f>(Tabela13[[#This Row],[LUCRO MÉD]]*1000/Tabela13[[#This Row],[Qtde Total Ações]])/Tabela13[[#This Row],[Cotação]]</f>
        <v>0.90818817064024815</v>
      </c>
      <c r="AL25" s="56">
        <f>Tabela13[[#This Row],[Ativo Circ.]]/Tabela13[[#This Row],[Passivo Circ.]]</f>
        <v>1.4885001687842345</v>
      </c>
      <c r="AM25" s="30">
        <f>STDEV(Tabela13[[#This Row],[LUCRO 2015]:[LUCRO 2010]])/Tabela13[[#This Row],[LUCRO MÉD]]</f>
        <v>0.8353060205790197</v>
      </c>
    </row>
    <row r="26" spans="1:41" hidden="1">
      <c r="A26" s="60" t="s">
        <v>672</v>
      </c>
      <c r="B26" s="21" t="s">
        <v>556</v>
      </c>
      <c r="C26" s="21" t="s">
        <v>512</v>
      </c>
      <c r="D26" s="34">
        <f>MAX(Tabela13[[#This Row],[Colunas1]:[Colunas5]])</f>
        <v>1.4</v>
      </c>
      <c r="E2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6" s="28">
        <f>IF(Tabela13[[#This Row],[P. Líquido]]&lt;&gt;0,(Tabela13[[#This Row],[P. Líquido]]*1000)/Tabela13[[#This Row],[Qtde Total Ações]],0)</f>
        <v>-1.2633858033398644</v>
      </c>
      <c r="G26" s="39">
        <f>SUMPRODUCT(N(TRIM(Tabela15[Colunas1])=Tabela13[[#This Row],[Nome de Pregão]]),Tabela15[Qtde total de ações])</f>
        <v>47583248</v>
      </c>
      <c r="H26" s="21">
        <f>SUMPRODUCT(N(Tabela1[Código]=Tabela13[[#This Row],[PAPEL]]),Tabela1[Fechamento])</f>
        <v>0</v>
      </c>
      <c r="I26" s="21">
        <f>SUMPRODUCT(N(Tabela17[Código]=Tabela13[[#This Row],[PAPEL]]),Tabela17[Fechamento])</f>
        <v>0</v>
      </c>
      <c r="J26" s="21">
        <f>SUMPRODUCT(N(Tabela176[Código]=Tabela13[[#This Row],[PAPEL]]),Tabela176[Fechamento])</f>
        <v>0</v>
      </c>
      <c r="K26" s="21">
        <f>SUMPRODUCT(N(Tabela1768[Código]=Tabela13[[#This Row],[PAPEL]]),Tabela1768[Fechamento])</f>
        <v>0</v>
      </c>
      <c r="L26" s="26">
        <f>SUMPRODUCT(N(Tabela17683[Código]=Tabela13[[#This Row],[PAPEL]]),Tabela17683[Fechamento])</f>
        <v>1.4</v>
      </c>
      <c r="M26" s="32">
        <f>IF(Tabela13[[#This Row],[Cotação]]&gt;0,Plan1!$B$2/Tabela13[[#This Row],[Cotação]]-MOD(Plan1!$B$2/Tabela13[[#This Row],[Cotação]],100),0)</f>
        <v>700</v>
      </c>
      <c r="N26" s="39">
        <v>-60116</v>
      </c>
      <c r="O26" s="39">
        <v>591905</v>
      </c>
      <c r="P26" s="87">
        <v>802939</v>
      </c>
      <c r="Q26" s="64">
        <v>0</v>
      </c>
      <c r="R26" s="64">
        <v>0</v>
      </c>
      <c r="S26" s="64">
        <v>0</v>
      </c>
      <c r="T26" s="64">
        <v>0</v>
      </c>
      <c r="U26" s="64">
        <v>37315</v>
      </c>
      <c r="V26" s="94">
        <v>70276</v>
      </c>
      <c r="W26" s="93">
        <v>0</v>
      </c>
      <c r="X26" s="64">
        <v>0</v>
      </c>
      <c r="Y26" s="64">
        <v>0</v>
      </c>
      <c r="Z26" s="64">
        <v>0</v>
      </c>
      <c r="AA26" s="64">
        <v>0</v>
      </c>
      <c r="AB26" s="64">
        <v>0</v>
      </c>
      <c r="AC26" s="64">
        <f>AVERAGE(Tabela13[[#This Row],[LUCRO 2015]:[LUCRO 2010]])</f>
        <v>17931.833333333332</v>
      </c>
      <c r="AD26" s="64">
        <f>AVERAGE(Tabela13[[#This Row],[DIV 2015]:[DIV 2010]])</f>
        <v>0</v>
      </c>
      <c r="AE26" s="83">
        <f>Tabela13[[#This Row],[DIV MÉD]]*1000/Tabela13[[#This Row],[Qtde Total Ações]]</f>
        <v>0</v>
      </c>
      <c r="AF26" s="30">
        <f>Tabela13[[#This Row],[DIV MÉD]]/Tabela13[[#This Row],[LUCRO MÉD]]</f>
        <v>0</v>
      </c>
      <c r="AG26" s="30">
        <f>Tabela13[[#This Row],[DIV MÉD/AÇÃO]]/Tabela13[[#This Row],[Cotação]]</f>
        <v>0</v>
      </c>
      <c r="AH26" s="30">
        <f>Tabela13[[#This Row],[Cotação]]/Tabela13[[#This Row],[VPA]]</f>
        <v>-1.1081333954354915</v>
      </c>
      <c r="AI26" s="58">
        <f>IF(Tabela13[[#This Row],[P. Líquido]]&gt;0,Tabela13[[#This Row],[LUCRO MÉD]]/(Tabela13[[#This Row],[P. Líquido]]),0)</f>
        <v>0</v>
      </c>
      <c r="AJ26" s="70">
        <f>IF([LUCRO MÉD]&lt;&gt;0,Tabela13[[#This Row],[Cotação]]/(Tabela13[[#This Row],[LUCRO MÉD]]*1000/Tabela13[[#This Row],[Qtde Total Ações]]),0)</f>
        <v>3.7149880863641012</v>
      </c>
      <c r="AK26" s="58">
        <f>(Tabela13[[#This Row],[LUCRO MÉD]]*1000/Tabela13[[#This Row],[Qtde Total Ações]])/Tabela13[[#This Row],[Cotação]]</f>
        <v>0.26917986727077525</v>
      </c>
      <c r="AL26" s="56">
        <f>Tabela13[[#This Row],[Ativo Circ.]]/Tabela13[[#This Row],[Passivo Circ.]]</f>
        <v>0.73717306046910169</v>
      </c>
      <c r="AM26" s="30">
        <f>STDEV(Tabela13[[#This Row],[LUCRO 2015]:[LUCRO 2010]])/Tabela13[[#This Row],[LUCRO MÉD]]</f>
        <v>1.654651429496476</v>
      </c>
      <c r="AO26" s="20" t="s">
        <v>2169</v>
      </c>
    </row>
    <row r="27" spans="1:41" hidden="1">
      <c r="A27" s="60" t="s">
        <v>575</v>
      </c>
      <c r="B27" s="21" t="s">
        <v>555</v>
      </c>
      <c r="C27" s="21" t="s">
        <v>46</v>
      </c>
      <c r="D27" s="34">
        <f>MAX(Tabela13[[#This Row],[Colunas1]:[Colunas5]])</f>
        <v>0.32</v>
      </c>
      <c r="E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" s="28" t="e">
        <f>IF(Tabela13[[#This Row],[P. Líquido]]&lt;&gt;0,(Tabela13[[#This Row],[P. Líquido]]*1000)/Tabela13[[#This Row],[Qtde Total Ações]],0)</f>
        <v>#DIV/0!</v>
      </c>
      <c r="G27" s="39">
        <f>SUMPRODUCT(N(TRIM(Tabela15[Colunas1])=Tabela13[[#This Row],[Nome de Pregão]]),Tabela15[Qtde total de ações])</f>
        <v>0</v>
      </c>
      <c r="H27" s="21">
        <f>SUMPRODUCT(N(Tabela1[Código]=Tabela13[[#This Row],[PAPEL]]),Tabela1[Fechamento])</f>
        <v>0.32</v>
      </c>
      <c r="I27" s="21">
        <f>SUMPRODUCT(N(Tabela17[Código]=Tabela13[[#This Row],[PAPEL]]),Tabela17[Fechamento])</f>
        <v>0</v>
      </c>
      <c r="J27" s="21">
        <f>SUMPRODUCT(N(Tabela176[Código]=Tabela13[[#This Row],[PAPEL]]),Tabela176[Fechamento])</f>
        <v>0</v>
      </c>
      <c r="K27" s="21">
        <f>SUMPRODUCT(N(Tabela1768[Código]=Tabela13[[#This Row],[PAPEL]]),Tabela1768[Fechamento])</f>
        <v>0</v>
      </c>
      <c r="L27" s="31">
        <f>SUMPRODUCT(N(Tabela17683[Código]=Tabela13[[#This Row],[PAPEL]]),Tabela17683[Fechamento])</f>
        <v>0</v>
      </c>
      <c r="M27" s="32">
        <f>IF(Tabela13[[#This Row],[Cotação]]&gt;0,Plan1!$B$2/Tabela13[[#This Row],[Cotação]]-MOD(Plan1!$B$2/Tabela13[[#This Row],[Cotação]],100),0)</f>
        <v>3100</v>
      </c>
      <c r="N27" s="39">
        <v>1924158</v>
      </c>
      <c r="O27" s="39">
        <v>4688050</v>
      </c>
      <c r="P27" s="87">
        <v>6201464</v>
      </c>
      <c r="Q27" s="64">
        <v>248968</v>
      </c>
      <c r="R27" s="64">
        <v>183300</v>
      </c>
      <c r="S27" s="64">
        <v>182498</v>
      </c>
      <c r="T27" s="64"/>
      <c r="U27" s="64"/>
      <c r="V27" s="94"/>
      <c r="W27" s="93"/>
      <c r="X27" s="64"/>
      <c r="Y27" s="64"/>
      <c r="Z27" s="64"/>
      <c r="AA27" s="64"/>
      <c r="AB27" s="64"/>
      <c r="AC27" s="64">
        <f>AVERAGE(Tabela13[[#This Row],[LUCRO 2015]:[LUCRO 2010]])</f>
        <v>204922</v>
      </c>
      <c r="AD27" s="64" t="e">
        <f>AVERAGE(Tabela13[[#This Row],[DIV 2015]:[DIV 2010]])</f>
        <v>#DIV/0!</v>
      </c>
      <c r="AE27" s="83" t="e">
        <f>Tabela13[[#This Row],[DIV MÉD]]*1000/Tabela13[[#This Row],[Qtde Total Ações]]</f>
        <v>#DIV/0!</v>
      </c>
      <c r="AF27" s="30" t="e">
        <f>Tabela13[[#This Row],[DIV MÉD]]/Tabela13[[#This Row],[LUCRO MÉD]]</f>
        <v>#DIV/0!</v>
      </c>
      <c r="AG27" s="30" t="e">
        <f>Tabela13[[#This Row],[DIV MÉD/AÇÃO]]/Tabela13[[#This Row],[Cotação]]</f>
        <v>#DIV/0!</v>
      </c>
      <c r="AH27" s="30" t="e">
        <f>Tabela13[[#This Row],[Cotação]]/Tabela13[[#This Row],[VPA]]</f>
        <v>#DIV/0!</v>
      </c>
      <c r="AI27" s="58">
        <f>IF(Tabela13[[#This Row],[P. Líquido]]&gt;0,Tabela13[[#This Row],[LUCRO MÉD]]/(Tabela13[[#This Row],[P. Líquido]]),0)</f>
        <v>0.10649957020161546</v>
      </c>
      <c r="AJ27" s="70" t="e">
        <f>IF([LUCRO MÉD]&lt;&gt;0,Tabela13[[#This Row],[Cotação]]/(Tabela13[[#This Row],[LUCRO MÉD]]*1000/Tabela13[[#This Row],[Qtde Total Ações]]),0)</f>
        <v>#DIV/0!</v>
      </c>
      <c r="AK27" s="58" t="e">
        <f>(Tabela13[[#This Row],[LUCRO MÉD]]*1000/Tabela13[[#This Row],[Qtde Total Ações]])/Tabela13[[#This Row],[Cotação]]</f>
        <v>#DIV/0!</v>
      </c>
      <c r="AL27" s="56">
        <f>Tabela13[[#This Row],[Ativo Circ.]]/Tabela13[[#This Row],[Passivo Circ.]]</f>
        <v>0.75595859300320056</v>
      </c>
      <c r="AM27" s="30">
        <f>STDEV(Tabela13[[#This Row],[LUCRO 2015]:[LUCRO 2010]])/Tabela13[[#This Row],[LUCRO MÉD]]</f>
        <v>0.18615406173672164</v>
      </c>
      <c r="AO27" s="20" t="s">
        <v>2170</v>
      </c>
    </row>
    <row r="28" spans="1:41" hidden="1">
      <c r="A28" s="60" t="s">
        <v>576</v>
      </c>
      <c r="B28" s="21" t="s">
        <v>555</v>
      </c>
      <c r="C28" s="21" t="s">
        <v>343</v>
      </c>
      <c r="D28" s="34">
        <f>MAX(Tabela13[[#This Row],[Colunas1]:[Colunas5]])</f>
        <v>19.239999999999998</v>
      </c>
      <c r="E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" s="28" t="e">
        <f>IF(Tabela13[[#This Row],[P. Líquido]]&lt;&gt;0,(Tabela13[[#This Row],[P. Líquido]]*1000)/Tabela13[[#This Row],[Qtde Total Ações]],0)</f>
        <v>#DIV/0!</v>
      </c>
      <c r="G28" s="39">
        <f>SUMPRODUCT(N(TRIM(Tabela15[Colunas1])=Tabela13[[#This Row],[Nome de Pregão]]),Tabela15[Qtde total de ações])</f>
        <v>0</v>
      </c>
      <c r="H28" s="21">
        <f>SUMPRODUCT(N(Tabela1[Código]=Tabela13[[#This Row],[PAPEL]]),Tabela1[Fechamento])</f>
        <v>0</v>
      </c>
      <c r="I28" s="21">
        <f>SUMPRODUCT(N(Tabela17[Código]=Tabela13[[#This Row],[PAPEL]]),Tabela17[Fechamento])</f>
        <v>0</v>
      </c>
      <c r="J28" s="21">
        <f>SUMPRODUCT(N(Tabela176[Código]=Tabela13[[#This Row],[PAPEL]]),Tabela176[Fechamento])</f>
        <v>19.239999999999998</v>
      </c>
      <c r="K28" s="21">
        <f>SUMPRODUCT(N(Tabela1768[Código]=Tabela13[[#This Row],[PAPEL]]),Tabela1768[Fechamento])</f>
        <v>0</v>
      </c>
      <c r="L28" s="21">
        <f>SUMPRODUCT(N(Tabela17683[Código]=Tabela13[[#This Row],[PAPEL]]),Tabela17683[Fechamento])</f>
        <v>0</v>
      </c>
      <c r="M28" s="32">
        <f>IF(Tabela13[[#This Row],[Cotação]]&gt;0,Plan1!$B$2/Tabela13[[#This Row],[Cotação]]-MOD(Plan1!$B$2/Tabela13[[#This Row],[Cotação]],100),0)</f>
        <v>0</v>
      </c>
      <c r="N28" s="67">
        <v>50333633</v>
      </c>
      <c r="O28" s="67">
        <v>28314489</v>
      </c>
      <c r="P28" s="89">
        <v>30141913</v>
      </c>
      <c r="Q28" s="64">
        <v>12879141</v>
      </c>
      <c r="R28" s="64">
        <v>12362019</v>
      </c>
      <c r="S28" s="64">
        <v>11399437</v>
      </c>
      <c r="T28" s="64"/>
      <c r="U28" s="64"/>
      <c r="V28" s="94"/>
      <c r="W28" s="93"/>
      <c r="X28" s="64"/>
      <c r="Y28" s="64"/>
      <c r="Z28" s="64"/>
      <c r="AA28" s="64"/>
      <c r="AB28" s="64"/>
      <c r="AC28" s="64">
        <f>AVERAGE(Tabela13[[#This Row],[LUCRO 2015]:[LUCRO 2010]])</f>
        <v>12213532.333333334</v>
      </c>
      <c r="AD28" s="64" t="e">
        <f>AVERAGE(Tabela13[[#This Row],[DIV 2015]:[DIV 2010]])</f>
        <v>#DIV/0!</v>
      </c>
      <c r="AE28" s="83" t="e">
        <f>Tabela13[[#This Row],[DIV MÉD]]*1000/Tabela13[[#This Row],[Qtde Total Ações]]</f>
        <v>#DIV/0!</v>
      </c>
      <c r="AF28" s="30" t="e">
        <f>Tabela13[[#This Row],[DIV MÉD]]/Tabela13[[#This Row],[LUCRO MÉD]]</f>
        <v>#DIV/0!</v>
      </c>
      <c r="AG28" s="30" t="e">
        <f>Tabela13[[#This Row],[DIV MÉD/AÇÃO]]/Tabela13[[#This Row],[Cotação]]</f>
        <v>#DIV/0!</v>
      </c>
      <c r="AH28" s="30" t="e">
        <f>Tabela13[[#This Row],[Cotação]]/Tabela13[[#This Row],[VPA]]</f>
        <v>#DIV/0!</v>
      </c>
      <c r="AI28" s="58">
        <f>IF(Tabela13[[#This Row],[P. Líquido]]&gt;0,Tabela13[[#This Row],[LUCRO MÉD]]/(Tabela13[[#This Row],[P. Líquido]]),0)</f>
        <v>0.24265151560455281</v>
      </c>
      <c r="AJ28" s="70" t="e">
        <f>IF([LUCRO MÉD]&lt;&gt;0,Tabela13[[#This Row],[Cotação]]/(Tabela13[[#This Row],[LUCRO MÉD]]*1000/Tabela13[[#This Row],[Qtde Total Ações]]),0)</f>
        <v>#DIV/0!</v>
      </c>
      <c r="AK28" s="58" t="e">
        <f>(Tabela13[[#This Row],[LUCRO MÉD]]*1000/Tabela13[[#This Row],[Qtde Total Ações]])/Tabela13[[#This Row],[Cotação]]</f>
        <v>#DIV/0!</v>
      </c>
      <c r="AL28" s="56">
        <f>Tabela13[[#This Row],[Ativo Circ.]]/Tabela13[[#This Row],[Passivo Circ.]]</f>
        <v>0.93937266025550537</v>
      </c>
      <c r="AM28" s="30">
        <f>STDEV(Tabela13[[#This Row],[LUCRO 2015]:[LUCRO 2010]])/Tabela13[[#This Row],[LUCRO MÉD]]</f>
        <v>6.1484604522880189E-2</v>
      </c>
      <c r="AO28" s="20" t="s">
        <v>2171</v>
      </c>
    </row>
    <row r="29" spans="1:41" hidden="1">
      <c r="A29" s="60" t="s">
        <v>577</v>
      </c>
      <c r="B29" s="21" t="s">
        <v>555</v>
      </c>
      <c r="C29" s="21" t="s">
        <v>199</v>
      </c>
      <c r="D29" s="34">
        <f>MAX(Tabela13[[#This Row],[Colunas1]:[Colunas5]])</f>
        <v>43</v>
      </c>
      <c r="E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" s="28" t="e">
        <f>IF(Tabela13[[#This Row],[P. Líquido]]&lt;&gt;0,(Tabela13[[#This Row],[P. Líquido]]*1000)/Tabela13[[#This Row],[Qtde Total Ações]],0)</f>
        <v>#DIV/0!</v>
      </c>
      <c r="G29" s="39">
        <f>SUMPRODUCT(N(TRIM(Tabela15[Colunas1])=Tabela13[[#This Row],[Nome de Pregão]]),Tabela15[Qtde total de ações])</f>
        <v>0</v>
      </c>
      <c r="H29" s="21">
        <f>SUMPRODUCT(N(Tabela1[Código]=Tabela13[[#This Row],[PAPEL]]),Tabela1[Fechamento])</f>
        <v>0</v>
      </c>
      <c r="I29" s="21">
        <f>SUMPRODUCT(N(Tabela17[Código]=Tabela13[[#This Row],[PAPEL]]),Tabela17[Fechamento])</f>
        <v>43</v>
      </c>
      <c r="J29" s="21">
        <f>SUMPRODUCT(N(Tabela176[Código]=Tabela13[[#This Row],[PAPEL]]),Tabela176[Fechamento])</f>
        <v>0</v>
      </c>
      <c r="K29" s="21">
        <f>SUMPRODUCT(N(Tabela1768[Código]=Tabela13[[#This Row],[PAPEL]]),Tabela1768[Fechamento])</f>
        <v>0</v>
      </c>
      <c r="L29" s="21">
        <f>SUMPRODUCT(N(Tabela17683[Código]=Tabela13[[#This Row],[PAPEL]]),Tabela17683[Fechamento])</f>
        <v>0</v>
      </c>
      <c r="M29" s="32">
        <f>IF(Tabela13[[#This Row],[Cotação]]&gt;0,Plan1!$B$2/Tabela13[[#This Row],[Cotação]]-MOD(Plan1!$B$2/Tabela13[[#This Row],[Cotação]],100),0)</f>
        <v>0</v>
      </c>
      <c r="N29" s="39">
        <v>2513420</v>
      </c>
      <c r="O29" s="39">
        <v>2265388</v>
      </c>
      <c r="P29" s="87">
        <v>1906229</v>
      </c>
      <c r="Q29" s="64">
        <v>0</v>
      </c>
      <c r="R29" s="64">
        <v>194830</v>
      </c>
      <c r="S29" s="64">
        <v>515059</v>
      </c>
      <c r="T29" s="64"/>
      <c r="U29" s="64"/>
      <c r="V29" s="94"/>
      <c r="W29" s="93"/>
      <c r="X29" s="64"/>
      <c r="Y29" s="64"/>
      <c r="Z29" s="64"/>
      <c r="AA29" s="64"/>
      <c r="AB29" s="64"/>
      <c r="AC29" s="64">
        <f>AVERAGE(Tabela13[[#This Row],[LUCRO 2015]:[LUCRO 2010]])</f>
        <v>236629.66666666666</v>
      </c>
      <c r="AD29" s="64" t="e">
        <f>AVERAGE(Tabela13[[#This Row],[DIV 2015]:[DIV 2010]])</f>
        <v>#DIV/0!</v>
      </c>
      <c r="AE29" s="83" t="e">
        <f>Tabela13[[#This Row],[DIV MÉD]]*1000/Tabela13[[#This Row],[Qtde Total Ações]]</f>
        <v>#DIV/0!</v>
      </c>
      <c r="AF29" s="30" t="e">
        <f>Tabela13[[#This Row],[DIV MÉD]]/Tabela13[[#This Row],[LUCRO MÉD]]</f>
        <v>#DIV/0!</v>
      </c>
      <c r="AG29" s="30" t="e">
        <f>Tabela13[[#This Row],[DIV MÉD/AÇÃO]]/Tabela13[[#This Row],[Cotação]]</f>
        <v>#DIV/0!</v>
      </c>
      <c r="AH29" s="30" t="e">
        <f>Tabela13[[#This Row],[Cotação]]/Tabela13[[#This Row],[VPA]]</f>
        <v>#DIV/0!</v>
      </c>
      <c r="AI29" s="58">
        <f>IF(Tabela13[[#This Row],[P. Líquido]]&gt;0,Tabela13[[#This Row],[LUCRO MÉD]]/(Tabela13[[#This Row],[P. Líquido]]),0)</f>
        <v>9.4146488317378971E-2</v>
      </c>
      <c r="AJ29" s="70" t="e">
        <f>IF([LUCRO MÉD]&lt;&gt;0,Tabela13[[#This Row],[Cotação]]/(Tabela13[[#This Row],[LUCRO MÉD]]*1000/Tabela13[[#This Row],[Qtde Total Ações]]),0)</f>
        <v>#DIV/0!</v>
      </c>
      <c r="AK29" s="58" t="e">
        <f>(Tabela13[[#This Row],[LUCRO MÉD]]*1000/Tabela13[[#This Row],[Qtde Total Ações]])/Tabela13[[#This Row],[Cotação]]</f>
        <v>#DIV/0!</v>
      </c>
      <c r="AL29" s="56">
        <f>Tabela13[[#This Row],[Ativo Circ.]]/Tabela13[[#This Row],[Passivo Circ.]]</f>
        <v>1.1884133543241657</v>
      </c>
      <c r="AM29" s="30">
        <f>STDEV(Tabela13[[#This Row],[LUCRO 2015]:[LUCRO 2010]])/Tabela13[[#This Row],[LUCRO MÉD]]</f>
        <v>1.0990221606617854</v>
      </c>
    </row>
    <row r="30" spans="1:41" hidden="1">
      <c r="A30" s="60" t="s">
        <v>692</v>
      </c>
      <c r="B30" s="21" t="s">
        <v>556</v>
      </c>
      <c r="C30" s="21" t="s">
        <v>240</v>
      </c>
      <c r="D30" s="34">
        <f>MAX(Tabela13[[#This Row],[Colunas1]:[Colunas5]])</f>
        <v>1.44</v>
      </c>
      <c r="E3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0" s="28">
        <f>IF(Tabela13[[#This Row],[P. Líquido]]&lt;&gt;0,(Tabela13[[#This Row],[P. Líquido]]*1000)/Tabela13[[#This Row],[Qtde Total Ações]],0)</f>
        <v>3.942167685169911</v>
      </c>
      <c r="G30" s="39">
        <f>SUMPRODUCT(N(TRIM(Tabela15[Colunas1])=Tabela13[[#This Row],[Nome de Pregão]]),Tabela15[Qtde total de ações])</f>
        <v>152527251</v>
      </c>
      <c r="H30" s="21">
        <f>SUMPRODUCT(N(Tabela1[Código]=Tabela13[[#This Row],[PAPEL]]),Tabela1[Fechamento])</f>
        <v>0</v>
      </c>
      <c r="I30" s="21">
        <f>SUMPRODUCT(N(Tabela17[Código]=Tabela13[[#This Row],[PAPEL]]),Tabela17[Fechamento])</f>
        <v>0</v>
      </c>
      <c r="J30" s="21">
        <f>SUMPRODUCT(N(Tabela176[Código]=Tabela13[[#This Row],[PAPEL]]),Tabela176[Fechamento])</f>
        <v>1.44</v>
      </c>
      <c r="K30" s="31">
        <f>SUMPRODUCT(N(Tabela1768[Código]=Tabela13[[#This Row],[PAPEL]]),Tabela1768[Fechamento])</f>
        <v>0</v>
      </c>
      <c r="L30" s="21">
        <f>SUMPRODUCT(N(Tabela17683[Código]=Tabela13[[#This Row],[PAPEL]]),Tabela17683[Fechamento])</f>
        <v>0</v>
      </c>
      <c r="M30" s="32">
        <f>IF(Tabela13[[#This Row],[Cotação]]&gt;0,Plan1!$B$2/Tabela13[[#This Row],[Cotação]]-MOD(Plan1!$B$2/Tabela13[[#This Row],[Cotação]],100),0)</f>
        <v>600</v>
      </c>
      <c r="N30" s="39">
        <v>601288</v>
      </c>
      <c r="O30" s="39">
        <v>3652801</v>
      </c>
      <c r="P30" s="87">
        <v>3652801</v>
      </c>
      <c r="Q30" s="64">
        <v>0</v>
      </c>
      <c r="R30" s="64">
        <v>0</v>
      </c>
      <c r="S30" s="64">
        <v>0</v>
      </c>
      <c r="T30" s="64">
        <v>2059</v>
      </c>
      <c r="U30" s="64">
        <v>0</v>
      </c>
      <c r="V30" s="94">
        <v>26409</v>
      </c>
      <c r="W30" s="93">
        <v>0</v>
      </c>
      <c r="X30" s="64">
        <v>0</v>
      </c>
      <c r="Y30" s="64">
        <v>0</v>
      </c>
      <c r="Z30" s="64">
        <v>9589</v>
      </c>
      <c r="AA30" s="64">
        <v>18251</v>
      </c>
      <c r="AB30" s="64">
        <v>25113</v>
      </c>
      <c r="AC30" s="64">
        <f>AVERAGE(Tabela13[[#This Row],[LUCRO 2015]:[LUCRO 2010]])</f>
        <v>4744.666666666667</v>
      </c>
      <c r="AD30" s="64">
        <f>AVERAGE(Tabela13[[#This Row],[DIV 2015]:[DIV 2010]])</f>
        <v>8825.5</v>
      </c>
      <c r="AE30" s="83">
        <f>Tabela13[[#This Row],[DIV MÉD]]*1000/Tabela13[[#This Row],[Qtde Total Ações]]</f>
        <v>5.7861791529960765E-2</v>
      </c>
      <c r="AF30" s="30">
        <f>Tabela13[[#This Row],[DIV MÉD]]/Tabela13[[#This Row],[LUCRO MÉD]]</f>
        <v>1.8600885204440072</v>
      </c>
      <c r="AG30" s="30">
        <f>Tabela13[[#This Row],[DIV MÉD/AÇÃO]]/Tabela13[[#This Row],[Cotação]]</f>
        <v>4.0181799673583866E-2</v>
      </c>
      <c r="AH30" s="30">
        <f>Tabela13[[#This Row],[Cotação]]/Tabela13[[#This Row],[VPA]]</f>
        <v>0.36528126528385729</v>
      </c>
      <c r="AI30" s="58">
        <f>IF(Tabela13[[#This Row],[P. Líquido]]&gt;0,Tabela13[[#This Row],[LUCRO MÉD]]/(Tabela13[[#This Row],[P. Líquido]]),0)</f>
        <v>7.8908387772027161E-3</v>
      </c>
      <c r="AJ30" s="70">
        <f>IF([LUCRO MÉD]&lt;&gt;0,Tabela13[[#This Row],[Cotação]]/(Tabela13[[#This Row],[LUCRO MÉD]]*1000/Tabela13[[#This Row],[Qtde Total Ações]]),0)</f>
        <v>46.29181708023043</v>
      </c>
      <c r="AK30" s="58">
        <f>(Tabela13[[#This Row],[LUCRO MÉD]]*1000/Tabela13[[#This Row],[Qtde Total Ações]])/Tabela13[[#This Row],[Cotação]]</f>
        <v>2.1602090025259865E-2</v>
      </c>
      <c r="AL30" s="56">
        <f>Tabela13[[#This Row],[Ativo Circ.]]/Tabela13[[#This Row],[Passivo Circ.]]</f>
        <v>1</v>
      </c>
      <c r="AM30" s="30">
        <f>STDEV(Tabela13[[#This Row],[LUCRO 2015]:[LUCRO 2010]])/Tabela13[[#This Row],[LUCRO MÉD]]</f>
        <v>2.2436181907483523</v>
      </c>
    </row>
    <row r="31" spans="1:41" hidden="1">
      <c r="A31" s="60" t="s">
        <v>579</v>
      </c>
      <c r="B31" s="21" t="s">
        <v>555</v>
      </c>
      <c r="C31" s="21" t="s">
        <v>487</v>
      </c>
      <c r="D31" s="34">
        <f>MAX(Tabela13[[#This Row],[Colunas1]:[Colunas5]])</f>
        <v>10.01</v>
      </c>
      <c r="E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" s="28" t="e">
        <f>IF(Tabela13[[#This Row],[P. Líquido]]&lt;&gt;0,(Tabela13[[#This Row],[P. Líquido]]*1000)/Tabela13[[#This Row],[Qtde Total Ações]],0)</f>
        <v>#DIV/0!</v>
      </c>
      <c r="G31" s="39">
        <f>SUMPRODUCT(N(TRIM(Tabela15[Colunas1])=Tabela13[[#This Row],[Nome de Pregão]]),Tabela15[Qtde total de ações])</f>
        <v>0</v>
      </c>
      <c r="H31" s="21">
        <f>SUMPRODUCT(N(Tabela1[Código]=Tabela13[[#This Row],[PAPEL]]),Tabela1[Fechamento])</f>
        <v>0</v>
      </c>
      <c r="I31" s="21">
        <f>SUMPRODUCT(N(Tabela17[Código]=Tabela13[[#This Row],[PAPEL]]),Tabela17[Fechamento])</f>
        <v>0</v>
      </c>
      <c r="J31" s="21">
        <f>SUMPRODUCT(N(Tabela176[Código]=Tabela13[[#This Row],[PAPEL]]),Tabela176[Fechamento])</f>
        <v>0</v>
      </c>
      <c r="K31" s="21">
        <f>SUMPRODUCT(N(Tabela1768[Código]=Tabela13[[#This Row],[PAPEL]]),Tabela1768[Fechamento])</f>
        <v>0</v>
      </c>
      <c r="L31" s="26">
        <f>SUMPRODUCT(N(Tabela17683[Código]=Tabela13[[#This Row],[PAPEL]]),Tabela17683[Fechamento])</f>
        <v>10.01</v>
      </c>
      <c r="M31" s="32">
        <f>IF(Tabela13[[#This Row],[Cotação]]&gt;0,Plan1!$B$2/Tabela13[[#This Row],[Cotação]]-MOD(Plan1!$B$2/Tabela13[[#This Row],[Cotação]],100),0)</f>
        <v>0</v>
      </c>
      <c r="N31" s="67">
        <v>2244849</v>
      </c>
      <c r="O31" s="67">
        <v>918364</v>
      </c>
      <c r="P31" s="89">
        <v>2687121</v>
      </c>
      <c r="Q31" s="64">
        <v>149342</v>
      </c>
      <c r="R31" s="64">
        <v>456860</v>
      </c>
      <c r="S31" s="64">
        <v>466340</v>
      </c>
      <c r="T31" s="64"/>
      <c r="U31" s="64"/>
      <c r="V31" s="94"/>
      <c r="W31" s="93"/>
      <c r="X31" s="64"/>
      <c r="Y31" s="64"/>
      <c r="Z31" s="64"/>
      <c r="AA31" s="64"/>
      <c r="AB31" s="64"/>
      <c r="AC31" s="64">
        <f>AVERAGE(Tabela13[[#This Row],[LUCRO 2015]:[LUCRO 2010]])</f>
        <v>357514</v>
      </c>
      <c r="AD31" s="64" t="e">
        <f>AVERAGE(Tabela13[[#This Row],[DIV 2015]:[DIV 2010]])</f>
        <v>#DIV/0!</v>
      </c>
      <c r="AE31" s="83" t="e">
        <f>Tabela13[[#This Row],[DIV MÉD]]*1000/Tabela13[[#This Row],[Qtde Total Ações]]</f>
        <v>#DIV/0!</v>
      </c>
      <c r="AF31" s="30" t="e">
        <f>Tabela13[[#This Row],[DIV MÉD]]/Tabela13[[#This Row],[LUCRO MÉD]]</f>
        <v>#DIV/0!</v>
      </c>
      <c r="AG31" s="30" t="e">
        <f>Tabela13[[#This Row],[DIV MÉD/AÇÃO]]/Tabela13[[#This Row],[Cotação]]</f>
        <v>#DIV/0!</v>
      </c>
      <c r="AH31" s="30" t="e">
        <f>Tabela13[[#This Row],[Cotação]]/Tabela13[[#This Row],[VPA]]</f>
        <v>#DIV/0!</v>
      </c>
      <c r="AI31" s="58">
        <f>IF(Tabela13[[#This Row],[P. Líquido]]&gt;0,Tabela13[[#This Row],[LUCRO MÉD]]/(Tabela13[[#This Row],[P. Líquido]]),0)</f>
        <v>0.15925970967312278</v>
      </c>
      <c r="AJ31" s="70" t="e">
        <f>IF([LUCRO MÉD]&lt;&gt;0,Tabela13[[#This Row],[Cotação]]/(Tabela13[[#This Row],[LUCRO MÉD]]*1000/Tabela13[[#This Row],[Qtde Total Ações]]),0)</f>
        <v>#DIV/0!</v>
      </c>
      <c r="AK31" s="58" t="e">
        <f>(Tabela13[[#This Row],[LUCRO MÉD]]*1000/Tabela13[[#This Row],[Qtde Total Ações]])/Tabela13[[#This Row],[Cotação]]</f>
        <v>#DIV/0!</v>
      </c>
      <c r="AL31" s="56">
        <f>Tabela13[[#This Row],[Ativo Circ.]]/Tabela13[[#This Row],[Passivo Circ.]]</f>
        <v>0.34176503402712421</v>
      </c>
      <c r="AM31" s="30">
        <f>STDEV(Tabela13[[#This Row],[LUCRO 2015]:[LUCRO 2010]])/Tabela13[[#This Row],[LUCRO MÉD]]</f>
        <v>0.50444050270983121</v>
      </c>
    </row>
    <row r="32" spans="1:41" hidden="1">
      <c r="A32" s="60" t="s">
        <v>764</v>
      </c>
      <c r="B32" s="21" t="s">
        <v>555</v>
      </c>
      <c r="C32" s="21" t="s">
        <v>259</v>
      </c>
      <c r="D32" s="34">
        <f>MAX(Tabela13[[#This Row],[Colunas1]:[Colunas5]])</f>
        <v>1.49</v>
      </c>
      <c r="E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2" s="28">
        <f>IF(Tabela13[[#This Row],[P. Líquido]]&lt;&gt;0,(Tabela13[[#This Row],[P. Líquido]]*1000)/Tabela13[[#This Row],[Qtde Total Ações]],0)</f>
        <v>6.5648633257403191</v>
      </c>
      <c r="G32" s="39">
        <f>SUMPRODUCT(N(TRIM(Tabela15[Colunas1])=Tabela13[[#This Row],[Nome de Pregão]]),Tabela15[Qtde total de ações])</f>
        <v>87800000</v>
      </c>
      <c r="H32" s="21">
        <f>SUMPRODUCT(N(Tabela1[Código]=Tabela13[[#This Row],[PAPEL]]),Tabela1[Fechamento])</f>
        <v>0</v>
      </c>
      <c r="I32" s="21">
        <f>SUMPRODUCT(N(Tabela17[Código]=Tabela13[[#This Row],[PAPEL]]),Tabela17[Fechamento])</f>
        <v>0</v>
      </c>
      <c r="J32" s="21">
        <f>SUMPRODUCT(N(Tabela176[Código]=Tabela13[[#This Row],[PAPEL]]),Tabela176[Fechamento])</f>
        <v>1.49</v>
      </c>
      <c r="K32" s="21">
        <f>SUMPRODUCT(N(Tabela1768[Código]=Tabela13[[#This Row],[PAPEL]]),Tabela1768[Fechamento])</f>
        <v>0</v>
      </c>
      <c r="L32" s="31">
        <f>SUMPRODUCT(N(Tabela17683[Código]=Tabela13[[#This Row],[PAPEL]]),Tabela17683[Fechamento])</f>
        <v>0</v>
      </c>
      <c r="M32" s="32">
        <f>IF(Tabela13[[#This Row],[Cotação]]&gt;0,Plan1!$B$2/Tabela13[[#This Row],[Cotação]]-MOD(Plan1!$B$2/Tabela13[[#This Row],[Cotação]],100),0)</f>
        <v>600</v>
      </c>
      <c r="N32" s="39">
        <v>576395</v>
      </c>
      <c r="O32" s="39">
        <v>1550611</v>
      </c>
      <c r="P32" s="87">
        <v>1101281</v>
      </c>
      <c r="Q32" s="64">
        <v>0</v>
      </c>
      <c r="R32" s="64">
        <v>23271</v>
      </c>
      <c r="S32" s="64">
        <v>15590</v>
      </c>
      <c r="T32" s="64">
        <v>30190</v>
      </c>
      <c r="U32" s="64">
        <v>0</v>
      </c>
      <c r="V32" s="94">
        <v>89196</v>
      </c>
      <c r="W32" s="93">
        <v>5815</v>
      </c>
      <c r="X32" s="64">
        <v>3897</v>
      </c>
      <c r="Y32" s="64">
        <v>7546</v>
      </c>
      <c r="Z32" s="64">
        <v>0</v>
      </c>
      <c r="AA32" s="64">
        <v>22299</v>
      </c>
      <c r="AB32" s="64">
        <v>50000</v>
      </c>
      <c r="AC32" s="64">
        <f>AVERAGE(Tabela13[[#This Row],[LUCRO 2015]:[LUCRO 2010]])</f>
        <v>26374.5</v>
      </c>
      <c r="AD32" s="64">
        <f>AVERAGE(Tabela13[[#This Row],[DIV 2015]:[DIV 2010]])</f>
        <v>14926.166666666666</v>
      </c>
      <c r="AE32" s="83">
        <f>Tabela13[[#This Row],[DIV MÉD]]*1000/Tabela13[[#This Row],[Qtde Total Ações]]</f>
        <v>0.17000189825360668</v>
      </c>
      <c r="AF32" s="30">
        <f>Tabela13[[#This Row],[DIV MÉD]]/Tabela13[[#This Row],[LUCRO MÉD]]</f>
        <v>0.56593173962223609</v>
      </c>
      <c r="AG32" s="30">
        <f>Tabela13[[#This Row],[DIV MÉD/AÇÃO]]/Tabela13[[#This Row],[Cotação]]</f>
        <v>0.1140952337272528</v>
      </c>
      <c r="AH32" s="30">
        <f>Tabela13[[#This Row],[Cotação]]/Tabela13[[#This Row],[VPA]]</f>
        <v>0.22696588277136337</v>
      </c>
      <c r="AI32" s="58">
        <f>IF(Tabela13[[#This Row],[P. Líquido]]&gt;0,Tabela13[[#This Row],[LUCRO MÉD]]/(Tabela13[[#This Row],[P. Líquido]]),0)</f>
        <v>4.5757683532993865E-2</v>
      </c>
      <c r="AJ32" s="70">
        <f>IF([LUCRO MÉD]&lt;&gt;0,Tabela13[[#This Row],[Cotação]]/(Tabela13[[#This Row],[LUCRO MÉD]]*1000/Tabela13[[#This Row],[Qtde Total Ações]]),0)</f>
        <v>4.9601698610400193</v>
      </c>
      <c r="AK32" s="58">
        <f>(Tabela13[[#This Row],[LUCRO MÉD]]*1000/Tabela13[[#This Row],[Qtde Total Ações]])/Tabela13[[#This Row],[Cotação]]</f>
        <v>0.20160599899099541</v>
      </c>
      <c r="AL32" s="56">
        <f>Tabela13[[#This Row],[Ativo Circ.]]/Tabela13[[#This Row],[Passivo Circ.]]</f>
        <v>1.4080066758620189</v>
      </c>
      <c r="AM32" s="30">
        <f>STDEV(Tabela13[[#This Row],[LUCRO 2015]:[LUCRO 2010]])/Tabela13[[#This Row],[LUCRO MÉD]]</f>
        <v>1.2550246714660245</v>
      </c>
    </row>
    <row r="33" spans="1:39" hidden="1">
      <c r="A33" s="60" t="s">
        <v>581</v>
      </c>
      <c r="B33" s="21" t="s">
        <v>555</v>
      </c>
      <c r="C33" s="21" t="s">
        <v>155</v>
      </c>
      <c r="D33" s="34">
        <f>MAX(Tabela13[[#This Row],[Colunas1]:[Colunas5]])</f>
        <v>2.5499999999999998</v>
      </c>
      <c r="E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" s="28" t="e">
        <f>IF(Tabela13[[#This Row],[P. Líquido]]&lt;&gt;0,(Tabela13[[#This Row],[P. Líquido]]*1000)/Tabela13[[#This Row],[Qtde Total Ações]],0)</f>
        <v>#DIV/0!</v>
      </c>
      <c r="G33" s="39">
        <f>SUMPRODUCT(N(TRIM(Tabela15[Colunas1])=Tabela13[[#This Row],[Nome de Pregão]]),Tabela15[Qtde total de ações])</f>
        <v>0</v>
      </c>
      <c r="H33" s="21">
        <f>SUMPRODUCT(N(Tabela1[Código]=Tabela13[[#This Row],[PAPEL]]),Tabela1[Fechamento])</f>
        <v>0</v>
      </c>
      <c r="I33" s="21">
        <f>SUMPRODUCT(N(Tabela17[Código]=Tabela13[[#This Row],[PAPEL]]),Tabela17[Fechamento])</f>
        <v>2.5499999999999998</v>
      </c>
      <c r="J33" s="21">
        <f>SUMPRODUCT(N(Tabela176[Código]=Tabela13[[#This Row],[PAPEL]]),Tabela176[Fechamento])</f>
        <v>0</v>
      </c>
      <c r="K33" s="21">
        <f>SUMPRODUCT(N(Tabela1768[Código]=Tabela13[[#This Row],[PAPEL]]),Tabela1768[Fechamento])</f>
        <v>0</v>
      </c>
      <c r="L33" s="26">
        <f>SUMPRODUCT(N(Tabela17683[Código]=Tabela13[[#This Row],[PAPEL]]),Tabela17683[Fechamento])</f>
        <v>0</v>
      </c>
      <c r="M33" s="32">
        <f>IF(Tabela13[[#This Row],[Cotação]]&gt;0,Plan1!$B$2/Tabela13[[#This Row],[Cotação]]-MOD(Plan1!$B$2/Tabela13[[#This Row],[Cotação]],100),0)</f>
        <v>300</v>
      </c>
      <c r="N33" s="39">
        <v>31358</v>
      </c>
      <c r="O33" s="39">
        <v>36889</v>
      </c>
      <c r="P33" s="87">
        <v>2223</v>
      </c>
      <c r="Q33" s="64">
        <v>0</v>
      </c>
      <c r="R33" s="64">
        <v>4574</v>
      </c>
      <c r="S33" s="64">
        <v>0</v>
      </c>
      <c r="T33" s="64"/>
      <c r="U33" s="64"/>
      <c r="V33" s="94"/>
      <c r="W33" s="93"/>
      <c r="X33" s="64"/>
      <c r="Y33" s="64"/>
      <c r="Z33" s="64"/>
      <c r="AA33" s="64"/>
      <c r="AB33" s="64"/>
      <c r="AC33" s="64">
        <f>AVERAGE(Tabela13[[#This Row],[LUCRO 2015]:[LUCRO 2010]])</f>
        <v>1524.6666666666667</v>
      </c>
      <c r="AD33" s="64" t="e">
        <f>AVERAGE(Tabela13[[#This Row],[DIV 2015]:[DIV 2010]])</f>
        <v>#DIV/0!</v>
      </c>
      <c r="AE33" s="83" t="e">
        <f>Tabela13[[#This Row],[DIV MÉD]]*1000/Tabela13[[#This Row],[Qtde Total Ações]]</f>
        <v>#DIV/0!</v>
      </c>
      <c r="AF33" s="30" t="e">
        <f>Tabela13[[#This Row],[DIV MÉD]]/Tabela13[[#This Row],[LUCRO MÉD]]</f>
        <v>#DIV/0!</v>
      </c>
      <c r="AG33" s="30" t="e">
        <f>Tabela13[[#This Row],[DIV MÉD/AÇÃO]]/Tabela13[[#This Row],[Cotação]]</f>
        <v>#DIV/0!</v>
      </c>
      <c r="AH33" s="30" t="e">
        <f>Tabela13[[#This Row],[Cotação]]/Tabela13[[#This Row],[VPA]]</f>
        <v>#DIV/0!</v>
      </c>
      <c r="AI33" s="58">
        <f>IF(Tabela13[[#This Row],[P. Líquido]]&gt;0,Tabela13[[#This Row],[LUCRO MÉD]]/(Tabela13[[#This Row],[P. Líquido]]),0)</f>
        <v>4.8621298127006399E-2</v>
      </c>
      <c r="AJ33" s="70" t="e">
        <f>IF([LUCRO MÉD]&lt;&gt;0,Tabela13[[#This Row],[Cotação]]/(Tabela13[[#This Row],[LUCRO MÉD]]*1000/Tabela13[[#This Row],[Qtde Total Ações]]),0)</f>
        <v>#DIV/0!</v>
      </c>
      <c r="AK33" s="58" t="e">
        <f>(Tabela13[[#This Row],[LUCRO MÉD]]*1000/Tabela13[[#This Row],[Qtde Total Ações]])/Tabela13[[#This Row],[Cotação]]</f>
        <v>#DIV/0!</v>
      </c>
      <c r="AL33" s="56">
        <f>Tabela13[[#This Row],[Ativo Circ.]]/Tabela13[[#This Row],[Passivo Circ.]]</f>
        <v>16.594242015294647</v>
      </c>
      <c r="AM33" s="30">
        <f>STDEV(Tabela13[[#This Row],[LUCRO 2015]:[LUCRO 2010]])/Tabela13[[#This Row],[LUCRO MÉD]]</f>
        <v>1.7320508075688772</v>
      </c>
    </row>
    <row r="34" spans="1:39" hidden="1">
      <c r="A34" s="60" t="s">
        <v>582</v>
      </c>
      <c r="B34" s="21" t="s">
        <v>556</v>
      </c>
      <c r="C34" s="21" t="s">
        <v>108</v>
      </c>
      <c r="D34" s="34">
        <f>MAX(Tabela13[[#This Row],[Colunas1]:[Colunas5]])</f>
        <v>11.29</v>
      </c>
      <c r="E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" s="28" t="e">
        <f>IF(Tabela13[[#This Row],[P. Líquido]]&lt;&gt;0,(Tabela13[[#This Row],[P. Líquido]]*1000)/Tabela13[[#This Row],[Qtde Total Ações]],0)</f>
        <v>#DIV/0!</v>
      </c>
      <c r="G34" s="39">
        <f>SUMPRODUCT(N(TRIM(Tabela15[Colunas1])=Tabela13[[#This Row],[Nome de Pregão]]),Tabela15[Qtde total de ações])</f>
        <v>0</v>
      </c>
      <c r="H34" s="21">
        <f>SUMPRODUCT(N(Tabela1[Código]=Tabela13[[#This Row],[PAPEL]]),Tabela1[Fechamento])</f>
        <v>11.29</v>
      </c>
      <c r="I34" s="21">
        <f>SUMPRODUCT(N(Tabela17[Código]=Tabela13[[#This Row],[PAPEL]]),Tabela17[Fechamento])</f>
        <v>0</v>
      </c>
      <c r="J34" s="21">
        <f>SUMPRODUCT(N(Tabela176[Código]=Tabela13[[#This Row],[PAPEL]]),Tabela176[Fechamento])</f>
        <v>0</v>
      </c>
      <c r="K34" s="21">
        <f>SUMPRODUCT(N(Tabela1768[Código]=Tabela13[[#This Row],[PAPEL]]),Tabela1768[Fechamento])</f>
        <v>0</v>
      </c>
      <c r="L34" s="31">
        <f>SUMPRODUCT(N(Tabela17683[Código]=Tabela13[[#This Row],[PAPEL]]),Tabela17683[Fechamento])</f>
        <v>0</v>
      </c>
      <c r="M34" s="32">
        <f>IF(Tabela13[[#This Row],[Cotação]]&gt;0,Plan1!$B$2/Tabela13[[#This Row],[Cotação]]-MOD(Plan1!$B$2/Tabela13[[#This Row],[Cotação]],100),0)</f>
        <v>0</v>
      </c>
      <c r="N34" s="67">
        <v>288633</v>
      </c>
      <c r="O34" s="67">
        <v>2762550</v>
      </c>
      <c r="P34" s="89">
        <v>2555714</v>
      </c>
      <c r="Q34" s="64">
        <v>27154</v>
      </c>
      <c r="R34" s="64">
        <v>6978</v>
      </c>
      <c r="S34" s="64">
        <v>58340</v>
      </c>
      <c r="T34" s="64"/>
      <c r="U34" s="64"/>
      <c r="V34" s="94"/>
      <c r="W34" s="93"/>
      <c r="X34" s="64"/>
      <c r="Y34" s="64"/>
      <c r="Z34" s="64"/>
      <c r="AA34" s="64"/>
      <c r="AB34" s="64"/>
      <c r="AC34" s="64">
        <f>AVERAGE(Tabela13[[#This Row],[LUCRO 2015]:[LUCRO 2010]])</f>
        <v>30824</v>
      </c>
      <c r="AD34" s="64" t="e">
        <f>AVERAGE(Tabela13[[#This Row],[DIV 2015]:[DIV 2010]])</f>
        <v>#DIV/0!</v>
      </c>
      <c r="AE34" s="83" t="e">
        <f>Tabela13[[#This Row],[DIV MÉD]]*1000/Tabela13[[#This Row],[Qtde Total Ações]]</f>
        <v>#DIV/0!</v>
      </c>
      <c r="AF34" s="30" t="e">
        <f>Tabela13[[#This Row],[DIV MÉD]]/Tabela13[[#This Row],[LUCRO MÉD]]</f>
        <v>#DIV/0!</v>
      </c>
      <c r="AG34" s="30" t="e">
        <f>Tabela13[[#This Row],[DIV MÉD/AÇÃO]]/Tabela13[[#This Row],[Cotação]]</f>
        <v>#DIV/0!</v>
      </c>
      <c r="AH34" s="30" t="e">
        <f>Tabela13[[#This Row],[Cotação]]/Tabela13[[#This Row],[VPA]]</f>
        <v>#DIV/0!</v>
      </c>
      <c r="AI34" s="58">
        <f>IF(Tabela13[[#This Row],[P. Líquido]]&gt;0,Tabela13[[#This Row],[LUCRO MÉD]]/(Tabela13[[#This Row],[P. Líquido]]),0)</f>
        <v>0.10679305554111969</v>
      </c>
      <c r="AJ34" s="70" t="e">
        <f>IF([LUCRO MÉD]&lt;&gt;0,Tabela13[[#This Row],[Cotação]]/(Tabela13[[#This Row],[LUCRO MÉD]]*1000/Tabela13[[#This Row],[Qtde Total Ações]]),0)</f>
        <v>#DIV/0!</v>
      </c>
      <c r="AK34" s="58" t="e">
        <f>(Tabela13[[#This Row],[LUCRO MÉD]]*1000/Tabela13[[#This Row],[Qtde Total Ações]])/Tabela13[[#This Row],[Cotação]]</f>
        <v>#DIV/0!</v>
      </c>
      <c r="AL34" s="56">
        <f>Tabela13[[#This Row],[Ativo Circ.]]/Tabela13[[#This Row],[Passivo Circ.]]</f>
        <v>1.0809308083768372</v>
      </c>
      <c r="AM34" s="30">
        <f>STDEV(Tabela13[[#This Row],[LUCRO 2015]:[LUCRO 2010]])/Tabela13[[#This Row],[LUCRO MÉD]]</f>
        <v>0.83950586046905906</v>
      </c>
    </row>
    <row r="35" spans="1:39" hidden="1">
      <c r="A35" s="60" t="s">
        <v>582</v>
      </c>
      <c r="B35" s="21" t="s">
        <v>555</v>
      </c>
      <c r="C35" s="21" t="s">
        <v>107</v>
      </c>
      <c r="D35" s="34">
        <f>MAX(Tabela13[[#This Row],[Colunas1]:[Colunas5]])</f>
        <v>18.84</v>
      </c>
      <c r="E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" s="28" t="e">
        <f>IF(Tabela13[[#This Row],[P. Líquido]]&lt;&gt;0,(Tabela13[[#This Row],[P. Líquido]]*1000)/Tabela13[[#This Row],[Qtde Total Ações]],0)</f>
        <v>#DIV/0!</v>
      </c>
      <c r="G35" s="39">
        <f>SUMPRODUCT(N(TRIM(Tabela15[Colunas1])=Tabela13[[#This Row],[Nome de Pregão]]),Tabela15[Qtde total de ações])</f>
        <v>0</v>
      </c>
      <c r="H35" s="21">
        <f>SUMPRODUCT(N(Tabela1[Código]=Tabela13[[#This Row],[PAPEL]]),Tabela1[Fechamento])</f>
        <v>18.84</v>
      </c>
      <c r="I35" s="21">
        <f>SUMPRODUCT(N(Tabela17[Código]=Tabela13[[#This Row],[PAPEL]]),Tabela17[Fechamento])</f>
        <v>0</v>
      </c>
      <c r="J35" s="21">
        <f>SUMPRODUCT(N(Tabela176[Código]=Tabela13[[#This Row],[PAPEL]]),Tabela176[Fechamento])</f>
        <v>0</v>
      </c>
      <c r="K35" s="21">
        <f>SUMPRODUCT(N(Tabela1768[Código]=Tabela13[[#This Row],[PAPEL]]),Tabela1768[Fechamento])</f>
        <v>0</v>
      </c>
      <c r="L35" s="31">
        <f>SUMPRODUCT(N(Tabela17683[Código]=Tabela13[[#This Row],[PAPEL]]),Tabela17683[Fechamento])</f>
        <v>0</v>
      </c>
      <c r="M35" s="32">
        <f>IF(Tabela13[[#This Row],[Cotação]]&gt;0,Plan1!$B$2/Tabela13[[#This Row],[Cotação]]-MOD(Plan1!$B$2/Tabela13[[#This Row],[Cotação]],100),0)</f>
        <v>0</v>
      </c>
      <c r="N35" s="67">
        <v>288633</v>
      </c>
      <c r="O35" s="67">
        <v>2762550</v>
      </c>
      <c r="P35" s="89">
        <v>2555714</v>
      </c>
      <c r="Q35" s="64">
        <v>27154</v>
      </c>
      <c r="R35" s="64">
        <v>6978</v>
      </c>
      <c r="S35" s="64">
        <v>58340</v>
      </c>
      <c r="T35" s="64"/>
      <c r="U35" s="64"/>
      <c r="V35" s="94"/>
      <c r="W35" s="93"/>
      <c r="X35" s="64"/>
      <c r="Y35" s="64"/>
      <c r="Z35" s="64"/>
      <c r="AA35" s="64"/>
      <c r="AB35" s="64"/>
      <c r="AC35" s="64">
        <f>AVERAGE(Tabela13[[#This Row],[LUCRO 2015]:[LUCRO 2010]])</f>
        <v>30824</v>
      </c>
      <c r="AD35" s="64" t="e">
        <f>AVERAGE(Tabela13[[#This Row],[DIV 2015]:[DIV 2010]])</f>
        <v>#DIV/0!</v>
      </c>
      <c r="AE35" s="83" t="e">
        <f>Tabela13[[#This Row],[DIV MÉD]]*1000/Tabela13[[#This Row],[Qtde Total Ações]]</f>
        <v>#DIV/0!</v>
      </c>
      <c r="AF35" s="30" t="e">
        <f>Tabela13[[#This Row],[DIV MÉD]]/Tabela13[[#This Row],[LUCRO MÉD]]</f>
        <v>#DIV/0!</v>
      </c>
      <c r="AG35" s="30" t="e">
        <f>Tabela13[[#This Row],[DIV MÉD/AÇÃO]]/Tabela13[[#This Row],[Cotação]]</f>
        <v>#DIV/0!</v>
      </c>
      <c r="AH35" s="30" t="e">
        <f>Tabela13[[#This Row],[Cotação]]/Tabela13[[#This Row],[VPA]]</f>
        <v>#DIV/0!</v>
      </c>
      <c r="AI35" s="58">
        <f>IF(Tabela13[[#This Row],[P. Líquido]]&gt;0,Tabela13[[#This Row],[LUCRO MÉD]]/(Tabela13[[#This Row],[P. Líquido]]),0)</f>
        <v>0.10679305554111969</v>
      </c>
      <c r="AJ35" s="70" t="e">
        <f>IF([LUCRO MÉD]&lt;&gt;0,Tabela13[[#This Row],[Cotação]]/(Tabela13[[#This Row],[LUCRO MÉD]]*1000/Tabela13[[#This Row],[Qtde Total Ações]]),0)</f>
        <v>#DIV/0!</v>
      </c>
      <c r="AK35" s="58" t="e">
        <f>(Tabela13[[#This Row],[LUCRO MÉD]]*1000/Tabela13[[#This Row],[Qtde Total Ações]])/Tabela13[[#This Row],[Cotação]]</f>
        <v>#DIV/0!</v>
      </c>
      <c r="AL35" s="56">
        <f>Tabela13[[#This Row],[Ativo Circ.]]/Tabela13[[#This Row],[Passivo Circ.]]</f>
        <v>1.0809308083768372</v>
      </c>
      <c r="AM35" s="30">
        <f>STDEV(Tabela13[[#This Row],[LUCRO 2015]:[LUCRO 2010]])/Tabela13[[#This Row],[LUCRO MÉD]]</f>
        <v>0.83950586046905906</v>
      </c>
    </row>
    <row r="36" spans="1:39" hidden="1">
      <c r="A36" s="60" t="s">
        <v>583</v>
      </c>
      <c r="B36" s="21" t="s">
        <v>555</v>
      </c>
      <c r="C36" s="21" t="s">
        <v>43</v>
      </c>
      <c r="D36" s="34">
        <f>MAX(Tabela13[[#This Row],[Colunas1]:[Colunas5]])</f>
        <v>2.29</v>
      </c>
      <c r="E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" s="28" t="e">
        <f>IF(Tabela13[[#This Row],[P. Líquido]]&lt;&gt;0,(Tabela13[[#This Row],[P. Líquido]]*1000)/Tabela13[[#This Row],[Qtde Total Ações]],0)</f>
        <v>#DIV/0!</v>
      </c>
      <c r="G36" s="39">
        <f>SUMPRODUCT(N(TRIM(Tabela15[Colunas1])=Tabela13[[#This Row],[Nome de Pregão]]),Tabela15[Qtde total de ações])</f>
        <v>0</v>
      </c>
      <c r="H36" s="21">
        <f>SUMPRODUCT(N(Tabela1[Código]=Tabela13[[#This Row],[PAPEL]]),Tabela1[Fechamento])</f>
        <v>2.29</v>
      </c>
      <c r="I36" s="21">
        <f>SUMPRODUCT(N(Tabela17[Código]=Tabela13[[#This Row],[PAPEL]]),Tabela17[Fechamento])</f>
        <v>0</v>
      </c>
      <c r="J36" s="21">
        <f>SUMPRODUCT(N(Tabela176[Código]=Tabela13[[#This Row],[PAPEL]]),Tabela176[Fechamento])</f>
        <v>0</v>
      </c>
      <c r="K36" s="21">
        <f>SUMPRODUCT(N(Tabela1768[Código]=Tabela13[[#This Row],[PAPEL]]),Tabela1768[Fechamento])</f>
        <v>0</v>
      </c>
      <c r="L36" s="31">
        <f>SUMPRODUCT(N(Tabela17683[Código]=Tabela13[[#This Row],[PAPEL]]),Tabela17683[Fechamento])</f>
        <v>0</v>
      </c>
      <c r="M36" s="32">
        <f>IF(Tabela13[[#This Row],[Cotação]]&gt;0,Plan1!$B$2/Tabela13[[#This Row],[Cotação]]-MOD(Plan1!$B$2/Tabela13[[#This Row],[Cotação]],100),0)</f>
        <v>400</v>
      </c>
      <c r="N36" s="39">
        <v>1178606</v>
      </c>
      <c r="O36" s="39">
        <v>18394514</v>
      </c>
      <c r="P36" s="87">
        <v>18394514</v>
      </c>
      <c r="Q36" s="64">
        <v>113476</v>
      </c>
      <c r="R36" s="64">
        <v>142849</v>
      </c>
      <c r="S36" s="64">
        <v>156364</v>
      </c>
      <c r="T36" s="64"/>
      <c r="U36" s="64"/>
      <c r="V36" s="94"/>
      <c r="W36" s="93"/>
      <c r="X36" s="64"/>
      <c r="Y36" s="64"/>
      <c r="Z36" s="64"/>
      <c r="AA36" s="64"/>
      <c r="AB36" s="64"/>
      <c r="AC36" s="64">
        <f>AVERAGE(Tabela13[[#This Row],[LUCRO 2015]:[LUCRO 2010]])</f>
        <v>137563</v>
      </c>
      <c r="AD36" s="64" t="e">
        <f>AVERAGE(Tabela13[[#This Row],[DIV 2015]:[DIV 2010]])</f>
        <v>#DIV/0!</v>
      </c>
      <c r="AE36" s="83" t="e">
        <f>Tabela13[[#This Row],[DIV MÉD]]*1000/Tabela13[[#This Row],[Qtde Total Ações]]</f>
        <v>#DIV/0!</v>
      </c>
      <c r="AF36" s="30" t="e">
        <f>Tabela13[[#This Row],[DIV MÉD]]/Tabela13[[#This Row],[LUCRO MÉD]]</f>
        <v>#DIV/0!</v>
      </c>
      <c r="AG36" s="30" t="e">
        <f>Tabela13[[#This Row],[DIV MÉD/AÇÃO]]/Tabela13[[#This Row],[Cotação]]</f>
        <v>#DIV/0!</v>
      </c>
      <c r="AH36" s="30" t="e">
        <f>Tabela13[[#This Row],[Cotação]]/Tabela13[[#This Row],[VPA]]</f>
        <v>#DIV/0!</v>
      </c>
      <c r="AI36" s="58">
        <f>IF(Tabela13[[#This Row],[P. Líquido]]&gt;0,Tabela13[[#This Row],[LUCRO MÉD]]/(Tabela13[[#This Row],[P. Líquido]]),0)</f>
        <v>0.11671669752232722</v>
      </c>
      <c r="AJ36" s="70" t="e">
        <f>IF([LUCRO MÉD]&lt;&gt;0,Tabela13[[#This Row],[Cotação]]/(Tabela13[[#This Row],[LUCRO MÉD]]*1000/Tabela13[[#This Row],[Qtde Total Ações]]),0)</f>
        <v>#DIV/0!</v>
      </c>
      <c r="AK36" s="58" t="e">
        <f>(Tabela13[[#This Row],[LUCRO MÉD]]*1000/Tabela13[[#This Row],[Qtde Total Ações]])/Tabela13[[#This Row],[Cotação]]</f>
        <v>#DIV/0!</v>
      </c>
      <c r="AL36" s="56">
        <f>Tabela13[[#This Row],[Ativo Circ.]]/Tabela13[[#This Row],[Passivo Circ.]]</f>
        <v>1</v>
      </c>
      <c r="AM36" s="30">
        <f>STDEV(Tabela13[[#This Row],[LUCRO 2015]:[LUCRO 2010]])/Tabela13[[#This Row],[LUCRO MÉD]]</f>
        <v>0.15939741016378034</v>
      </c>
    </row>
    <row r="37" spans="1:39" hidden="1">
      <c r="A37" s="60" t="s">
        <v>583</v>
      </c>
      <c r="B37" s="21" t="s">
        <v>556</v>
      </c>
      <c r="C37" s="21" t="s">
        <v>44</v>
      </c>
      <c r="D37" s="34">
        <f>MAX(Tabela13[[#This Row],[Colunas1]:[Colunas5]])</f>
        <v>2.6</v>
      </c>
      <c r="E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" s="28" t="e">
        <f>IF(Tabela13[[#This Row],[P. Líquido]]&lt;&gt;0,(Tabela13[[#This Row],[P. Líquido]]*1000)/Tabela13[[#This Row],[Qtde Total Ações]],0)</f>
        <v>#DIV/0!</v>
      </c>
      <c r="G37" s="39">
        <f>SUMPRODUCT(N(TRIM(Tabela15[Colunas1])=Tabela13[[#This Row],[Nome de Pregão]]),Tabela15[Qtde total de ações])</f>
        <v>0</v>
      </c>
      <c r="H37" s="21">
        <f>SUMPRODUCT(N(Tabela1[Código]=Tabela13[[#This Row],[PAPEL]]),Tabela1[Fechamento])</f>
        <v>2.6</v>
      </c>
      <c r="I37" s="21">
        <f>SUMPRODUCT(N(Tabela17[Código]=Tabela13[[#This Row],[PAPEL]]),Tabela17[Fechamento])</f>
        <v>0</v>
      </c>
      <c r="J37" s="21">
        <f>SUMPRODUCT(N(Tabela176[Código]=Tabela13[[#This Row],[PAPEL]]),Tabela176[Fechamento])</f>
        <v>0</v>
      </c>
      <c r="K37" s="21">
        <f>SUMPRODUCT(N(Tabela1768[Código]=Tabela13[[#This Row],[PAPEL]]),Tabela1768[Fechamento])</f>
        <v>0</v>
      </c>
      <c r="L37" s="31">
        <f>SUMPRODUCT(N(Tabela17683[Código]=Tabela13[[#This Row],[PAPEL]]),Tabela17683[Fechamento])</f>
        <v>0</v>
      </c>
      <c r="M37" s="32">
        <f>IF(Tabela13[[#This Row],[Cotação]]&gt;0,Plan1!$B$2/Tabela13[[#This Row],[Cotação]]-MOD(Plan1!$B$2/Tabela13[[#This Row],[Cotação]],100),0)</f>
        <v>300</v>
      </c>
      <c r="N37" s="39">
        <v>1178606</v>
      </c>
      <c r="O37" s="39">
        <v>18394514</v>
      </c>
      <c r="P37" s="87">
        <v>18394514</v>
      </c>
      <c r="Q37" s="64">
        <v>113476</v>
      </c>
      <c r="R37" s="64">
        <v>142849</v>
      </c>
      <c r="S37" s="64">
        <v>156364</v>
      </c>
      <c r="T37" s="64"/>
      <c r="U37" s="64"/>
      <c r="V37" s="94"/>
      <c r="W37" s="93"/>
      <c r="X37" s="64"/>
      <c r="Y37" s="64"/>
      <c r="Z37" s="64"/>
      <c r="AA37" s="64"/>
      <c r="AB37" s="64"/>
      <c r="AC37" s="64">
        <f>AVERAGE(Tabela13[[#This Row],[LUCRO 2015]:[LUCRO 2010]])</f>
        <v>137563</v>
      </c>
      <c r="AD37" s="64" t="e">
        <f>AVERAGE(Tabela13[[#This Row],[DIV 2015]:[DIV 2010]])</f>
        <v>#DIV/0!</v>
      </c>
      <c r="AE37" s="83" t="e">
        <f>Tabela13[[#This Row],[DIV MÉD]]*1000/Tabela13[[#This Row],[Qtde Total Ações]]</f>
        <v>#DIV/0!</v>
      </c>
      <c r="AF37" s="30" t="e">
        <f>Tabela13[[#This Row],[DIV MÉD]]/Tabela13[[#This Row],[LUCRO MÉD]]</f>
        <v>#DIV/0!</v>
      </c>
      <c r="AG37" s="30" t="e">
        <f>Tabela13[[#This Row],[DIV MÉD/AÇÃO]]/Tabela13[[#This Row],[Cotação]]</f>
        <v>#DIV/0!</v>
      </c>
      <c r="AH37" s="30" t="e">
        <f>Tabela13[[#This Row],[Cotação]]/Tabela13[[#This Row],[VPA]]</f>
        <v>#DIV/0!</v>
      </c>
      <c r="AI37" s="58">
        <f>IF(Tabela13[[#This Row],[P. Líquido]]&gt;0,Tabela13[[#This Row],[LUCRO MÉD]]/(Tabela13[[#This Row],[P. Líquido]]),0)</f>
        <v>0.11671669752232722</v>
      </c>
      <c r="AJ37" s="70" t="e">
        <f>IF([LUCRO MÉD]&lt;&gt;0,Tabela13[[#This Row],[Cotação]]/(Tabela13[[#This Row],[LUCRO MÉD]]*1000/Tabela13[[#This Row],[Qtde Total Ações]]),0)</f>
        <v>#DIV/0!</v>
      </c>
      <c r="AK37" s="58" t="e">
        <f>(Tabela13[[#This Row],[LUCRO MÉD]]*1000/Tabela13[[#This Row],[Qtde Total Ações]])/Tabela13[[#This Row],[Cotação]]</f>
        <v>#DIV/0!</v>
      </c>
      <c r="AL37" s="56">
        <f>Tabela13[[#This Row],[Ativo Circ.]]/Tabela13[[#This Row],[Passivo Circ.]]</f>
        <v>1</v>
      </c>
      <c r="AM37" s="30">
        <f>STDEV(Tabela13[[#This Row],[LUCRO 2015]:[LUCRO 2010]])/Tabela13[[#This Row],[LUCRO MÉD]]</f>
        <v>0.15939741016378034</v>
      </c>
    </row>
    <row r="38" spans="1:39" hidden="1">
      <c r="A38" s="60" t="s">
        <v>684</v>
      </c>
      <c r="B38" s="21" t="s">
        <v>555</v>
      </c>
      <c r="C38" s="21" t="s">
        <v>446</v>
      </c>
      <c r="D38" s="34">
        <f>MAX(Tabela13[[#This Row],[Colunas1]:[Colunas5]])</f>
        <v>1.5</v>
      </c>
      <c r="E3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8" s="28">
        <f>IF(Tabela13[[#This Row],[P. Líquido]]&lt;&gt;0,(Tabela13[[#This Row],[P. Líquido]]*1000)/Tabela13[[#This Row],[Qtde Total Ações]],0)</f>
        <v>7.2577122903992022</v>
      </c>
      <c r="G38" s="39">
        <f>SUMPRODUCT(N(TRIM(Tabela15[Colunas1])=Tabela13[[#This Row],[Nome de Pregão]]),Tabela15[Qtde total de ações])</f>
        <v>257699937</v>
      </c>
      <c r="H38" s="21">
        <f>SUMPRODUCT(N(Tabela1[Código]=Tabela13[[#This Row],[PAPEL]]),Tabela1[Fechamento])</f>
        <v>0</v>
      </c>
      <c r="I38" s="21">
        <f>SUMPRODUCT(N(Tabela17[Código]=Tabela13[[#This Row],[PAPEL]]),Tabela17[Fechamento])</f>
        <v>0</v>
      </c>
      <c r="J38" s="21">
        <f>SUMPRODUCT(N(Tabela176[Código]=Tabela13[[#This Row],[PAPEL]]),Tabela176[Fechamento])</f>
        <v>0</v>
      </c>
      <c r="K38" s="21">
        <f>SUMPRODUCT(N(Tabela1768[Código]=Tabela13[[#This Row],[PAPEL]]),Tabela1768[Fechamento])</f>
        <v>1.5</v>
      </c>
      <c r="L38" s="26">
        <f>SUMPRODUCT(N(Tabela17683[Código]=Tabela13[[#This Row],[PAPEL]]),Tabela17683[Fechamento])</f>
        <v>0</v>
      </c>
      <c r="M38" s="32">
        <f>IF(Tabela13[[#This Row],[Cotação]]&gt;0,Plan1!$B$2/Tabela13[[#This Row],[Cotação]]-MOD(Plan1!$B$2/Tabela13[[#This Row],[Cotação]],100),0)</f>
        <v>600</v>
      </c>
      <c r="N38" s="39">
        <v>1870312</v>
      </c>
      <c r="O38" s="39">
        <v>3812225</v>
      </c>
      <c r="P38" s="87">
        <v>1249605</v>
      </c>
      <c r="Q38" s="64">
        <v>68873</v>
      </c>
      <c r="R38" s="64">
        <v>210757</v>
      </c>
      <c r="S38" s="64">
        <v>304121</v>
      </c>
      <c r="T38" s="64">
        <v>272116</v>
      </c>
      <c r="U38" s="64">
        <v>213345</v>
      </c>
      <c r="V38" s="94">
        <v>182058</v>
      </c>
      <c r="W38" s="93">
        <v>100110</v>
      </c>
      <c r="X38" s="64">
        <v>130012</v>
      </c>
      <c r="Y38" s="64">
        <v>103404</v>
      </c>
      <c r="Z38" s="64">
        <v>70937</v>
      </c>
      <c r="AA38" s="64">
        <v>51886</v>
      </c>
      <c r="AB38" s="64">
        <v>22421</v>
      </c>
      <c r="AC38" s="64">
        <f>AVERAGE(Tabela13[[#This Row],[LUCRO 2015]:[LUCRO 2010]])</f>
        <v>208545</v>
      </c>
      <c r="AD38" s="64">
        <f>AVERAGE(Tabela13[[#This Row],[DIV 2015]:[DIV 2010]])</f>
        <v>79795</v>
      </c>
      <c r="AE38" s="83">
        <f>Tabela13[[#This Row],[DIV MÉD]]*1000/Tabela13[[#This Row],[Qtde Total Ações]]</f>
        <v>0.30964307143000969</v>
      </c>
      <c r="AF38" s="30">
        <f>Tabela13[[#This Row],[DIV MÉD]]/Tabela13[[#This Row],[LUCRO MÉD]]</f>
        <v>0.3826272507132753</v>
      </c>
      <c r="AG38" s="30">
        <f>Tabela13[[#This Row],[DIV MÉD/AÇÃO]]/Tabela13[[#This Row],[Cotação]]</f>
        <v>0.20642871428667312</v>
      </c>
      <c r="AH38" s="30">
        <f>Tabela13[[#This Row],[Cotação]]/Tabela13[[#This Row],[VPA]]</f>
        <v>0.20667669645492301</v>
      </c>
      <c r="AI38" s="58">
        <f>IF(Tabela13[[#This Row],[P. Líquido]]&gt;0,Tabela13[[#This Row],[LUCRO MÉD]]/(Tabela13[[#This Row],[P. Líquido]]),0)</f>
        <v>0.11150278670082853</v>
      </c>
      <c r="AJ38" s="70">
        <f>IF([LUCRO MÉD]&lt;&gt;0,Tabela13[[#This Row],[Cotação]]/(Tabela13[[#This Row],[LUCRO MÉD]]*1000/Tabela13[[#This Row],[Qtde Total Ações]]),0)</f>
        <v>1.8535563331655038</v>
      </c>
      <c r="AK38" s="58">
        <f>(Tabela13[[#This Row],[LUCRO MÉD]]*1000/Tabela13[[#This Row],[Qtde Total Ações]])/Tabela13[[#This Row],[Cotação]]</f>
        <v>0.53950343030157588</v>
      </c>
      <c r="AL38" s="56">
        <f>Tabela13[[#This Row],[Ativo Circ.]]/Tabela13[[#This Row],[Passivo Circ.]]</f>
        <v>3.0507440351150965</v>
      </c>
      <c r="AM38" s="30">
        <f>STDEV(Tabela13[[#This Row],[LUCRO 2015]:[LUCRO 2010]])/Tabela13[[#This Row],[LUCRO MÉD]]</f>
        <v>0.39199288676911292</v>
      </c>
    </row>
    <row r="39" spans="1:39" hidden="1">
      <c r="A39" s="60" t="s">
        <v>692</v>
      </c>
      <c r="B39" s="21" t="s">
        <v>555</v>
      </c>
      <c r="C39" s="21" t="s">
        <v>239</v>
      </c>
      <c r="D39" s="34">
        <f>MAX(Tabela13[[#This Row],[Colunas1]:[Colunas5]])</f>
        <v>1.54</v>
      </c>
      <c r="E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9" s="28">
        <f>IF(Tabela13[[#This Row],[P. Líquido]]&lt;&gt;0,(Tabela13[[#This Row],[P. Líquido]]*1000)/Tabela13[[#This Row],[Qtde Total Ações]],0)</f>
        <v>3.942167685169911</v>
      </c>
      <c r="G39" s="39">
        <f>SUMPRODUCT(N(TRIM(Tabela15[Colunas1])=Tabela13[[#This Row],[Nome de Pregão]]),Tabela15[Qtde total de ações])</f>
        <v>152527251</v>
      </c>
      <c r="H39" s="21">
        <f>SUMPRODUCT(N(Tabela1[Código]=Tabela13[[#This Row],[PAPEL]]),Tabela1[Fechamento])</f>
        <v>0</v>
      </c>
      <c r="I39" s="21">
        <f>SUMPRODUCT(N(Tabela17[Código]=Tabela13[[#This Row],[PAPEL]]),Tabela17[Fechamento])</f>
        <v>0</v>
      </c>
      <c r="J39" s="21">
        <f>SUMPRODUCT(N(Tabela176[Código]=Tabela13[[#This Row],[PAPEL]]),Tabela176[Fechamento])</f>
        <v>1.54</v>
      </c>
      <c r="K39" s="31">
        <f>SUMPRODUCT(N(Tabela1768[Código]=Tabela13[[#This Row],[PAPEL]]),Tabela1768[Fechamento])</f>
        <v>0</v>
      </c>
      <c r="L39" s="21">
        <f>SUMPRODUCT(N(Tabela17683[Código]=Tabela13[[#This Row],[PAPEL]]),Tabela17683[Fechamento])</f>
        <v>0</v>
      </c>
      <c r="M39" s="32">
        <f>IF(Tabela13[[#This Row],[Cotação]]&gt;0,Plan1!$B$2/Tabela13[[#This Row],[Cotação]]-MOD(Plan1!$B$2/Tabela13[[#This Row],[Cotação]],100),0)</f>
        <v>600</v>
      </c>
      <c r="N39" s="39">
        <v>601288</v>
      </c>
      <c r="O39" s="39">
        <v>3652801</v>
      </c>
      <c r="P39" s="87">
        <v>3652801</v>
      </c>
      <c r="Q39" s="64">
        <v>0</v>
      </c>
      <c r="R39" s="64">
        <v>0</v>
      </c>
      <c r="S39" s="64">
        <v>0</v>
      </c>
      <c r="T39" s="64">
        <v>2059</v>
      </c>
      <c r="U39" s="64">
        <v>0</v>
      </c>
      <c r="V39" s="94">
        <v>26409</v>
      </c>
      <c r="W39" s="93">
        <v>0</v>
      </c>
      <c r="X39" s="64">
        <v>0</v>
      </c>
      <c r="Y39" s="64">
        <v>0</v>
      </c>
      <c r="Z39" s="64">
        <v>9589</v>
      </c>
      <c r="AA39" s="64">
        <v>18251</v>
      </c>
      <c r="AB39" s="64">
        <v>25113</v>
      </c>
      <c r="AC39" s="64">
        <f>AVERAGE(Tabela13[[#This Row],[LUCRO 2015]:[LUCRO 2010]])</f>
        <v>4744.666666666667</v>
      </c>
      <c r="AD39" s="64">
        <f>AVERAGE(Tabela13[[#This Row],[DIV 2015]:[DIV 2010]])</f>
        <v>8825.5</v>
      </c>
      <c r="AE39" s="83">
        <f>Tabela13[[#This Row],[DIV MÉD]]*1000/Tabela13[[#This Row],[Qtde Total Ações]]</f>
        <v>5.7861791529960765E-2</v>
      </c>
      <c r="AF39" s="30">
        <f>Tabela13[[#This Row],[DIV MÉD]]/Tabela13[[#This Row],[LUCRO MÉD]]</f>
        <v>1.8600885204440072</v>
      </c>
      <c r="AG39" s="30">
        <f>Tabela13[[#This Row],[DIV MÉD/AÇÃO]]/Tabela13[[#This Row],[Cotação]]</f>
        <v>3.7572591902571922E-2</v>
      </c>
      <c r="AH39" s="30">
        <f>Tabela13[[#This Row],[Cotação]]/Tabela13[[#This Row],[VPA]]</f>
        <v>0.39064801981745856</v>
      </c>
      <c r="AI39" s="58">
        <f>IF(Tabela13[[#This Row],[P. Líquido]]&gt;0,Tabela13[[#This Row],[LUCRO MÉD]]/(Tabela13[[#This Row],[P. Líquido]]),0)</f>
        <v>7.8908387772027161E-3</v>
      </c>
      <c r="AJ39" s="70">
        <f>IF([LUCRO MÉD]&lt;&gt;0,Tabela13[[#This Row],[Cotação]]/(Tabela13[[#This Row],[LUCRO MÉD]]*1000/Tabela13[[#This Row],[Qtde Total Ações]]),0)</f>
        <v>49.506526599690879</v>
      </c>
      <c r="AK39" s="58">
        <f>(Tabela13[[#This Row],[LUCRO MÉD]]*1000/Tabela13[[#This Row],[Qtde Total Ações]])/Tabela13[[#This Row],[Cotação]]</f>
        <v>2.0199356906736497E-2</v>
      </c>
      <c r="AL39" s="56">
        <f>Tabela13[[#This Row],[Ativo Circ.]]/Tabela13[[#This Row],[Passivo Circ.]]</f>
        <v>1</v>
      </c>
      <c r="AM39" s="30">
        <f>STDEV(Tabela13[[#This Row],[LUCRO 2015]:[LUCRO 2010]])/Tabela13[[#This Row],[LUCRO MÉD]]</f>
        <v>2.2436181907483523</v>
      </c>
    </row>
    <row r="40" spans="1:39" hidden="1">
      <c r="A40" s="60" t="s">
        <v>672</v>
      </c>
      <c r="B40" s="21" t="s">
        <v>555</v>
      </c>
      <c r="C40" s="21" t="s">
        <v>511</v>
      </c>
      <c r="D40" s="34">
        <f>MAX(Tabela13[[#This Row],[Colunas1]:[Colunas5]])</f>
        <v>1.57</v>
      </c>
      <c r="E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" s="28">
        <f>IF(Tabela13[[#This Row],[P. Líquido]]&lt;&gt;0,(Tabela13[[#This Row],[P. Líquido]]*1000)/Tabela13[[#This Row],[Qtde Total Ações]],0)</f>
        <v>-1.2633858033398644</v>
      </c>
      <c r="G40" s="39">
        <f>SUMPRODUCT(N(TRIM(Tabela15[Colunas1])=Tabela13[[#This Row],[Nome de Pregão]]),Tabela15[Qtde total de ações])</f>
        <v>47583248</v>
      </c>
      <c r="H40" s="21">
        <f>SUMPRODUCT(N(Tabela1[Código]=Tabela13[[#This Row],[PAPEL]]),Tabela1[Fechamento])</f>
        <v>0</v>
      </c>
      <c r="I40" s="21">
        <f>SUMPRODUCT(N(Tabela17[Código]=Tabela13[[#This Row],[PAPEL]]),Tabela17[Fechamento])</f>
        <v>0</v>
      </c>
      <c r="J40" s="21">
        <f>SUMPRODUCT(N(Tabela176[Código]=Tabela13[[#This Row],[PAPEL]]),Tabela176[Fechamento])</f>
        <v>0</v>
      </c>
      <c r="K40" s="21">
        <f>SUMPRODUCT(N(Tabela1768[Código]=Tabela13[[#This Row],[PAPEL]]),Tabela1768[Fechamento])</f>
        <v>0</v>
      </c>
      <c r="L40" s="26">
        <f>SUMPRODUCT(N(Tabela17683[Código]=Tabela13[[#This Row],[PAPEL]]),Tabela17683[Fechamento])</f>
        <v>1.57</v>
      </c>
      <c r="M40" s="32">
        <f>IF(Tabela13[[#This Row],[Cotação]]&gt;0,Plan1!$B$2/Tabela13[[#This Row],[Cotação]]-MOD(Plan1!$B$2/Tabela13[[#This Row],[Cotação]],100),0)</f>
        <v>600</v>
      </c>
      <c r="N40" s="39">
        <v>-60116</v>
      </c>
      <c r="O40" s="39">
        <v>591905</v>
      </c>
      <c r="P40" s="87">
        <v>802939</v>
      </c>
      <c r="Q40" s="64">
        <v>0</v>
      </c>
      <c r="R40" s="64">
        <v>0</v>
      </c>
      <c r="S40" s="64">
        <v>0</v>
      </c>
      <c r="T40" s="64">
        <v>0</v>
      </c>
      <c r="U40" s="64">
        <v>37315</v>
      </c>
      <c r="V40" s="94">
        <v>70276</v>
      </c>
      <c r="W40" s="93">
        <v>0</v>
      </c>
      <c r="X40" s="64">
        <v>0</v>
      </c>
      <c r="Y40" s="64">
        <v>0</v>
      </c>
      <c r="Z40" s="64">
        <v>0</v>
      </c>
      <c r="AA40" s="64">
        <v>0</v>
      </c>
      <c r="AB40" s="64">
        <v>0</v>
      </c>
      <c r="AC40" s="64">
        <f>AVERAGE(Tabela13[[#This Row],[LUCRO 2015]:[LUCRO 2010]])</f>
        <v>17931.833333333332</v>
      </c>
      <c r="AD40" s="64">
        <f>AVERAGE(Tabela13[[#This Row],[DIV 2015]:[DIV 2010]])</f>
        <v>0</v>
      </c>
      <c r="AE40" s="83">
        <f>Tabela13[[#This Row],[DIV MÉD]]*1000/Tabela13[[#This Row],[Qtde Total Ações]]</f>
        <v>0</v>
      </c>
      <c r="AF40" s="30">
        <f>Tabela13[[#This Row],[DIV MÉD]]/Tabela13[[#This Row],[LUCRO MÉD]]</f>
        <v>0</v>
      </c>
      <c r="AG40" s="30">
        <f>Tabela13[[#This Row],[DIV MÉD/AÇÃO]]/Tabela13[[#This Row],[Cotação]]</f>
        <v>0</v>
      </c>
      <c r="AH40" s="30">
        <f>Tabela13[[#This Row],[Cotação]]/Tabela13[[#This Row],[VPA]]</f>
        <v>-1.2426924505955155</v>
      </c>
      <c r="AI40" s="58">
        <f>IF(Tabela13[[#This Row],[P. Líquido]]&gt;0,Tabela13[[#This Row],[LUCRO MÉD]]/(Tabela13[[#This Row],[P. Líquido]]),0)</f>
        <v>0</v>
      </c>
      <c r="AJ40" s="70">
        <f>IF([LUCRO MÉD]&lt;&gt;0,Tabela13[[#This Row],[Cotação]]/(Tabela13[[#This Row],[LUCRO MÉD]]*1000/Tabela13[[#This Row],[Qtde Total Ações]]),0)</f>
        <v>4.1660937825654569</v>
      </c>
      <c r="AK40" s="58">
        <f>(Tabela13[[#This Row],[LUCRO MÉD]]*1000/Tabela13[[#This Row],[Qtde Total Ações]])/Tabela13[[#This Row],[Cotação]]</f>
        <v>0.24003300266183777</v>
      </c>
      <c r="AL40" s="56">
        <f>Tabela13[[#This Row],[Ativo Circ.]]/Tabela13[[#This Row],[Passivo Circ.]]</f>
        <v>0.73717306046910169</v>
      </c>
      <c r="AM40" s="30">
        <f>STDEV(Tabela13[[#This Row],[LUCRO 2015]:[LUCRO 2010]])/Tabela13[[#This Row],[LUCRO MÉD]]</f>
        <v>1.654651429496476</v>
      </c>
    </row>
    <row r="41" spans="1:39" hidden="1">
      <c r="A41" s="60" t="s">
        <v>585</v>
      </c>
      <c r="B41" s="21" t="s">
        <v>556</v>
      </c>
      <c r="C41" s="21" t="s">
        <v>520</v>
      </c>
      <c r="D41" s="34">
        <f>MAX(Tabela13[[#This Row],[Colunas1]:[Colunas5]])</f>
        <v>31</v>
      </c>
      <c r="E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" s="28" t="e">
        <f>IF(Tabela13[[#This Row],[P. Líquido]]&lt;&gt;0,(Tabela13[[#This Row],[P. Líquido]]*1000)/Tabela13[[#This Row],[Qtde Total Ações]],0)</f>
        <v>#DIV/0!</v>
      </c>
      <c r="G41" s="39">
        <f>SUMPRODUCT(N(TRIM(Tabela15[Colunas1])=Tabela13[[#This Row],[Nome de Pregão]]),Tabela15[Qtde total de ações])</f>
        <v>0</v>
      </c>
      <c r="H41" s="21">
        <f>SUMPRODUCT(N(Tabela1[Código]=Tabela13[[#This Row],[PAPEL]]),Tabela1[Fechamento])</f>
        <v>0</v>
      </c>
      <c r="I41" s="21">
        <f>SUMPRODUCT(N(Tabela17[Código]=Tabela13[[#This Row],[PAPEL]]),Tabela17[Fechamento])</f>
        <v>0</v>
      </c>
      <c r="J41" s="21">
        <f>SUMPRODUCT(N(Tabela176[Código]=Tabela13[[#This Row],[PAPEL]]),Tabela176[Fechamento])</f>
        <v>0</v>
      </c>
      <c r="K41" s="21">
        <f>SUMPRODUCT(N(Tabela1768[Código]=Tabela13[[#This Row],[PAPEL]]),Tabela1768[Fechamento])</f>
        <v>0</v>
      </c>
      <c r="L41" s="26">
        <f>SUMPRODUCT(N(Tabela17683[Código]=Tabela13[[#This Row],[PAPEL]]),Tabela17683[Fechamento])</f>
        <v>31</v>
      </c>
      <c r="M41" s="32">
        <f>IF(Tabela13[[#This Row],[Cotação]]&gt;0,Plan1!$B$2/Tabela13[[#This Row],[Cotação]]-MOD(Plan1!$B$2/Tabela13[[#This Row],[Cotação]],100),0)</f>
        <v>0</v>
      </c>
      <c r="N41" s="67">
        <v>325091</v>
      </c>
      <c r="O41" s="67">
        <v>406982</v>
      </c>
      <c r="P41" s="89">
        <v>397409</v>
      </c>
      <c r="Q41" s="64">
        <v>0</v>
      </c>
      <c r="R41" s="64">
        <v>7392</v>
      </c>
      <c r="S41" s="64">
        <v>0</v>
      </c>
      <c r="T41" s="64"/>
      <c r="U41" s="64"/>
      <c r="V41" s="94"/>
      <c r="W41" s="93"/>
      <c r="X41" s="64"/>
      <c r="Y41" s="64"/>
      <c r="Z41" s="64"/>
      <c r="AA41" s="64"/>
      <c r="AB41" s="64"/>
      <c r="AC41" s="64">
        <f>AVERAGE(Tabela13[[#This Row],[LUCRO 2015]:[LUCRO 2010]])</f>
        <v>2464</v>
      </c>
      <c r="AD41" s="64" t="e">
        <f>AVERAGE(Tabela13[[#This Row],[DIV 2015]:[DIV 2010]])</f>
        <v>#DIV/0!</v>
      </c>
      <c r="AE41" s="83" t="e">
        <f>Tabela13[[#This Row],[DIV MÉD]]*1000/Tabela13[[#This Row],[Qtde Total Ações]]</f>
        <v>#DIV/0!</v>
      </c>
      <c r="AF41" s="30" t="e">
        <f>Tabela13[[#This Row],[DIV MÉD]]/Tabela13[[#This Row],[LUCRO MÉD]]</f>
        <v>#DIV/0!</v>
      </c>
      <c r="AG41" s="30" t="e">
        <f>Tabela13[[#This Row],[DIV MÉD/AÇÃO]]/Tabela13[[#This Row],[Cotação]]</f>
        <v>#DIV/0!</v>
      </c>
      <c r="AH41" s="30" t="e">
        <f>Tabela13[[#This Row],[Cotação]]/Tabela13[[#This Row],[VPA]]</f>
        <v>#DIV/0!</v>
      </c>
      <c r="AI41" s="58">
        <f>IF(Tabela13[[#This Row],[P. Líquido]]&gt;0,Tabela13[[#This Row],[LUCRO MÉD]]/(Tabela13[[#This Row],[P. Líquido]]),0)</f>
        <v>7.5794162249954626E-3</v>
      </c>
      <c r="AJ41" s="70" t="e">
        <f>IF([LUCRO MÉD]&lt;&gt;0,Tabela13[[#This Row],[Cotação]]/(Tabela13[[#This Row],[LUCRO MÉD]]*1000/Tabela13[[#This Row],[Qtde Total Ações]]),0)</f>
        <v>#DIV/0!</v>
      </c>
      <c r="AK41" s="58" t="e">
        <f>(Tabela13[[#This Row],[LUCRO MÉD]]*1000/Tabela13[[#This Row],[Qtde Total Ações]])/Tabela13[[#This Row],[Cotação]]</f>
        <v>#DIV/0!</v>
      </c>
      <c r="AL41" s="56">
        <f>Tabela13[[#This Row],[Ativo Circ.]]/Tabela13[[#This Row],[Passivo Circ.]]</f>
        <v>1.024088533475588</v>
      </c>
      <c r="AM41" s="30">
        <f>STDEV(Tabela13[[#This Row],[LUCRO 2015]:[LUCRO 2010]])/Tabela13[[#This Row],[LUCRO MÉD]]</f>
        <v>1.7320508075688774</v>
      </c>
    </row>
    <row r="42" spans="1:39" hidden="1">
      <c r="A42" s="60" t="s">
        <v>585</v>
      </c>
      <c r="B42" s="21" t="s">
        <v>555</v>
      </c>
      <c r="C42" s="21" t="s">
        <v>519</v>
      </c>
      <c r="D42" s="34">
        <f>MAX(Tabela13[[#This Row],[Colunas1]:[Colunas5]])</f>
        <v>45</v>
      </c>
      <c r="E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2" s="28" t="e">
        <f>IF(Tabela13[[#This Row],[P. Líquido]]&lt;&gt;0,(Tabela13[[#This Row],[P. Líquido]]*1000)/Tabela13[[#This Row],[Qtde Total Ações]],0)</f>
        <v>#DIV/0!</v>
      </c>
      <c r="G42" s="39">
        <f>SUMPRODUCT(N(TRIM(Tabela15[Colunas1])=Tabela13[[#This Row],[Nome de Pregão]]),Tabela15[Qtde total de ações])</f>
        <v>0</v>
      </c>
      <c r="H42" s="21">
        <f>SUMPRODUCT(N(Tabela1[Código]=Tabela13[[#This Row],[PAPEL]]),Tabela1[Fechamento])</f>
        <v>0</v>
      </c>
      <c r="I42" s="21">
        <f>SUMPRODUCT(N(Tabela17[Código]=Tabela13[[#This Row],[PAPEL]]),Tabela17[Fechamento])</f>
        <v>0</v>
      </c>
      <c r="J42" s="21">
        <f>SUMPRODUCT(N(Tabela176[Código]=Tabela13[[#This Row],[PAPEL]]),Tabela176[Fechamento])</f>
        <v>0</v>
      </c>
      <c r="K42" s="21">
        <f>SUMPRODUCT(N(Tabela1768[Código]=Tabela13[[#This Row],[PAPEL]]),Tabela1768[Fechamento])</f>
        <v>0</v>
      </c>
      <c r="L42" s="26">
        <f>SUMPRODUCT(N(Tabela17683[Código]=Tabela13[[#This Row],[PAPEL]]),Tabela17683[Fechamento])</f>
        <v>45</v>
      </c>
      <c r="M42" s="32">
        <f>IF(Tabela13[[#This Row],[Cotação]]&gt;0,Plan1!$B$2/Tabela13[[#This Row],[Cotação]]-MOD(Plan1!$B$2/Tabela13[[#This Row],[Cotação]],100),0)</f>
        <v>0</v>
      </c>
      <c r="N42" s="67">
        <v>325091</v>
      </c>
      <c r="O42" s="67">
        <v>406982</v>
      </c>
      <c r="P42" s="89">
        <v>397409</v>
      </c>
      <c r="Q42" s="64">
        <v>0</v>
      </c>
      <c r="R42" s="64">
        <v>7392</v>
      </c>
      <c r="S42" s="64">
        <v>0</v>
      </c>
      <c r="T42" s="64"/>
      <c r="U42" s="64"/>
      <c r="V42" s="94"/>
      <c r="W42" s="93"/>
      <c r="X42" s="64"/>
      <c r="Y42" s="64"/>
      <c r="Z42" s="64"/>
      <c r="AA42" s="64"/>
      <c r="AB42" s="64"/>
      <c r="AC42" s="64">
        <f>AVERAGE(Tabela13[[#This Row],[LUCRO 2015]:[LUCRO 2010]])</f>
        <v>2464</v>
      </c>
      <c r="AD42" s="64" t="e">
        <f>AVERAGE(Tabela13[[#This Row],[DIV 2015]:[DIV 2010]])</f>
        <v>#DIV/0!</v>
      </c>
      <c r="AE42" s="83" t="e">
        <f>Tabela13[[#This Row],[DIV MÉD]]*1000/Tabela13[[#This Row],[Qtde Total Ações]]</f>
        <v>#DIV/0!</v>
      </c>
      <c r="AF42" s="30" t="e">
        <f>Tabela13[[#This Row],[DIV MÉD]]/Tabela13[[#This Row],[LUCRO MÉD]]</f>
        <v>#DIV/0!</v>
      </c>
      <c r="AG42" s="30" t="e">
        <f>Tabela13[[#This Row],[DIV MÉD/AÇÃO]]/Tabela13[[#This Row],[Cotação]]</f>
        <v>#DIV/0!</v>
      </c>
      <c r="AH42" s="30" t="e">
        <f>Tabela13[[#This Row],[Cotação]]/Tabela13[[#This Row],[VPA]]</f>
        <v>#DIV/0!</v>
      </c>
      <c r="AI42" s="58">
        <f>IF(Tabela13[[#This Row],[P. Líquido]]&gt;0,Tabela13[[#This Row],[LUCRO MÉD]]/(Tabela13[[#This Row],[P. Líquido]]),0)</f>
        <v>7.5794162249954626E-3</v>
      </c>
      <c r="AJ42" s="70" t="e">
        <f>IF([LUCRO MÉD]&lt;&gt;0,Tabela13[[#This Row],[Cotação]]/(Tabela13[[#This Row],[LUCRO MÉD]]*1000/Tabela13[[#This Row],[Qtde Total Ações]]),0)</f>
        <v>#DIV/0!</v>
      </c>
      <c r="AK42" s="58" t="e">
        <f>(Tabela13[[#This Row],[LUCRO MÉD]]*1000/Tabela13[[#This Row],[Qtde Total Ações]])/Tabela13[[#This Row],[Cotação]]</f>
        <v>#DIV/0!</v>
      </c>
      <c r="AL42" s="56">
        <f>Tabela13[[#This Row],[Ativo Circ.]]/Tabela13[[#This Row],[Passivo Circ.]]</f>
        <v>1.024088533475588</v>
      </c>
      <c r="AM42" s="30">
        <f>STDEV(Tabela13[[#This Row],[LUCRO 2015]:[LUCRO 2010]])/Tabela13[[#This Row],[LUCRO MÉD]]</f>
        <v>1.7320508075688774</v>
      </c>
    </row>
    <row r="43" spans="1:39" hidden="1">
      <c r="A43" s="60" t="s">
        <v>586</v>
      </c>
      <c r="B43" s="21" t="s">
        <v>556</v>
      </c>
      <c r="C43" s="21" t="s">
        <v>518</v>
      </c>
      <c r="D43" s="34">
        <f>MAX(Tabela13[[#This Row],[Colunas1]:[Colunas5]])</f>
        <v>8.5</v>
      </c>
      <c r="E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3" s="28" t="e">
        <f>IF(Tabela13[[#This Row],[P. Líquido]]&lt;&gt;0,(Tabela13[[#This Row],[P. Líquido]]*1000)/Tabela13[[#This Row],[Qtde Total Ações]],0)</f>
        <v>#DIV/0!</v>
      </c>
      <c r="G43" s="39">
        <f>SUMPRODUCT(N(TRIM(Tabela15[Colunas1])=Tabela13[[#This Row],[Nome de Pregão]]),Tabela15[Qtde total de ações])</f>
        <v>0</v>
      </c>
      <c r="H43" s="21">
        <f>SUMPRODUCT(N(Tabela1[Código]=Tabela13[[#This Row],[PAPEL]]),Tabela1[Fechamento])</f>
        <v>0</v>
      </c>
      <c r="I43" s="21">
        <f>SUMPRODUCT(N(Tabela17[Código]=Tabela13[[#This Row],[PAPEL]]),Tabela17[Fechamento])</f>
        <v>0</v>
      </c>
      <c r="J43" s="21">
        <f>SUMPRODUCT(N(Tabela176[Código]=Tabela13[[#This Row],[PAPEL]]),Tabela176[Fechamento])</f>
        <v>0</v>
      </c>
      <c r="K43" s="21">
        <f>SUMPRODUCT(N(Tabela1768[Código]=Tabela13[[#This Row],[PAPEL]]),Tabela1768[Fechamento])</f>
        <v>0</v>
      </c>
      <c r="L43" s="26">
        <f>SUMPRODUCT(N(Tabela17683[Código]=Tabela13[[#This Row],[PAPEL]]),Tabela17683[Fechamento])</f>
        <v>8.5</v>
      </c>
      <c r="M43" s="32">
        <f>IF(Tabela13[[#This Row],[Cotação]]&gt;0,Plan1!$B$2/Tabela13[[#This Row],[Cotação]]-MOD(Plan1!$B$2/Tabela13[[#This Row],[Cotação]],100),0)</f>
        <v>100</v>
      </c>
      <c r="N43" s="39">
        <v>94923</v>
      </c>
      <c r="O43" s="39">
        <v>108270</v>
      </c>
      <c r="P43" s="87">
        <v>42945</v>
      </c>
      <c r="Q43" s="64">
        <v>14127</v>
      </c>
      <c r="R43" s="64">
        <v>12382</v>
      </c>
      <c r="S43" s="64">
        <v>14996</v>
      </c>
      <c r="T43" s="64"/>
      <c r="U43" s="64"/>
      <c r="V43" s="94"/>
      <c r="W43" s="93"/>
      <c r="X43" s="64"/>
      <c r="Y43" s="64"/>
      <c r="Z43" s="64"/>
      <c r="AA43" s="64"/>
      <c r="AB43" s="64"/>
      <c r="AC43" s="64">
        <f>AVERAGE(Tabela13[[#This Row],[LUCRO 2015]:[LUCRO 2010]])</f>
        <v>13835</v>
      </c>
      <c r="AD43" s="64" t="e">
        <f>AVERAGE(Tabela13[[#This Row],[DIV 2015]:[DIV 2010]])</f>
        <v>#DIV/0!</v>
      </c>
      <c r="AE43" s="83" t="e">
        <f>Tabela13[[#This Row],[DIV MÉD]]*1000/Tabela13[[#This Row],[Qtde Total Ações]]</f>
        <v>#DIV/0!</v>
      </c>
      <c r="AF43" s="30" t="e">
        <f>Tabela13[[#This Row],[DIV MÉD]]/Tabela13[[#This Row],[LUCRO MÉD]]</f>
        <v>#DIV/0!</v>
      </c>
      <c r="AG43" s="30" t="e">
        <f>Tabela13[[#This Row],[DIV MÉD/AÇÃO]]/Tabela13[[#This Row],[Cotação]]</f>
        <v>#DIV/0!</v>
      </c>
      <c r="AH43" s="30" t="e">
        <f>Tabela13[[#This Row],[Cotação]]/Tabela13[[#This Row],[VPA]]</f>
        <v>#DIV/0!</v>
      </c>
      <c r="AI43" s="58">
        <f>IF(Tabela13[[#This Row],[P. Líquido]]&gt;0,Tabela13[[#This Row],[LUCRO MÉD]]/(Tabela13[[#This Row],[P. Líquido]]),0)</f>
        <v>0.14574971292521308</v>
      </c>
      <c r="AJ43" s="70" t="e">
        <f>IF([LUCRO MÉD]&lt;&gt;0,Tabela13[[#This Row],[Cotação]]/(Tabela13[[#This Row],[LUCRO MÉD]]*1000/Tabela13[[#This Row],[Qtde Total Ações]]),0)</f>
        <v>#DIV/0!</v>
      </c>
      <c r="AK43" s="58" t="e">
        <f>(Tabela13[[#This Row],[LUCRO MÉD]]*1000/Tabela13[[#This Row],[Qtde Total Ações]])/Tabela13[[#This Row],[Cotação]]</f>
        <v>#DIV/0!</v>
      </c>
      <c r="AL43" s="56">
        <f>Tabela13[[#This Row],[Ativo Circ.]]/Tabela13[[#This Row],[Passivo Circ.]]</f>
        <v>2.5211316800558854</v>
      </c>
      <c r="AM43" s="30">
        <f>STDEV(Tabela13[[#This Row],[LUCRO 2015]:[LUCRO 2010]])/Tabela13[[#This Row],[LUCRO MÉD]]</f>
        <v>9.6222544030886245E-2</v>
      </c>
    </row>
    <row r="44" spans="1:39" hidden="1">
      <c r="A44" s="60" t="s">
        <v>633</v>
      </c>
      <c r="B44" s="21" t="s">
        <v>555</v>
      </c>
      <c r="C44" s="21" t="s">
        <v>440</v>
      </c>
      <c r="D44" s="34">
        <f>MAX(Tabela13[[#This Row],[Colunas1]:[Colunas5]])</f>
        <v>1.59</v>
      </c>
      <c r="E4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4" s="28">
        <f>IF(Tabela13[[#This Row],[P. Líquido]]&lt;&gt;0,(Tabela13[[#This Row],[P. Líquido]]*1000)/Tabela13[[#This Row],[Qtde Total Ações]],0)</f>
        <v>5.244858386532214</v>
      </c>
      <c r="G44" s="39">
        <f>SUMPRODUCT(N(TRIM(Tabela15[Colunas1])=Tabela13[[#This Row],[Nome de Pregão]]),Tabela15[Qtde total de ações])</f>
        <v>48443062</v>
      </c>
      <c r="H44" s="21">
        <f>SUMPRODUCT(N(Tabela1[Código]=Tabela13[[#This Row],[PAPEL]]),Tabela1[Fechamento])</f>
        <v>0</v>
      </c>
      <c r="I44" s="21">
        <f>SUMPRODUCT(N(Tabela17[Código]=Tabela13[[#This Row],[PAPEL]]),Tabela17[Fechamento])</f>
        <v>0</v>
      </c>
      <c r="J44" s="21">
        <f>SUMPRODUCT(N(Tabela176[Código]=Tabela13[[#This Row],[PAPEL]]),Tabela176[Fechamento])</f>
        <v>0</v>
      </c>
      <c r="K44" s="21">
        <f>SUMPRODUCT(N(Tabela1768[Código]=Tabela13[[#This Row],[PAPEL]]),Tabela1768[Fechamento])</f>
        <v>1.59</v>
      </c>
      <c r="L44" s="26">
        <f>SUMPRODUCT(N(Tabela17683[Código]=Tabela13[[#This Row],[PAPEL]]),Tabela17683[Fechamento])</f>
        <v>0</v>
      </c>
      <c r="M44" s="32">
        <f>IF(Tabela13[[#This Row],[Cotação]]&gt;0,Plan1!$B$2/Tabela13[[#This Row],[Cotação]]-MOD(Plan1!$B$2/Tabela13[[#This Row],[Cotação]],100),0)</f>
        <v>600</v>
      </c>
      <c r="N44" s="39">
        <v>254077</v>
      </c>
      <c r="O44" s="39">
        <v>177901</v>
      </c>
      <c r="P44" s="87">
        <v>27327</v>
      </c>
      <c r="Q44" s="64">
        <v>0</v>
      </c>
      <c r="R44" s="64">
        <v>0</v>
      </c>
      <c r="S44" s="64">
        <v>0</v>
      </c>
      <c r="T44" s="64">
        <v>0</v>
      </c>
      <c r="U44" s="64">
        <v>14795</v>
      </c>
      <c r="V44" s="94">
        <v>45158</v>
      </c>
      <c r="W44" s="93">
        <v>6072</v>
      </c>
      <c r="X44" s="64">
        <v>3170</v>
      </c>
      <c r="Y44" s="64">
        <v>47</v>
      </c>
      <c r="Z44" s="64">
        <v>0</v>
      </c>
      <c r="AA44" s="64">
        <v>0</v>
      </c>
      <c r="AB44" s="64">
        <v>3631</v>
      </c>
      <c r="AC44" s="64">
        <f>AVERAGE(Tabela13[[#This Row],[LUCRO 2015]:[LUCRO 2010]])</f>
        <v>9992.1666666666661</v>
      </c>
      <c r="AD44" s="64">
        <f>AVERAGE(Tabela13[[#This Row],[DIV 2015]:[DIV 2010]])</f>
        <v>2153.3333333333335</v>
      </c>
      <c r="AE44" s="83">
        <f>Tabela13[[#This Row],[DIV MÉD]]*1000/Tabela13[[#This Row],[Qtde Total Ações]]</f>
        <v>4.4450809763704316E-2</v>
      </c>
      <c r="AF44" s="30">
        <f>Tabela13[[#This Row],[DIV MÉD]]/Tabela13[[#This Row],[LUCRO MÉD]]</f>
        <v>0.21550214334562076</v>
      </c>
      <c r="AG44" s="30">
        <f>Tabela13[[#This Row],[DIV MÉD/AÇÃO]]/Tabela13[[#This Row],[Cotação]]</f>
        <v>2.7956484128115921E-2</v>
      </c>
      <c r="AH44" s="30">
        <f>Tabela13[[#This Row],[Cotação]]/Tabela13[[#This Row],[VPA]]</f>
        <v>0.30315403826399084</v>
      </c>
      <c r="AI44" s="58">
        <f>IF(Tabela13[[#This Row],[P. Líquido]]&gt;0,Tabela13[[#This Row],[LUCRO MÉD]]/(Tabela13[[#This Row],[P. Líquido]]),0)</f>
        <v>3.9327316784544313E-2</v>
      </c>
      <c r="AJ44" s="70">
        <f>IF([LUCRO MÉD]&lt;&gt;0,Tabela13[[#This Row],[Cotação]]/(Tabela13[[#This Row],[LUCRO MÉD]]*1000/Tabela13[[#This Row],[Qtde Total Ações]]),0)</f>
        <v>7.7084851713842513</v>
      </c>
      <c r="AK44" s="58">
        <f>(Tabela13[[#This Row],[LUCRO MÉD]]*1000/Tabela13[[#This Row],[Qtde Total Ações]])/Tabela13[[#This Row],[Cotação]]</f>
        <v>0.12972717437561407</v>
      </c>
      <c r="AL44" s="56">
        <f>Tabela13[[#This Row],[Ativo Circ.]]/Tabela13[[#This Row],[Passivo Circ.]]</f>
        <v>6.5100816042741609</v>
      </c>
      <c r="AM44" s="30">
        <f>STDEV(Tabela13[[#This Row],[LUCRO 2015]:[LUCRO 2010]])/Tabela13[[#This Row],[LUCRO MÉD]]</f>
        <v>1.8230078980350755</v>
      </c>
    </row>
    <row r="45" spans="1:39">
      <c r="A45" s="60" t="s">
        <v>661</v>
      </c>
      <c r="B45" s="21" t="s">
        <v>555</v>
      </c>
      <c r="C45" s="21" t="s">
        <v>166</v>
      </c>
      <c r="D45" s="34">
        <f>MAX(Tabela13[[#This Row],[Colunas1]:[Colunas5]])</f>
        <v>1.63</v>
      </c>
      <c r="E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45" s="28">
        <f>IF(Tabela13[[#This Row],[P. Líquido]]&lt;&gt;0,(Tabela13[[#This Row],[P. Líquido]]*1000)/Tabela13[[#This Row],[Qtde Total Ações]],0)</f>
        <v>2.7939441340782123</v>
      </c>
      <c r="G45" s="39">
        <f>SUMPRODUCT(N(TRIM(Tabela15[Colunas1])=Tabela13[[#This Row],[Nome de Pregão]]),Tabela15[Qtde total de ações])</f>
        <v>179000000</v>
      </c>
      <c r="H45" s="21">
        <f>SUMPRODUCT(N(Tabela1[Código]=Tabela13[[#This Row],[PAPEL]]),Tabela1[Fechamento])</f>
        <v>0</v>
      </c>
      <c r="I45" s="21">
        <f>SUMPRODUCT(N(Tabela17[Código]=Tabela13[[#This Row],[PAPEL]]),Tabela17[Fechamento])</f>
        <v>1.63</v>
      </c>
      <c r="J45" s="21">
        <f>SUMPRODUCT(N(Tabela176[Código]=Tabela13[[#This Row],[PAPEL]]),Tabela176[Fechamento])</f>
        <v>0</v>
      </c>
      <c r="K45" s="21">
        <f>SUMPRODUCT(N(Tabela1768[Código]=Tabela13[[#This Row],[PAPEL]]),Tabela1768[Fechamento])</f>
        <v>0</v>
      </c>
      <c r="L45" s="26">
        <f>SUMPRODUCT(N(Tabela17683[Código]=Tabela13[[#This Row],[PAPEL]]),Tabela17683[Fechamento])</f>
        <v>0</v>
      </c>
      <c r="M45" s="32">
        <f>IF(Tabela13[[#This Row],[Cotação]]&gt;0,Plan1!$B$2/Tabela13[[#This Row],[Cotação]]-MOD(Plan1!$B$2/Tabela13[[#This Row],[Cotação]],100),0)</f>
        <v>600</v>
      </c>
      <c r="N45" s="39">
        <v>500116</v>
      </c>
      <c r="O45" s="39">
        <v>412320</v>
      </c>
      <c r="P45" s="87">
        <v>205820</v>
      </c>
      <c r="Q45" s="64">
        <v>29421</v>
      </c>
      <c r="R45" s="64">
        <v>85160</v>
      </c>
      <c r="S45" s="64">
        <v>102254</v>
      </c>
      <c r="T45" s="64">
        <v>113004</v>
      </c>
      <c r="U45" s="64">
        <v>97193</v>
      </c>
      <c r="V45" s="94">
        <v>102084</v>
      </c>
      <c r="W45" s="93">
        <v>49102</v>
      </c>
      <c r="X45" s="64">
        <v>69245</v>
      </c>
      <c r="Y45" s="64">
        <v>69243</v>
      </c>
      <c r="Z45" s="64">
        <v>69408</v>
      </c>
      <c r="AA45" s="64">
        <v>81475</v>
      </c>
      <c r="AB45" s="64">
        <v>71397</v>
      </c>
      <c r="AC45" s="64">
        <f>AVERAGE(Tabela13[[#This Row],[LUCRO 2015]:[LUCRO 2010]])</f>
        <v>88186</v>
      </c>
      <c r="AD45" s="64">
        <f>AVERAGE(Tabela13[[#This Row],[DIV 2015]:[DIV 2010]])</f>
        <v>68311.666666666672</v>
      </c>
      <c r="AE45" s="83">
        <f>Tabela13[[#This Row],[DIV MÉD]]*1000/Tabela13[[#This Row],[Qtde Total Ações]]</f>
        <v>0.38162942271880823</v>
      </c>
      <c r="AF45" s="30">
        <f>Tabela13[[#This Row],[DIV MÉD]]/Tabela13[[#This Row],[LUCRO MÉD]]</f>
        <v>0.77463164977056076</v>
      </c>
      <c r="AG45" s="30">
        <f>Tabela13[[#This Row],[DIV MÉD/AÇÃO]]/Tabela13[[#This Row],[Cotação]]</f>
        <v>0.23412848019558788</v>
      </c>
      <c r="AH45" s="30">
        <f>Tabela13[[#This Row],[Cotação]]/Tabela13[[#This Row],[VPA]]</f>
        <v>0.58340465012117182</v>
      </c>
      <c r="AI45" s="58">
        <f>IF(Tabela13[[#This Row],[P. Líquido]]&gt;0,Tabela13[[#This Row],[LUCRO MÉD]]/(Tabela13[[#This Row],[P. Líquido]]),0)</f>
        <v>0.17633109118684465</v>
      </c>
      <c r="AJ45" s="70">
        <f>IF([LUCRO MÉD]&lt;&gt;0,Tabela13[[#This Row],[Cotação]]/(Tabela13[[#This Row],[LUCRO MÉD]]*1000/Tabela13[[#This Row],[Qtde Total Ações]]),0)</f>
        <v>3.3085750572653252</v>
      </c>
      <c r="AK45" s="58">
        <f>(Tabela13[[#This Row],[LUCRO MÉD]]*1000/Tabela13[[#This Row],[Qtde Total Ações]])/Tabela13[[#This Row],[Cotação]]</f>
        <v>0.30224491894300309</v>
      </c>
      <c r="AL45" s="56">
        <f>Tabela13[[#This Row],[Ativo Circ.]]/Tabela13[[#This Row],[Passivo Circ.]]</f>
        <v>2.0033038577397728</v>
      </c>
      <c r="AM45" s="30">
        <f>STDEV(Tabela13[[#This Row],[LUCRO 2015]:[LUCRO 2010]])/Tabela13[[#This Row],[LUCRO MÉD]]</f>
        <v>0.34209748452317468</v>
      </c>
    </row>
    <row r="46" spans="1:39" hidden="1">
      <c r="A46" s="60" t="s">
        <v>589</v>
      </c>
      <c r="B46" s="21" t="s">
        <v>556</v>
      </c>
      <c r="C46" s="21" t="s">
        <v>330</v>
      </c>
      <c r="D46" s="34">
        <f>MAX(Tabela13[[#This Row],[Colunas1]:[Colunas5]])</f>
        <v>1.46</v>
      </c>
      <c r="E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6" s="28" t="e">
        <f>IF(Tabela13[[#This Row],[P. Líquido]]&lt;&gt;0,(Tabela13[[#This Row],[P. Líquido]]*1000)/Tabela13[[#This Row],[Qtde Total Ações]],0)</f>
        <v>#DIV/0!</v>
      </c>
      <c r="G46" s="39">
        <f>SUMPRODUCT(N(TRIM(Tabela15[Colunas1])=Tabela13[[#This Row],[Nome de Pregão]]),Tabela15[Qtde total de ações])</f>
        <v>0</v>
      </c>
      <c r="H46" s="21">
        <f>SUMPRODUCT(N(Tabela1[Código]=Tabela13[[#This Row],[PAPEL]]),Tabela1[Fechamento])</f>
        <v>0</v>
      </c>
      <c r="I46" s="21">
        <f>SUMPRODUCT(N(Tabela17[Código]=Tabela13[[#This Row],[PAPEL]]),Tabela17[Fechamento])</f>
        <v>0</v>
      </c>
      <c r="J46" s="21">
        <f>SUMPRODUCT(N(Tabela176[Código]=Tabela13[[#This Row],[PAPEL]]),Tabela176[Fechamento])</f>
        <v>1.46</v>
      </c>
      <c r="K46" s="21">
        <f>SUMPRODUCT(N(Tabela1768[Código]=Tabela13[[#This Row],[PAPEL]]),Tabela1768[Fechamento])</f>
        <v>0</v>
      </c>
      <c r="L46" s="26">
        <f>SUMPRODUCT(N(Tabela17683[Código]=Tabela13[[#This Row],[PAPEL]]),Tabela17683[Fechamento])</f>
        <v>0</v>
      </c>
      <c r="M46" s="32">
        <f>IF(Tabela13[[#This Row],[Cotação]]&gt;0,Plan1!$B$2/Tabela13[[#This Row],[Cotação]]-MOD(Plan1!$B$2/Tabela13[[#This Row],[Cotação]],100),0)</f>
        <v>600</v>
      </c>
      <c r="N46" s="39">
        <v>-246794</v>
      </c>
      <c r="O46" s="39">
        <v>296326</v>
      </c>
      <c r="P46" s="87">
        <v>522012</v>
      </c>
      <c r="Q46" s="64">
        <v>0</v>
      </c>
      <c r="R46" s="64">
        <v>0</v>
      </c>
      <c r="S46" s="64">
        <v>0</v>
      </c>
      <c r="T46" s="64"/>
      <c r="U46" s="64"/>
      <c r="V46" s="94"/>
      <c r="W46" s="93"/>
      <c r="X46" s="64"/>
      <c r="Y46" s="64"/>
      <c r="Z46" s="64"/>
      <c r="AA46" s="64"/>
      <c r="AB46" s="64"/>
      <c r="AC46" s="64">
        <f>AVERAGE(Tabela13[[#This Row],[LUCRO 2015]:[LUCRO 2010]])</f>
        <v>0</v>
      </c>
      <c r="AD46" s="64" t="e">
        <f>AVERAGE(Tabela13[[#This Row],[DIV 2015]:[DIV 2010]])</f>
        <v>#DIV/0!</v>
      </c>
      <c r="AE46" s="83" t="e">
        <f>Tabela13[[#This Row],[DIV MÉD]]*1000/Tabela13[[#This Row],[Qtde Total Ações]]</f>
        <v>#DIV/0!</v>
      </c>
      <c r="AF46" s="30" t="e">
        <f>Tabela13[[#This Row],[DIV MÉD]]/Tabela13[[#This Row],[LUCRO MÉD]]</f>
        <v>#DIV/0!</v>
      </c>
      <c r="AG46" s="30" t="e">
        <f>Tabela13[[#This Row],[DIV MÉD/AÇÃO]]/Tabela13[[#This Row],[Cotação]]</f>
        <v>#DIV/0!</v>
      </c>
      <c r="AH46" s="30" t="e">
        <f>Tabela13[[#This Row],[Cotação]]/Tabela13[[#This Row],[VPA]]</f>
        <v>#DIV/0!</v>
      </c>
      <c r="AI46" s="58">
        <f>IF(Tabela13[[#This Row],[P. Líquido]]&gt;0,Tabela13[[#This Row],[LUCRO MÉD]]/(Tabela13[[#This Row],[P. Líquido]]),0)</f>
        <v>0</v>
      </c>
      <c r="AJ46" s="70">
        <f>IF([LUCRO MÉD]&lt;&gt;0,Tabela13[[#This Row],[Cotação]]/(Tabela13[[#This Row],[LUCRO MÉD]]*1000/Tabela13[[#This Row],[Qtde Total Ações]]),0)</f>
        <v>0</v>
      </c>
      <c r="AK46" s="58" t="e">
        <f>(Tabela13[[#This Row],[LUCRO MÉD]]*1000/Tabela13[[#This Row],[Qtde Total Ações]])/Tabela13[[#This Row],[Cotação]]</f>
        <v>#DIV/0!</v>
      </c>
      <c r="AL46" s="56">
        <f>Tabela13[[#This Row],[Ativo Circ.]]/Tabela13[[#This Row],[Passivo Circ.]]</f>
        <v>0.56766127981732217</v>
      </c>
      <c r="AM46" s="30" t="e">
        <f>STDEV(Tabela13[[#This Row],[LUCRO 2015]:[LUCRO 2010]])/Tabela13[[#This Row],[LUCRO MÉD]]</f>
        <v>#DIV/0!</v>
      </c>
    </row>
    <row r="47" spans="1:39" hidden="1">
      <c r="A47" s="60" t="s">
        <v>589</v>
      </c>
      <c r="B47" s="21" t="s">
        <v>555</v>
      </c>
      <c r="C47" s="21" t="s">
        <v>329</v>
      </c>
      <c r="D47" s="34">
        <f>MAX(Tabela13[[#This Row],[Colunas1]:[Colunas5]])</f>
        <v>2.82</v>
      </c>
      <c r="E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7" s="28" t="e">
        <f>IF(Tabela13[[#This Row],[P. Líquido]]&lt;&gt;0,(Tabela13[[#This Row],[P. Líquido]]*1000)/Tabela13[[#This Row],[Qtde Total Ações]],0)</f>
        <v>#DIV/0!</v>
      </c>
      <c r="G47" s="39">
        <f>SUMPRODUCT(N(TRIM(Tabela15[Colunas1])=Tabela13[[#This Row],[Nome de Pregão]]),Tabela15[Qtde total de ações])</f>
        <v>0</v>
      </c>
      <c r="H47" s="21">
        <f>SUMPRODUCT(N(Tabela1[Código]=Tabela13[[#This Row],[PAPEL]]),Tabela1[Fechamento])</f>
        <v>0</v>
      </c>
      <c r="I47" s="21">
        <f>SUMPRODUCT(N(Tabela17[Código]=Tabela13[[#This Row],[PAPEL]]),Tabela17[Fechamento])</f>
        <v>0</v>
      </c>
      <c r="J47" s="21">
        <f>SUMPRODUCT(N(Tabela176[Código]=Tabela13[[#This Row],[PAPEL]]),Tabela176[Fechamento])</f>
        <v>2.82</v>
      </c>
      <c r="K47" s="21">
        <f>SUMPRODUCT(N(Tabela1768[Código]=Tabela13[[#This Row],[PAPEL]]),Tabela1768[Fechamento])</f>
        <v>0</v>
      </c>
      <c r="L47" s="26">
        <f>SUMPRODUCT(N(Tabela17683[Código]=Tabela13[[#This Row],[PAPEL]]),Tabela17683[Fechamento])</f>
        <v>0</v>
      </c>
      <c r="M47" s="32">
        <f>IF(Tabela13[[#This Row],[Cotação]]&gt;0,Plan1!$B$2/Tabela13[[#This Row],[Cotação]]-MOD(Plan1!$B$2/Tabela13[[#This Row],[Cotação]],100),0)</f>
        <v>300</v>
      </c>
      <c r="N47" s="39">
        <v>-246794</v>
      </c>
      <c r="O47" s="39">
        <v>296326</v>
      </c>
      <c r="P47" s="87">
        <v>522012</v>
      </c>
      <c r="Q47" s="64">
        <v>0</v>
      </c>
      <c r="R47" s="64">
        <v>0</v>
      </c>
      <c r="S47" s="64">
        <v>0</v>
      </c>
      <c r="T47" s="64"/>
      <c r="U47" s="64"/>
      <c r="V47" s="94"/>
      <c r="W47" s="93"/>
      <c r="X47" s="64"/>
      <c r="Y47" s="64"/>
      <c r="Z47" s="64"/>
      <c r="AA47" s="64"/>
      <c r="AB47" s="64"/>
      <c r="AC47" s="64">
        <f>AVERAGE(Tabela13[[#This Row],[LUCRO 2015]:[LUCRO 2010]])</f>
        <v>0</v>
      </c>
      <c r="AD47" s="64" t="e">
        <f>AVERAGE(Tabela13[[#This Row],[DIV 2015]:[DIV 2010]])</f>
        <v>#DIV/0!</v>
      </c>
      <c r="AE47" s="83" t="e">
        <f>Tabela13[[#This Row],[DIV MÉD]]*1000/Tabela13[[#This Row],[Qtde Total Ações]]</f>
        <v>#DIV/0!</v>
      </c>
      <c r="AF47" s="30" t="e">
        <f>Tabela13[[#This Row],[DIV MÉD]]/Tabela13[[#This Row],[LUCRO MÉD]]</f>
        <v>#DIV/0!</v>
      </c>
      <c r="AG47" s="30" t="e">
        <f>Tabela13[[#This Row],[DIV MÉD/AÇÃO]]/Tabela13[[#This Row],[Cotação]]</f>
        <v>#DIV/0!</v>
      </c>
      <c r="AH47" s="30" t="e">
        <f>Tabela13[[#This Row],[Cotação]]/Tabela13[[#This Row],[VPA]]</f>
        <v>#DIV/0!</v>
      </c>
      <c r="AI47" s="58">
        <f>IF(Tabela13[[#This Row],[P. Líquido]]&gt;0,Tabela13[[#This Row],[LUCRO MÉD]]/(Tabela13[[#This Row],[P. Líquido]]),0)</f>
        <v>0</v>
      </c>
      <c r="AJ47" s="70">
        <f>IF([LUCRO MÉD]&lt;&gt;0,Tabela13[[#This Row],[Cotação]]/(Tabela13[[#This Row],[LUCRO MÉD]]*1000/Tabela13[[#This Row],[Qtde Total Ações]]),0)</f>
        <v>0</v>
      </c>
      <c r="AK47" s="58" t="e">
        <f>(Tabela13[[#This Row],[LUCRO MÉD]]*1000/Tabela13[[#This Row],[Qtde Total Ações]])/Tabela13[[#This Row],[Cotação]]</f>
        <v>#DIV/0!</v>
      </c>
      <c r="AL47" s="56">
        <f>Tabela13[[#This Row],[Ativo Circ.]]/Tabela13[[#This Row],[Passivo Circ.]]</f>
        <v>0.56766127981732217</v>
      </c>
      <c r="AM47" s="30" t="e">
        <f>STDEV(Tabela13[[#This Row],[LUCRO 2015]:[LUCRO 2010]])/Tabela13[[#This Row],[LUCRO MÉD]]</f>
        <v>#DIV/0!</v>
      </c>
    </row>
    <row r="48" spans="1:39" hidden="1">
      <c r="A48" s="60" t="s">
        <v>755</v>
      </c>
      <c r="B48" s="21" t="s">
        <v>555</v>
      </c>
      <c r="C48" s="21" t="s">
        <v>280</v>
      </c>
      <c r="D48" s="34">
        <f>MAX(Tabela13[[#This Row],[Colunas1]:[Colunas5]])</f>
        <v>1.64</v>
      </c>
      <c r="E4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8" s="28">
        <f>IF(Tabela13[[#This Row],[P. Líquido]]&lt;&gt;0,(Tabela13[[#This Row],[P. Líquido]]*1000)/Tabela13[[#This Row],[Qtde Total Ações]],0)</f>
        <v>1.0792634262408591</v>
      </c>
      <c r="G48" s="39">
        <f>SUMPRODUCT(N(TRIM(Tabela15[Colunas1])=Tabela13[[#This Row],[Nome de Pregão]]),Tabela15[Qtde total de ações])</f>
        <v>319176942</v>
      </c>
      <c r="H48" s="21">
        <f>SUMPRODUCT(N(Tabela1[Código]=Tabela13[[#This Row],[PAPEL]]),Tabela1[Fechamento])</f>
        <v>0</v>
      </c>
      <c r="I48" s="21">
        <f>SUMPRODUCT(N(Tabela17[Código]=Tabela13[[#This Row],[PAPEL]]),Tabela17[Fechamento])</f>
        <v>0</v>
      </c>
      <c r="J48" s="21">
        <f>SUMPRODUCT(N(Tabela176[Código]=Tabela13[[#This Row],[PAPEL]]),Tabela176[Fechamento])</f>
        <v>1.64</v>
      </c>
      <c r="K48" s="21">
        <f>SUMPRODUCT(N(Tabela1768[Código]=Tabela13[[#This Row],[PAPEL]]),Tabela1768[Fechamento])</f>
        <v>0</v>
      </c>
      <c r="L48" s="31">
        <f>SUMPRODUCT(N(Tabela17683[Código]=Tabela13[[#This Row],[PAPEL]]),Tabela17683[Fechamento])</f>
        <v>0</v>
      </c>
      <c r="M48" s="32">
        <f>IF(Tabela13[[#This Row],[Cotação]]&gt;0,Plan1!$B$2/Tabela13[[#This Row],[Cotação]]-MOD(Plan1!$B$2/Tabela13[[#This Row],[Cotação]],100),0)</f>
        <v>600</v>
      </c>
      <c r="N48" s="39">
        <v>344476</v>
      </c>
      <c r="O48" s="39">
        <v>3453792</v>
      </c>
      <c r="P48" s="87">
        <v>3797334</v>
      </c>
      <c r="Q48" s="64">
        <v>134786</v>
      </c>
      <c r="R48" s="64">
        <v>123881</v>
      </c>
      <c r="S48" s="64">
        <v>5905</v>
      </c>
      <c r="T48" s="64">
        <v>0</v>
      </c>
      <c r="U48" s="64">
        <v>0</v>
      </c>
      <c r="V48" s="94">
        <v>47510</v>
      </c>
      <c r="W48" s="93">
        <v>0</v>
      </c>
      <c r="X48" s="64">
        <v>146</v>
      </c>
      <c r="Y48" s="64">
        <v>0</v>
      </c>
      <c r="Z48" s="64">
        <v>0</v>
      </c>
      <c r="AA48" s="64">
        <v>58930</v>
      </c>
      <c r="AB48" s="64">
        <v>11289</v>
      </c>
      <c r="AC48" s="64">
        <f>AVERAGE(Tabela13[[#This Row],[LUCRO 2015]:[LUCRO 2010]])</f>
        <v>52013.666666666664</v>
      </c>
      <c r="AD48" s="64">
        <f>AVERAGE(Tabela13[[#This Row],[DIV 2015]:[DIV 2010]])</f>
        <v>11727.5</v>
      </c>
      <c r="AE48" s="83">
        <f>Tabela13[[#This Row],[DIV MÉD]]*1000/Tabela13[[#This Row],[Qtde Total Ações]]</f>
        <v>3.6742942414681068E-2</v>
      </c>
      <c r="AF48" s="30">
        <f>Tabela13[[#This Row],[DIV MÉD]]/Tabela13[[#This Row],[LUCRO MÉD]]</f>
        <v>0.22546958812107076</v>
      </c>
      <c r="AG48" s="30">
        <f>Tabela13[[#This Row],[DIV MÉD/AÇÃO]]/Tabela13[[#This Row],[Cotação]]</f>
        <v>2.240423317968358E-2</v>
      </c>
      <c r="AH48" s="30">
        <f>Tabela13[[#This Row],[Cotação]]/Tabela13[[#This Row],[VPA]]</f>
        <v>1.5195548743018381</v>
      </c>
      <c r="AI48" s="58">
        <f>IF(Tabela13[[#This Row],[P. Líquido]]&gt;0,Tabela13[[#This Row],[LUCRO MÉD]]/(Tabela13[[#This Row],[P. Líquido]]),0)</f>
        <v>0.15099358639402066</v>
      </c>
      <c r="AJ48" s="70">
        <f>IF([LUCRO MÉD]&lt;&gt;0,Tabela13[[#This Row],[Cotação]]/(Tabela13[[#This Row],[LUCRO MÉD]]*1000/Tabela13[[#This Row],[Qtde Total Ações]]),0)</f>
        <v>10.06370476118456</v>
      </c>
      <c r="AK48" s="58">
        <f>(Tabela13[[#This Row],[LUCRO MÉD]]*1000/Tabela13[[#This Row],[Qtde Total Ações]])/Tabela13[[#This Row],[Cotação]]</f>
        <v>9.9366984995125585E-2</v>
      </c>
      <c r="AL48" s="56">
        <f>Tabela13[[#This Row],[Ativo Circ.]]/Tabela13[[#This Row],[Passivo Circ.]]</f>
        <v>0.90953073919755278</v>
      </c>
      <c r="AM48" s="30">
        <f>STDEV(Tabela13[[#This Row],[LUCRO 2015]:[LUCRO 2010]])/Tabela13[[#This Row],[LUCRO MÉD]]</f>
        <v>1.2029003252462731</v>
      </c>
    </row>
    <row r="49" spans="1:39" hidden="1">
      <c r="A49" s="60" t="s">
        <v>590</v>
      </c>
      <c r="B49" s="21" t="s">
        <v>555</v>
      </c>
      <c r="C49" s="21" t="s">
        <v>472</v>
      </c>
      <c r="D49" s="34">
        <f>MAX(Tabela13[[#This Row],[Colunas1]:[Colunas5]])</f>
        <v>1.7</v>
      </c>
      <c r="E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9" s="28">
        <f>IF(Tabela13[[#This Row],[P. Líquido]]&lt;&gt;0,(Tabela13[[#This Row],[P. Líquido]]*1000)/Tabela13[[#This Row],[Qtde Total Ações]],0)</f>
        <v>2.2584624617637536</v>
      </c>
      <c r="G49" s="39">
        <f>SUMPRODUCT(N(TRIM(Tabela15[Colunas1])=Tabela13[[#This Row],[Nome de Pregão]]),Tabela15[Qtde total de ações])</f>
        <v>192839601</v>
      </c>
      <c r="H49" s="21">
        <f>SUMPRODUCT(N(Tabela1[Código]=Tabela13[[#This Row],[PAPEL]]),Tabela1[Fechamento])</f>
        <v>0</v>
      </c>
      <c r="I49" s="21">
        <f>SUMPRODUCT(N(Tabela17[Código]=Tabela13[[#This Row],[PAPEL]]),Tabela17[Fechamento])</f>
        <v>0</v>
      </c>
      <c r="J49" s="21">
        <f>SUMPRODUCT(N(Tabela176[Código]=Tabela13[[#This Row],[PAPEL]]),Tabela176[Fechamento])</f>
        <v>0</v>
      </c>
      <c r="K49" s="21">
        <f>SUMPRODUCT(N(Tabela1768[Código]=Tabela13[[#This Row],[PAPEL]]),Tabela1768[Fechamento])</f>
        <v>0</v>
      </c>
      <c r="L49" s="26">
        <f>SUMPRODUCT(N(Tabela17683[Código]=Tabela13[[#This Row],[PAPEL]]),Tabela17683[Fechamento])</f>
        <v>1.7</v>
      </c>
      <c r="M49" s="32">
        <f>IF(Tabela13[[#This Row],[Cotação]]&gt;0,Plan1!$B$2/Tabela13[[#This Row],[Cotação]]-MOD(Plan1!$B$2/Tabela13[[#This Row],[Cotação]],100),0)</f>
        <v>500</v>
      </c>
      <c r="N49" s="39">
        <v>435521</v>
      </c>
      <c r="O49" s="39">
        <v>107081</v>
      </c>
      <c r="P49" s="87">
        <v>37050</v>
      </c>
      <c r="Q49" s="64">
        <v>0</v>
      </c>
      <c r="R49" s="64">
        <v>0</v>
      </c>
      <c r="S49" s="64">
        <v>95803</v>
      </c>
      <c r="T49" s="64">
        <v>95361</v>
      </c>
      <c r="U49" s="64">
        <v>117860</v>
      </c>
      <c r="V49" s="94">
        <v>76603</v>
      </c>
      <c r="W49" s="93">
        <v>0</v>
      </c>
      <c r="X49" s="64">
        <v>146540</v>
      </c>
      <c r="Y49" s="64">
        <v>58782</v>
      </c>
      <c r="Z49" s="64">
        <v>60761</v>
      </c>
      <c r="AA49" s="64">
        <v>34578</v>
      </c>
      <c r="AB49" s="64">
        <v>21341</v>
      </c>
      <c r="AC49" s="64">
        <f>AVERAGE(Tabela13[[#This Row],[LUCRO 2015]:[LUCRO 2010]])</f>
        <v>64271.166666666664</v>
      </c>
      <c r="AD49" s="64">
        <f>AVERAGE(Tabela13[[#This Row],[DIV 2015]:[DIV 2010]])</f>
        <v>53667</v>
      </c>
      <c r="AE49" s="83">
        <f>Tabela13[[#This Row],[DIV MÉD]]*1000/Tabela13[[#This Row],[Qtde Total Ações]]</f>
        <v>0.27829864675980115</v>
      </c>
      <c r="AF49" s="30">
        <f>Tabela13[[#This Row],[DIV MÉD]]/Tabela13[[#This Row],[LUCRO MÉD]]</f>
        <v>0.83500895943489439</v>
      </c>
      <c r="AG49" s="30">
        <f>Tabela13[[#This Row],[DIV MÉD/AÇÃO]]/Tabela13[[#This Row],[Cotação]]</f>
        <v>0.16370508632929479</v>
      </c>
      <c r="AH49" s="30">
        <f>Tabela13[[#This Row],[Cotação]]/Tabela13[[#This Row],[VPA]]</f>
        <v>0.75272448791217872</v>
      </c>
      <c r="AI49" s="58">
        <f>IF(Tabela13[[#This Row],[P. Líquido]]&gt;0,Tabela13[[#This Row],[LUCRO MÉD]]/(Tabela13[[#This Row],[P. Líquido]]),0)</f>
        <v>0.14757306000552595</v>
      </c>
      <c r="AJ49" s="70">
        <f>IF([LUCRO MÉD]&lt;&gt;0,Tabela13[[#This Row],[Cotação]]/(Tabela13[[#This Row],[LUCRO MÉD]]*1000/Tabela13[[#This Row],[Qtde Total Ações]]),0)</f>
        <v>5.100690382675487</v>
      </c>
      <c r="AK49" s="58">
        <f>(Tabela13[[#This Row],[LUCRO MÉD]]*1000/Tabela13[[#This Row],[Qtde Total Ações]])/Tabela13[[#This Row],[Cotação]]</f>
        <v>0.19605189199417075</v>
      </c>
      <c r="AL49" s="56">
        <f>Tabela13[[#This Row],[Ativo Circ.]]/Tabela13[[#This Row],[Passivo Circ.]]</f>
        <v>2.8901754385964913</v>
      </c>
      <c r="AM49" s="30">
        <f>STDEV(Tabela13[[#This Row],[LUCRO 2015]:[LUCRO 2010]])/Tabela13[[#This Row],[LUCRO MÉD]]</f>
        <v>0.80083874699911561</v>
      </c>
    </row>
    <row r="50" spans="1:39" hidden="1">
      <c r="A50" s="60" t="s">
        <v>674</v>
      </c>
      <c r="B50" s="21" t="s">
        <v>555</v>
      </c>
      <c r="C50" s="21" t="s">
        <v>445</v>
      </c>
      <c r="D50" s="34">
        <f>MAX(Tabela13[[#This Row],[Colunas1]:[Colunas5]])</f>
        <v>1.77</v>
      </c>
      <c r="E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0" s="28">
        <f>IF(Tabela13[[#This Row],[P. Líquido]]&lt;&gt;0,(Tabela13[[#This Row],[P. Líquido]]*1000)/Tabela13[[#This Row],[Qtde Total Ações]],0)</f>
        <v>8.1923121170521469</v>
      </c>
      <c r="G50" s="39">
        <f>SUMPRODUCT(N(TRIM(Tabela15[Colunas1])=Tabela13[[#This Row],[Nome de Pregão]]),Tabela15[Qtde total de ações])</f>
        <v>378066162</v>
      </c>
      <c r="H50" s="21">
        <f>SUMPRODUCT(N(Tabela1[Código]=Tabela13[[#This Row],[PAPEL]]),Tabela1[Fechamento])</f>
        <v>0</v>
      </c>
      <c r="I50" s="21">
        <f>SUMPRODUCT(N(Tabela17[Código]=Tabela13[[#This Row],[PAPEL]]),Tabela17[Fechamento])</f>
        <v>0</v>
      </c>
      <c r="J50" s="21">
        <f>SUMPRODUCT(N(Tabela176[Código]=Tabela13[[#This Row],[PAPEL]]),Tabela176[Fechamento])</f>
        <v>0</v>
      </c>
      <c r="K50" s="21">
        <f>SUMPRODUCT(N(Tabela1768[Código]=Tabela13[[#This Row],[PAPEL]]),Tabela1768[Fechamento])</f>
        <v>1.77</v>
      </c>
      <c r="L50" s="21">
        <f>SUMPRODUCT(N(Tabela17683[Código]=Tabela13[[#This Row],[PAPEL]]),Tabela17683[Fechamento])</f>
        <v>0</v>
      </c>
      <c r="M50" s="32">
        <f>IF(Tabela13[[#This Row],[Cotação]]&gt;0,Plan1!$B$2/Tabela13[[#This Row],[Cotação]]-MOD(Plan1!$B$2/Tabela13[[#This Row],[Cotação]],100),0)</f>
        <v>500</v>
      </c>
      <c r="N50" s="39">
        <v>3097236</v>
      </c>
      <c r="O50" s="39">
        <v>4316764</v>
      </c>
      <c r="P50" s="87">
        <v>2048969</v>
      </c>
      <c r="Q50" s="64">
        <v>70979</v>
      </c>
      <c r="R50" s="64">
        <v>0</v>
      </c>
      <c r="S50" s="64">
        <v>867678</v>
      </c>
      <c r="T50" s="64">
        <v>0</v>
      </c>
      <c r="U50" s="64">
        <v>0</v>
      </c>
      <c r="V50" s="94">
        <v>288484</v>
      </c>
      <c r="W50" s="93">
        <v>0</v>
      </c>
      <c r="X50" s="64">
        <v>150042</v>
      </c>
      <c r="Y50" s="64">
        <v>0</v>
      </c>
      <c r="Z50" s="64">
        <v>0</v>
      </c>
      <c r="AA50" s="64">
        <v>98812</v>
      </c>
      <c r="AB50" s="64">
        <v>50692</v>
      </c>
      <c r="AC50" s="64">
        <f>AVERAGE(Tabela13[[#This Row],[LUCRO 2015]:[LUCRO 2010]])</f>
        <v>204523.5</v>
      </c>
      <c r="AD50" s="64">
        <f>AVERAGE(Tabela13[[#This Row],[DIV 2015]:[DIV 2010]])</f>
        <v>49924.333333333336</v>
      </c>
      <c r="AE50" s="83">
        <f>Tabela13[[#This Row],[DIV MÉD]]*1000/Tabela13[[#This Row],[Qtde Total Ações]]</f>
        <v>0.13205184264370462</v>
      </c>
      <c r="AF50" s="30">
        <f>Tabela13[[#This Row],[DIV MÉD]]/Tabela13[[#This Row],[LUCRO MÉD]]</f>
        <v>0.24410071866232161</v>
      </c>
      <c r="AG50" s="30">
        <f>Tabela13[[#This Row],[DIV MÉD/AÇÃO]]/Tabela13[[#This Row],[Cotação]]</f>
        <v>7.4605560815652325E-2</v>
      </c>
      <c r="AH50" s="30">
        <f>Tabela13[[#This Row],[Cotação]]/Tabela13[[#This Row],[VPA]]</f>
        <v>0.21605622133411856</v>
      </c>
      <c r="AI50" s="58">
        <f>IF(Tabela13[[#This Row],[P. Líquido]]&gt;0,Tabela13[[#This Row],[LUCRO MÉD]]/(Tabela13[[#This Row],[P. Líquido]]),0)</f>
        <v>6.603419952499584E-2</v>
      </c>
      <c r="AJ50" s="70">
        <f>IF([LUCRO MÉD]&lt;&gt;0,Tabela13[[#This Row],[Cotação]]/(Tabela13[[#This Row],[LUCRO MÉD]]*1000/Tabela13[[#This Row],[Qtde Total Ações]]),0)</f>
        <v>3.2718837040242321</v>
      </c>
      <c r="AK50" s="58">
        <f>(Tabela13[[#This Row],[LUCRO MÉD]]*1000/Tabela13[[#This Row],[Qtde Total Ações]])/Tabela13[[#This Row],[Cotação]]</f>
        <v>0.30563433497653247</v>
      </c>
      <c r="AL50" s="56">
        <f>Tabela13[[#This Row],[Ativo Circ.]]/Tabela13[[#This Row],[Passivo Circ.]]</f>
        <v>2.10679810187465</v>
      </c>
      <c r="AM50" s="30">
        <f>STDEV(Tabela13[[#This Row],[LUCRO 2015]:[LUCRO 2010]])/Tabela13[[#This Row],[LUCRO MÉD]]</f>
        <v>1.679777944683523</v>
      </c>
    </row>
    <row r="51" spans="1:39" hidden="1">
      <c r="A51" s="60" t="s">
        <v>725</v>
      </c>
      <c r="B51" s="21" t="s">
        <v>555</v>
      </c>
      <c r="C51" s="21" t="s">
        <v>538</v>
      </c>
      <c r="D51" s="34">
        <f>MAX(Tabela13[[#This Row],[Colunas1]:[Colunas5]])</f>
        <v>1.85</v>
      </c>
      <c r="E5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1" s="28">
        <f>IF(Tabela13[[#This Row],[P. Líquido]]&lt;&gt;0,(Tabela13[[#This Row],[P. Líquido]]*1000)/Tabela13[[#This Row],[Qtde Total Ações]],0)</f>
        <v>2.0762435339453038</v>
      </c>
      <c r="G51" s="39">
        <f>SUMPRODUCT(N(TRIM(Tabela15[Colunas1])=Tabela13[[#This Row],[Nome de Pregão]]),Tabela15[Qtde total de ações])</f>
        <v>896900084</v>
      </c>
      <c r="H51" s="21">
        <f>SUMPRODUCT(N(Tabela1[Código]=Tabela13[[#This Row],[PAPEL]]),Tabela1[Fechamento])</f>
        <v>0</v>
      </c>
      <c r="I51" s="21">
        <f>SUMPRODUCT(N(Tabela17[Código]=Tabela13[[#This Row],[PAPEL]]),Tabela17[Fechamento])</f>
        <v>0</v>
      </c>
      <c r="J51" s="21">
        <f>SUMPRODUCT(N(Tabela176[Código]=Tabela13[[#This Row],[PAPEL]]),Tabela176[Fechamento])</f>
        <v>0</v>
      </c>
      <c r="K51" s="21">
        <f>SUMPRODUCT(N(Tabela1768[Código]=Tabela13[[#This Row],[PAPEL]]),Tabela1768[Fechamento])</f>
        <v>0</v>
      </c>
      <c r="L51" s="26">
        <f>SUMPRODUCT(N(Tabela17683[Código]=Tabela13[[#This Row],[PAPEL]]),Tabela17683[Fechamento])</f>
        <v>1.85</v>
      </c>
      <c r="M51" s="32">
        <f>IF(Tabela13[[#This Row],[Cotação]]&gt;0,Plan1!$B$2/Tabela13[[#This Row],[Cotação]]-MOD(Plan1!$B$2/Tabela13[[#This Row],[Cotação]],100),0)</f>
        <v>500</v>
      </c>
      <c r="N51" s="39">
        <v>1862183</v>
      </c>
      <c r="O51" s="39">
        <v>2988919</v>
      </c>
      <c r="P51" s="87">
        <v>1592174</v>
      </c>
      <c r="Q51" s="64">
        <v>89083</v>
      </c>
      <c r="R51" s="64">
        <v>224070</v>
      </c>
      <c r="S51" s="64">
        <v>292117</v>
      </c>
      <c r="T51" s="64">
        <v>302357</v>
      </c>
      <c r="U51" s="64">
        <v>344023</v>
      </c>
      <c r="V51" s="94">
        <v>295754</v>
      </c>
      <c r="W51" s="93">
        <v>86935</v>
      </c>
      <c r="X51" s="64">
        <v>121897</v>
      </c>
      <c r="Y51" s="64">
        <v>136034</v>
      </c>
      <c r="Z51" s="64">
        <v>167137</v>
      </c>
      <c r="AA51" s="64">
        <v>149376</v>
      </c>
      <c r="AB51" s="64">
        <v>73069</v>
      </c>
      <c r="AC51" s="64">
        <f>AVERAGE(Tabela13[[#This Row],[LUCRO 2015]:[LUCRO 2010]])</f>
        <v>257900.66666666666</v>
      </c>
      <c r="AD51" s="64">
        <f>AVERAGE(Tabela13[[#This Row],[DIV 2015]:[DIV 2010]])</f>
        <v>122408</v>
      </c>
      <c r="AE51" s="83">
        <f>Tabela13[[#This Row],[DIV MÉD]]*1000/Tabela13[[#This Row],[Qtde Total Ações]]</f>
        <v>0.136478970382168</v>
      </c>
      <c r="AF51" s="30">
        <f>Tabela13[[#This Row],[DIV MÉD]]/Tabela13[[#This Row],[LUCRO MÉD]]</f>
        <v>0.47463235199081821</v>
      </c>
      <c r="AG51" s="30">
        <f>Tabela13[[#This Row],[DIV MÉD/AÇÃO]]/Tabela13[[#This Row],[Cotação]]</f>
        <v>7.3772416422793502E-2</v>
      </c>
      <c r="AH51" s="30">
        <f>Tabela13[[#This Row],[Cotação]]/Tabela13[[#This Row],[VPA]]</f>
        <v>0.89103227523825546</v>
      </c>
      <c r="AI51" s="58">
        <f>IF(Tabela13[[#This Row],[P. Líquido]]&gt;0,Tabela13[[#This Row],[LUCRO MÉD]]/(Tabela13[[#This Row],[P. Líquido]]),0)</f>
        <v>0.13849372841802693</v>
      </c>
      <c r="AJ51" s="70">
        <f>IF([LUCRO MÉD]&lt;&gt;0,Tabela13[[#This Row],[Cotação]]/(Tabela13[[#This Row],[LUCRO MÉD]]*1000/Tabela13[[#This Row],[Qtde Total Ações]]),0)</f>
        <v>6.4337373642565234</v>
      </c>
      <c r="AK51" s="58">
        <f>(Tabela13[[#This Row],[LUCRO MÉD]]*1000/Tabela13[[#This Row],[Qtde Total Ações]])/Tabela13[[#This Row],[Cotação]]</f>
        <v>0.15543065303778669</v>
      </c>
      <c r="AL51" s="56">
        <f>Tabela13[[#This Row],[Ativo Circ.]]/Tabela13[[#This Row],[Passivo Circ.]]</f>
        <v>1.8772565058844071</v>
      </c>
      <c r="AM51" s="30">
        <f>STDEV(Tabela13[[#This Row],[LUCRO 2015]:[LUCRO 2010]])/Tabela13[[#This Row],[LUCRO MÉD]]</f>
        <v>0.35385306871152494</v>
      </c>
    </row>
    <row r="52" spans="1:39" hidden="1">
      <c r="A52" s="60" t="s">
        <v>824</v>
      </c>
      <c r="B52" s="21" t="s">
        <v>556</v>
      </c>
      <c r="C52" s="21" t="s">
        <v>375</v>
      </c>
      <c r="D52" s="34">
        <f>MAX(Tabela13[[#This Row],[Colunas1]:[Colunas5]])</f>
        <v>1.9</v>
      </c>
      <c r="E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2" s="28">
        <f>IF(Tabela13[[#This Row],[P. Líquido]]&lt;&gt;0,(Tabela13[[#This Row],[P. Líquido]]*1000)/Tabela13[[#This Row],[Qtde Total Ações]],0)</f>
        <v>3.6175703072097329</v>
      </c>
      <c r="G52" s="39">
        <f>SUMPRODUCT(N(TRIM(Tabela15[Colunas1])=Tabela13[[#This Row],[Nome de Pregão]]),Tabela15[Qtde total de ações])</f>
        <v>1290921697</v>
      </c>
      <c r="H52" s="26">
        <f>SUMPRODUCT(N(Tabela1[Código]=Tabela13[[#This Row],[PAPEL]]),Tabela1[Fechamento])</f>
        <v>0</v>
      </c>
      <c r="I52" s="40">
        <f>SUMPRODUCT(N(Tabela17[Código]=Tabela13[[#This Row],[PAPEL]]),Tabela17[Fechamento])</f>
        <v>0</v>
      </c>
      <c r="J52" s="21">
        <f>SUMPRODUCT(N(Tabela176[Código]=Tabela13[[#This Row],[PAPEL]]),Tabela176[Fechamento])</f>
        <v>0</v>
      </c>
      <c r="K52" s="21">
        <f>SUMPRODUCT(N(Tabela1768[Código]=Tabela13[[#This Row],[PAPEL]]),Tabela1768[Fechamento])</f>
        <v>1.9</v>
      </c>
      <c r="L52" s="21">
        <f>SUMPRODUCT(N(Tabela17683[Código]=Tabela13[[#This Row],[PAPEL]]),Tabela17683[Fechamento])</f>
        <v>0</v>
      </c>
      <c r="M52" s="32">
        <f>IF(Tabela13[[#This Row],[Cotação]]&gt;0,Plan1!$B$2/Tabela13[[#This Row],[Cotação]]-MOD(Plan1!$B$2/Tabela13[[#This Row],[Cotação]],100),0)</f>
        <v>500</v>
      </c>
      <c r="N52" s="39">
        <v>4670000</v>
      </c>
      <c r="O52" s="39">
        <v>10671000</v>
      </c>
      <c r="P52" s="87">
        <v>9465000</v>
      </c>
      <c r="Q52" s="64">
        <v>3000</v>
      </c>
      <c r="R52" s="64">
        <v>938000</v>
      </c>
      <c r="S52" s="64">
        <v>1145000</v>
      </c>
      <c r="T52" s="64">
        <v>322159</v>
      </c>
      <c r="U52" s="64">
        <v>90465</v>
      </c>
      <c r="V52" s="94">
        <v>0</v>
      </c>
      <c r="W52" s="93">
        <v>223000</v>
      </c>
      <c r="X52" s="64">
        <v>0</v>
      </c>
      <c r="Y52" s="64">
        <v>394672</v>
      </c>
      <c r="Z52" s="64">
        <v>0</v>
      </c>
      <c r="AA52" s="64">
        <v>0</v>
      </c>
      <c r="AB52" s="64">
        <v>0</v>
      </c>
      <c r="AC52" s="64">
        <f>AVERAGE(Tabela13[[#This Row],[LUCRO 2015]:[LUCRO 2010]])</f>
        <v>416437.33333333331</v>
      </c>
      <c r="AD52" s="64">
        <f>AVERAGE(Tabela13[[#This Row],[DIV 2015]:[DIV 2010]])</f>
        <v>102945.33333333333</v>
      </c>
      <c r="AE52" s="83">
        <f>Tabela13[[#This Row],[DIV MÉD]]*1000/Tabela13[[#This Row],[Qtde Total Ações]]</f>
        <v>7.9745606238217345E-2</v>
      </c>
      <c r="AF52" s="30">
        <f>Tabela13[[#This Row],[DIV MÉD]]/Tabela13[[#This Row],[LUCRO MÉD]]</f>
        <v>0.24720486155580032</v>
      </c>
      <c r="AG52" s="30">
        <f>Tabela13[[#This Row],[DIV MÉD/AÇÃO]]/Tabela13[[#This Row],[Cotação]]</f>
        <v>4.1971371704324918E-2</v>
      </c>
      <c r="AH52" s="30">
        <f>Tabela13[[#This Row],[Cotação]]/Tabela13[[#This Row],[VPA]]</f>
        <v>0.52521439492505351</v>
      </c>
      <c r="AI52" s="58">
        <f>IF(Tabela13[[#This Row],[P. Líquido]]&gt;0,Tabela13[[#This Row],[LUCRO MÉD]]/(Tabela13[[#This Row],[P. Líquido]]),0)</f>
        <v>8.9172876516773733E-2</v>
      </c>
      <c r="AJ52" s="70">
        <f>IF([LUCRO MÉD]&lt;&gt;0,Tabela13[[#This Row],[Cotação]]/(Tabela13[[#This Row],[LUCRO MÉD]]*1000/Tabela13[[#This Row],[Qtde Total Ações]]),0)</f>
        <v>5.8898447088477495</v>
      </c>
      <c r="AK52" s="58">
        <f>(Tabela13[[#This Row],[LUCRO MÉD]]*1000/Tabela13[[#This Row],[Qtde Total Ações]])/Tabela13[[#This Row],[Cotação]]</f>
        <v>0.16978376331345302</v>
      </c>
      <c r="AL52" s="56">
        <f>Tabela13[[#This Row],[Ativo Circ.]]/Tabela13[[#This Row],[Passivo Circ.]]</f>
        <v>1.1274167987321713</v>
      </c>
      <c r="AM52" s="30">
        <f>STDEV(Tabela13[[#This Row],[LUCRO 2015]:[LUCRO 2010]])/Tabela13[[#This Row],[LUCRO MÉD]]</f>
        <v>1.2065670264384967</v>
      </c>
    </row>
    <row r="53" spans="1:39" hidden="1">
      <c r="A53" s="60" t="s">
        <v>691</v>
      </c>
      <c r="B53" s="21" t="s">
        <v>555</v>
      </c>
      <c r="C53" s="21" t="s">
        <v>521</v>
      </c>
      <c r="D53" s="34">
        <f>MAX(Tabela13[[#This Row],[Colunas1]:[Colunas5]])</f>
        <v>1.91</v>
      </c>
      <c r="E5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3" s="28">
        <f>IF(Tabela13[[#This Row],[P. Líquido]]&lt;&gt;0,(Tabela13[[#This Row],[P. Líquido]]*1000)/Tabela13[[#This Row],[Qtde Total Ações]],0)</f>
        <v>10.250062723082355</v>
      </c>
      <c r="G53" s="39">
        <f>SUMPRODUCT(N(TRIM(Tabela15[Colunas1])=Tabela13[[#This Row],[Nome de Pregão]]),Tabela15[Qtde total de ações])</f>
        <v>65657647</v>
      </c>
      <c r="H53" s="21">
        <f>SUMPRODUCT(N(Tabela1[Código]=Tabela13[[#This Row],[PAPEL]]),Tabela1[Fechamento])</f>
        <v>0</v>
      </c>
      <c r="I53" s="21">
        <f>SUMPRODUCT(N(Tabela17[Código]=Tabela13[[#This Row],[PAPEL]]),Tabela17[Fechamento])</f>
        <v>0</v>
      </c>
      <c r="J53" s="21">
        <f>SUMPRODUCT(N(Tabela176[Código]=Tabela13[[#This Row],[PAPEL]]),Tabela176[Fechamento])</f>
        <v>0</v>
      </c>
      <c r="K53" s="21">
        <f>SUMPRODUCT(N(Tabela1768[Código]=Tabela13[[#This Row],[PAPEL]]),Tabela1768[Fechamento])</f>
        <v>0</v>
      </c>
      <c r="L53" s="26">
        <f>SUMPRODUCT(N(Tabela17683[Código]=Tabela13[[#This Row],[PAPEL]]),Tabela17683[Fechamento])</f>
        <v>1.91</v>
      </c>
      <c r="M53" s="32">
        <f>IF(Tabela13[[#This Row],[Cotação]]&gt;0,Plan1!$B$2/Tabela13[[#This Row],[Cotação]]-MOD(Plan1!$B$2/Tabela13[[#This Row],[Cotação]],100),0)</f>
        <v>500</v>
      </c>
      <c r="N53" s="39">
        <v>672995</v>
      </c>
      <c r="O53" s="39">
        <v>703173</v>
      </c>
      <c r="P53" s="87">
        <v>247562</v>
      </c>
      <c r="Q53" s="64">
        <v>7346</v>
      </c>
      <c r="R53" s="64">
        <v>7670</v>
      </c>
      <c r="S53" s="64">
        <v>1842</v>
      </c>
      <c r="T53" s="64">
        <v>0</v>
      </c>
      <c r="U53" s="64">
        <v>4326</v>
      </c>
      <c r="V53" s="94">
        <v>68750</v>
      </c>
      <c r="W53" s="93">
        <v>2157</v>
      </c>
      <c r="X53" s="64">
        <v>1253</v>
      </c>
      <c r="Y53" s="64">
        <v>532</v>
      </c>
      <c r="Z53" s="64">
        <v>874</v>
      </c>
      <c r="AA53" s="64">
        <v>34957</v>
      </c>
      <c r="AB53" s="64">
        <v>33432</v>
      </c>
      <c r="AC53" s="64">
        <f>AVERAGE(Tabela13[[#This Row],[LUCRO 2015]:[LUCRO 2010]])</f>
        <v>14989</v>
      </c>
      <c r="AD53" s="64">
        <f>AVERAGE(Tabela13[[#This Row],[DIV 2015]:[DIV 2010]])</f>
        <v>12200.833333333334</v>
      </c>
      <c r="AE53" s="83">
        <f>Tabela13[[#This Row],[DIV MÉD]]*1000/Tabela13[[#This Row],[Qtde Total Ações]]</f>
        <v>0.18582501644223307</v>
      </c>
      <c r="AF53" s="30">
        <f>Tabela13[[#This Row],[DIV MÉD]]/Tabela13[[#This Row],[LUCRO MÉD]]</f>
        <v>0.81398581181755514</v>
      </c>
      <c r="AG53" s="30">
        <f>Tabela13[[#This Row],[DIV MÉD/AÇÃO]]/Tabela13[[#This Row],[Cotação]]</f>
        <v>9.7290584524729357E-2</v>
      </c>
      <c r="AH53" s="30">
        <f>Tabela13[[#This Row],[Cotação]]/Tabela13[[#This Row],[VPA]]</f>
        <v>0.18634032313761617</v>
      </c>
      <c r="AI53" s="58">
        <f>IF(Tabela13[[#This Row],[P. Líquido]]&gt;0,Tabela13[[#This Row],[LUCRO MÉD]]/(Tabela13[[#This Row],[P. Líquido]]),0)</f>
        <v>2.227208225915497E-2</v>
      </c>
      <c r="AJ53" s="70">
        <f>IF([LUCRO MÉD]&lt;&gt;0,Tabela13[[#This Row],[Cotação]]/(Tabela13[[#This Row],[LUCRO MÉD]]*1000/Tabela13[[#This Row],[Qtde Total Ações]]),0)</f>
        <v>8.3665425158449516</v>
      </c>
      <c r="AK53" s="58">
        <f>(Tabela13[[#This Row],[LUCRO MÉD]]*1000/Tabela13[[#This Row],[Qtde Total Ações]])/Tabela13[[#This Row],[Cotação]]</f>
        <v>0.11952368593193101</v>
      </c>
      <c r="AL53" s="56">
        <f>Tabela13[[#This Row],[Ativo Circ.]]/Tabela13[[#This Row],[Passivo Circ.]]</f>
        <v>2.8403914978873979</v>
      </c>
      <c r="AM53" s="30">
        <f>STDEV(Tabela13[[#This Row],[LUCRO 2015]:[LUCRO 2010]])/Tabela13[[#This Row],[LUCRO MÉD]]</f>
        <v>1.7685148450038763</v>
      </c>
    </row>
    <row r="54" spans="1:39" hidden="1">
      <c r="A54" s="60" t="s">
        <v>821</v>
      </c>
      <c r="B54" s="21" t="s">
        <v>561</v>
      </c>
      <c r="C54" s="21" t="s">
        <v>265</v>
      </c>
      <c r="D54" s="34">
        <f>MAX(Tabela13[[#This Row],[Colunas1]:[Colunas5]])</f>
        <v>1.99</v>
      </c>
      <c r="E5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4" s="28">
        <f>IF(Tabela13[[#This Row],[P. Líquido]]&lt;&gt;0,(Tabela13[[#This Row],[P. Líquido]]*1000)/Tabela13[[#This Row],[Qtde Total Ações]],0)</f>
        <v>14.789959804049017</v>
      </c>
      <c r="G54" s="39">
        <f>SUMPRODUCT(N(TRIM(Tabela15[Colunas1])=Tabela13[[#This Row],[Nome de Pregão]]),Tabela15[Qtde total de ações])</f>
        <v>1013786190</v>
      </c>
      <c r="H54" s="21">
        <f>SUMPRODUCT(N(Tabela1[Código]=Tabela13[[#This Row],[PAPEL]]),Tabela1[Fechamento])</f>
        <v>0</v>
      </c>
      <c r="I54" s="21">
        <f>SUMPRODUCT(N(Tabela17[Código]=Tabela13[[#This Row],[PAPEL]]),Tabela17[Fechamento])</f>
        <v>0</v>
      </c>
      <c r="J54" s="21">
        <f>SUMPRODUCT(N(Tabela176[Código]=Tabela13[[#This Row],[PAPEL]]),Tabela176[Fechamento])</f>
        <v>1.99</v>
      </c>
      <c r="K54" s="21">
        <f>SUMPRODUCT(N(Tabela1768[Código]=Tabela13[[#This Row],[PAPEL]]),Tabela1768[Fechamento])</f>
        <v>0</v>
      </c>
      <c r="L54" s="31">
        <f>SUMPRODUCT(N(Tabela17683[Código]=Tabela13[[#This Row],[PAPEL]]),Tabela17683[Fechamento])</f>
        <v>0</v>
      </c>
      <c r="M54" s="32">
        <f>IF(Tabela13[[#This Row],[Cotação]]&gt;0,Plan1!$B$2/Tabela13[[#This Row],[Cotação]]-MOD(Plan1!$B$2/Tabela13[[#This Row],[Cotação]],100),0)</f>
        <v>500</v>
      </c>
      <c r="N54" s="39">
        <v>14993857</v>
      </c>
      <c r="O54" s="39">
        <v>6894842</v>
      </c>
      <c r="P54" s="87">
        <v>4495923</v>
      </c>
      <c r="Q54" s="64">
        <v>0</v>
      </c>
      <c r="R54" s="64">
        <v>208479</v>
      </c>
      <c r="S54" s="64">
        <v>16791</v>
      </c>
      <c r="T54" s="64">
        <v>0</v>
      </c>
      <c r="U54" s="64">
        <v>404133</v>
      </c>
      <c r="V54" s="94">
        <v>1583650</v>
      </c>
      <c r="W54" s="93">
        <v>39295</v>
      </c>
      <c r="X54" s="64">
        <v>152799</v>
      </c>
      <c r="Y54" s="64">
        <v>105804</v>
      </c>
      <c r="Z54" s="64">
        <v>94099</v>
      </c>
      <c r="AA54" s="64">
        <v>371896</v>
      </c>
      <c r="AB54" s="64">
        <v>595558</v>
      </c>
      <c r="AC54" s="64">
        <f>AVERAGE(Tabela13[[#This Row],[LUCRO 2015]:[LUCRO 2010]])</f>
        <v>368842.16666666669</v>
      </c>
      <c r="AD54" s="64">
        <f>AVERAGE(Tabela13[[#This Row],[DIV 2015]:[DIV 2010]])</f>
        <v>226575.16666666666</v>
      </c>
      <c r="AE54" s="83">
        <f>Tabela13[[#This Row],[DIV MÉD]]*1000/Tabela13[[#This Row],[Qtde Total Ações]]</f>
        <v>0.22349403543035704</v>
      </c>
      <c r="AF54" s="30">
        <f>Tabela13[[#This Row],[DIV MÉD]]/Tabela13[[#This Row],[LUCRO MÉD]]</f>
        <v>0.61428759275082878</v>
      </c>
      <c r="AG54" s="30">
        <f>Tabela13[[#This Row],[DIV MÉD/AÇÃO]]/Tabela13[[#This Row],[Cotação]]</f>
        <v>0.11230856051776736</v>
      </c>
      <c r="AH54" s="30">
        <f>Tabela13[[#This Row],[Cotação]]/Tabela13[[#This Row],[VPA]]</f>
        <v>0.13455073755205216</v>
      </c>
      <c r="AI54" s="58">
        <f>IF(Tabela13[[#This Row],[P. Líquido]]&gt;0,Tabela13[[#This Row],[LUCRO MÉD]]/(Tabela13[[#This Row],[P. Líquido]]),0)</f>
        <v>2.4599552114353676E-2</v>
      </c>
      <c r="AJ54" s="70">
        <f>IF([LUCRO MÉD]&lt;&gt;0,Tabela13[[#This Row],[Cotação]]/(Tabela13[[#This Row],[LUCRO MÉD]]*1000/Tabela13[[#This Row],[Qtde Total Ações]]),0)</f>
        <v>5.4696417612230706</v>
      </c>
      <c r="AK54" s="58">
        <f>(Tabela13[[#This Row],[LUCRO MÉD]]*1000/Tabela13[[#This Row],[Qtde Total Ações]])/Tabela13[[#This Row],[Cotação]]</f>
        <v>0.18282733013512559</v>
      </c>
      <c r="AL54" s="56">
        <f>Tabela13[[#This Row],[Ativo Circ.]]/Tabela13[[#This Row],[Passivo Circ.]]</f>
        <v>1.5335765314486036</v>
      </c>
      <c r="AM54" s="30">
        <f>STDEV(Tabela13[[#This Row],[LUCRO 2015]:[LUCRO 2010]])/Tabela13[[#This Row],[LUCRO MÉD]]</f>
        <v>1.6707374563032176</v>
      </c>
    </row>
    <row r="55" spans="1:39" hidden="1">
      <c r="A55" s="60" t="s">
        <v>821</v>
      </c>
      <c r="B55" s="21" t="s">
        <v>562</v>
      </c>
      <c r="C55" s="21" t="s">
        <v>266</v>
      </c>
      <c r="D55" s="34">
        <f>MAX(Tabela13[[#This Row],[Colunas1]:[Colunas5]])</f>
        <v>2</v>
      </c>
      <c r="E5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5" s="28">
        <f>IF(Tabela13[[#This Row],[P. Líquido]]&lt;&gt;0,(Tabela13[[#This Row],[P. Líquido]]*1000)/Tabela13[[#This Row],[Qtde Total Ações]],0)</f>
        <v>14.789959804049017</v>
      </c>
      <c r="G55" s="39">
        <f>SUMPRODUCT(N(TRIM(Tabela15[Colunas1])=Tabela13[[#This Row],[Nome de Pregão]]),Tabela15[Qtde total de ações])</f>
        <v>1013786190</v>
      </c>
      <c r="H55" s="21">
        <f>SUMPRODUCT(N(Tabela1[Código]=Tabela13[[#This Row],[PAPEL]]),Tabela1[Fechamento])</f>
        <v>0</v>
      </c>
      <c r="I55" s="21">
        <f>SUMPRODUCT(N(Tabela17[Código]=Tabela13[[#This Row],[PAPEL]]),Tabela17[Fechamento])</f>
        <v>0</v>
      </c>
      <c r="J55" s="21">
        <f>SUMPRODUCT(N(Tabela176[Código]=Tabela13[[#This Row],[PAPEL]]),Tabela176[Fechamento])</f>
        <v>2</v>
      </c>
      <c r="K55" s="21">
        <f>SUMPRODUCT(N(Tabela1768[Código]=Tabela13[[#This Row],[PAPEL]]),Tabela1768[Fechamento])</f>
        <v>0</v>
      </c>
      <c r="L55" s="31">
        <f>SUMPRODUCT(N(Tabela17683[Código]=Tabela13[[#This Row],[PAPEL]]),Tabela17683[Fechamento])</f>
        <v>0</v>
      </c>
      <c r="M55" s="32">
        <f>IF(Tabela13[[#This Row],[Cotação]]&gt;0,Plan1!$B$2/Tabela13[[#This Row],[Cotação]]-MOD(Plan1!$B$2/Tabela13[[#This Row],[Cotação]],100),0)</f>
        <v>500</v>
      </c>
      <c r="N55" s="39">
        <v>14993857</v>
      </c>
      <c r="O55" s="39">
        <v>6894842</v>
      </c>
      <c r="P55" s="87">
        <v>4495923</v>
      </c>
      <c r="Q55" s="64">
        <v>0</v>
      </c>
      <c r="R55" s="64">
        <v>208479</v>
      </c>
      <c r="S55" s="64">
        <v>16791</v>
      </c>
      <c r="T55" s="64">
        <v>0</v>
      </c>
      <c r="U55" s="64">
        <v>404133</v>
      </c>
      <c r="V55" s="94">
        <v>1583650</v>
      </c>
      <c r="W55" s="93">
        <v>39295</v>
      </c>
      <c r="X55" s="64">
        <v>152799</v>
      </c>
      <c r="Y55" s="64">
        <v>105804</v>
      </c>
      <c r="Z55" s="64">
        <v>94099</v>
      </c>
      <c r="AA55" s="64">
        <v>371896</v>
      </c>
      <c r="AB55" s="64">
        <v>595558</v>
      </c>
      <c r="AC55" s="64">
        <f>AVERAGE(Tabela13[[#This Row],[LUCRO 2015]:[LUCRO 2010]])</f>
        <v>368842.16666666669</v>
      </c>
      <c r="AD55" s="64">
        <f>AVERAGE(Tabela13[[#This Row],[DIV 2015]:[DIV 2010]])</f>
        <v>226575.16666666666</v>
      </c>
      <c r="AE55" s="83">
        <f>Tabela13[[#This Row],[DIV MÉD]]*1000/Tabela13[[#This Row],[Qtde Total Ações]]</f>
        <v>0.22349403543035704</v>
      </c>
      <c r="AF55" s="30">
        <f>Tabela13[[#This Row],[DIV MÉD]]/Tabela13[[#This Row],[LUCRO MÉD]]</f>
        <v>0.61428759275082878</v>
      </c>
      <c r="AG55" s="30">
        <f>Tabela13[[#This Row],[DIV MÉD/AÇÃO]]/Tabela13[[#This Row],[Cotação]]</f>
        <v>0.11174701771517852</v>
      </c>
      <c r="AH55" s="30">
        <f>Tabela13[[#This Row],[Cotação]]/Tabela13[[#This Row],[VPA]]</f>
        <v>0.1352268719116102</v>
      </c>
      <c r="AI55" s="58">
        <f>IF(Tabela13[[#This Row],[P. Líquido]]&gt;0,Tabela13[[#This Row],[LUCRO MÉD]]/(Tabela13[[#This Row],[P. Líquido]]),0)</f>
        <v>2.4599552114353676E-2</v>
      </c>
      <c r="AJ55" s="70">
        <f>IF([LUCRO MÉD]&lt;&gt;0,Tabela13[[#This Row],[Cotação]]/(Tabela13[[#This Row],[LUCRO MÉD]]*1000/Tabela13[[#This Row],[Qtde Total Ações]]),0)</f>
        <v>5.4971273982141406</v>
      </c>
      <c r="AK55" s="58">
        <f>(Tabela13[[#This Row],[LUCRO MÉD]]*1000/Tabela13[[#This Row],[Qtde Total Ações]])/Tabela13[[#This Row],[Cotação]]</f>
        <v>0.18191319348444995</v>
      </c>
      <c r="AL55" s="56">
        <f>Tabela13[[#This Row],[Ativo Circ.]]/Tabela13[[#This Row],[Passivo Circ.]]</f>
        <v>1.5335765314486036</v>
      </c>
      <c r="AM55" s="30">
        <f>STDEV(Tabela13[[#This Row],[LUCRO 2015]:[LUCRO 2010]])/Tabela13[[#This Row],[LUCRO MÉD]]</f>
        <v>1.6707374563032176</v>
      </c>
    </row>
    <row r="56" spans="1:39" hidden="1">
      <c r="A56" s="60" t="s">
        <v>763</v>
      </c>
      <c r="B56" s="21" t="s">
        <v>555</v>
      </c>
      <c r="C56" s="21" t="s">
        <v>478</v>
      </c>
      <c r="D56" s="34">
        <f>MAX(Tabela13[[#This Row],[Colunas1]:[Colunas5]])</f>
        <v>2.2200000000000002</v>
      </c>
      <c r="E5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6" s="28">
        <f>IF(Tabela13[[#This Row],[P. Líquido]]&lt;&gt;0,(Tabela13[[#This Row],[P. Líquido]]*1000)/Tabela13[[#This Row],[Qtde Total Ações]],0)</f>
        <v>1.4629198656707729</v>
      </c>
      <c r="G56" s="39">
        <f>SUMPRODUCT(N(TRIM(Tabela15[Colunas1])=Tabela13[[#This Row],[Nome de Pregão]]),Tabela15[Qtde total de ações])</f>
        <v>158488517</v>
      </c>
      <c r="H56" s="21">
        <f>SUMPRODUCT(N(Tabela1[Código]=Tabela13[[#This Row],[PAPEL]]),Tabela1[Fechamento])</f>
        <v>0</v>
      </c>
      <c r="I56" s="21">
        <f>SUMPRODUCT(N(Tabela17[Código]=Tabela13[[#This Row],[PAPEL]]),Tabela17[Fechamento])</f>
        <v>0</v>
      </c>
      <c r="J56" s="21">
        <f>SUMPRODUCT(N(Tabela176[Código]=Tabela13[[#This Row],[PAPEL]]),Tabela176[Fechamento])</f>
        <v>0</v>
      </c>
      <c r="K56" s="21">
        <f>SUMPRODUCT(N(Tabela1768[Código]=Tabela13[[#This Row],[PAPEL]]),Tabela1768[Fechamento])</f>
        <v>0</v>
      </c>
      <c r="L56" s="26">
        <f>SUMPRODUCT(N(Tabela17683[Código]=Tabela13[[#This Row],[PAPEL]]),Tabela17683[Fechamento])</f>
        <v>2.2200000000000002</v>
      </c>
      <c r="M56" s="32">
        <f>IF(Tabela13[[#This Row],[Cotação]]&gt;0,Plan1!$B$2/Tabela13[[#This Row],[Cotação]]-MOD(Plan1!$B$2/Tabela13[[#This Row],[Cotação]],100),0)</f>
        <v>400</v>
      </c>
      <c r="N56" s="39">
        <v>231856</v>
      </c>
      <c r="O56" s="39">
        <v>639604</v>
      </c>
      <c r="P56" s="87">
        <v>439490</v>
      </c>
      <c r="Q56" s="64">
        <v>52673</v>
      </c>
      <c r="R56" s="64">
        <v>93484</v>
      </c>
      <c r="S56" s="64">
        <v>90511</v>
      </c>
      <c r="T56" s="64">
        <v>65675</v>
      </c>
      <c r="U56" s="64">
        <v>24390</v>
      </c>
      <c r="V56" s="94">
        <v>32304</v>
      </c>
      <c r="W56" s="93">
        <v>44655</v>
      </c>
      <c r="X56" s="64">
        <v>29894</v>
      </c>
      <c r="Y56" s="64">
        <v>15067</v>
      </c>
      <c r="Z56" s="64">
        <v>0</v>
      </c>
      <c r="AA56" s="64">
        <v>0</v>
      </c>
      <c r="AB56" s="64">
        <v>0</v>
      </c>
      <c r="AC56" s="64">
        <f>AVERAGE(Tabela13[[#This Row],[LUCRO 2015]:[LUCRO 2010]])</f>
        <v>59839.5</v>
      </c>
      <c r="AD56" s="64">
        <f>AVERAGE(Tabela13[[#This Row],[DIV 2015]:[DIV 2010]])</f>
        <v>14936</v>
      </c>
      <c r="AE56" s="83">
        <f>Tabela13[[#This Row],[DIV MÉD]]*1000/Tabela13[[#This Row],[Qtde Total Ações]]</f>
        <v>9.4240265999838965E-2</v>
      </c>
      <c r="AF56" s="30">
        <f>Tabela13[[#This Row],[DIV MÉD]]/Tabela13[[#This Row],[LUCRO MÉD]]</f>
        <v>0.24960101605127047</v>
      </c>
      <c r="AG56" s="30">
        <f>Tabela13[[#This Row],[DIV MÉD/AÇÃO]]/Tabela13[[#This Row],[Cotação]]</f>
        <v>4.2450570270197725E-2</v>
      </c>
      <c r="AH56" s="30">
        <f>Tabela13[[#This Row],[Cotação]]/Tabela13[[#This Row],[VPA]]</f>
        <v>1.5175130587088539</v>
      </c>
      <c r="AI56" s="58">
        <f>IF(Tabela13[[#This Row],[P. Líquido]]&gt;0,Tabela13[[#This Row],[LUCRO MÉD]]/(Tabela13[[#This Row],[P. Líquido]]),0)</f>
        <v>0.25808907252777585</v>
      </c>
      <c r="AJ56" s="70">
        <f>IF([LUCRO MÉD]&lt;&gt;0,Tabela13[[#This Row],[Cotação]]/(Tabela13[[#This Row],[LUCRO MÉD]]*1000/Tabela13[[#This Row],[Qtde Total Ações]]),0)</f>
        <v>5.8798036036397363</v>
      </c>
      <c r="AK56" s="58">
        <f>(Tabela13[[#This Row],[LUCRO MÉD]]*1000/Tabela13[[#This Row],[Qtde Total Ações]])/Tabela13[[#This Row],[Cotação]]</f>
        <v>0.17007370779884154</v>
      </c>
      <c r="AL56" s="56">
        <f>Tabela13[[#This Row],[Ativo Circ.]]/Tabela13[[#This Row],[Passivo Circ.]]</f>
        <v>1.4553323170037999</v>
      </c>
      <c r="AM56" s="30">
        <f>STDEV(Tabela13[[#This Row],[LUCRO 2015]:[LUCRO 2010]])/Tabela13[[#This Row],[LUCRO MÉD]]</f>
        <v>0.48278078806337044</v>
      </c>
    </row>
    <row r="57" spans="1:39" hidden="1">
      <c r="A57" s="60" t="s">
        <v>734</v>
      </c>
      <c r="B57" s="21" t="s">
        <v>555</v>
      </c>
      <c r="C57" s="21" t="s">
        <v>510</v>
      </c>
      <c r="D57" s="34">
        <f>MAX(Tabela13[[#This Row],[Colunas1]:[Colunas5]])</f>
        <v>2.23</v>
      </c>
      <c r="E5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7" s="28">
        <f>IF(Tabela13[[#This Row],[P. Líquido]]&lt;&gt;0,(Tabela13[[#This Row],[P. Líquido]]*1000)/Tabela13[[#This Row],[Qtde Total Ações]],0)</f>
        <v>2.7501762697857779</v>
      </c>
      <c r="G57" s="39">
        <f>SUMPRODUCT(N(TRIM(Tabela15[Colunas1])=Tabela13[[#This Row],[Nome de Pregão]]),Tabela15[Qtde total de ações])</f>
        <v>13601310</v>
      </c>
      <c r="H57" s="21">
        <f>SUMPRODUCT(N(Tabela1[Código]=Tabela13[[#This Row],[PAPEL]]),Tabela1[Fechamento])</f>
        <v>0</v>
      </c>
      <c r="I57" s="21">
        <f>SUMPRODUCT(N(Tabela17[Código]=Tabela13[[#This Row],[PAPEL]]),Tabela17[Fechamento])</f>
        <v>0</v>
      </c>
      <c r="J57" s="21">
        <f>SUMPRODUCT(N(Tabela176[Código]=Tabela13[[#This Row],[PAPEL]]),Tabela176[Fechamento])</f>
        <v>0</v>
      </c>
      <c r="K57" s="21">
        <f>SUMPRODUCT(N(Tabela1768[Código]=Tabela13[[#This Row],[PAPEL]]),Tabela1768[Fechamento])</f>
        <v>0</v>
      </c>
      <c r="L57" s="26">
        <f>SUMPRODUCT(N(Tabela17683[Código]=Tabela13[[#This Row],[PAPEL]]),Tabela17683[Fechamento])</f>
        <v>2.23</v>
      </c>
      <c r="M57" s="32">
        <f>IF(Tabela13[[#This Row],[Cotação]]&gt;0,Plan1!$B$2/Tabela13[[#This Row],[Cotação]]-MOD(Plan1!$B$2/Tabela13[[#This Row],[Cotação]],100),0)</f>
        <v>400</v>
      </c>
      <c r="N57" s="39">
        <v>37406</v>
      </c>
      <c r="O57" s="39">
        <v>775221</v>
      </c>
      <c r="P57" s="87">
        <v>845123</v>
      </c>
      <c r="Q57" s="64">
        <v>0</v>
      </c>
      <c r="R57" s="64">
        <v>0</v>
      </c>
      <c r="S57" s="64">
        <v>0</v>
      </c>
      <c r="T57" s="64">
        <v>13680</v>
      </c>
      <c r="U57" s="64">
        <v>11126</v>
      </c>
      <c r="V57" s="94">
        <v>70817</v>
      </c>
      <c r="W57" s="93">
        <v>0</v>
      </c>
      <c r="X57" s="64">
        <v>0</v>
      </c>
      <c r="Y57" s="64">
        <v>0</v>
      </c>
      <c r="Z57" s="64">
        <v>0</v>
      </c>
      <c r="AA57" s="64">
        <v>28198</v>
      </c>
      <c r="AB57" s="64">
        <v>24258</v>
      </c>
      <c r="AC57" s="64">
        <f>AVERAGE(Tabela13[[#This Row],[LUCRO 2015]:[LUCRO 2010]])</f>
        <v>15937.166666666666</v>
      </c>
      <c r="AD57" s="64">
        <f>AVERAGE(Tabela13[[#This Row],[DIV 2015]:[DIV 2010]])</f>
        <v>8742.6666666666661</v>
      </c>
      <c r="AE57" s="83">
        <f>Tabela13[[#This Row],[DIV MÉD]]*1000/Tabela13[[#This Row],[Qtde Total Ações]]</f>
        <v>0.64278122229893042</v>
      </c>
      <c r="AF57" s="30">
        <f>Tabela13[[#This Row],[DIV MÉD]]/Tabela13[[#This Row],[LUCRO MÉD]]</f>
        <v>0.54857095050353988</v>
      </c>
      <c r="AG57" s="30">
        <f>Tabela13[[#This Row],[DIV MÉD/AÇÃO]]/Tabela13[[#This Row],[Cotação]]</f>
        <v>0.28824270058248003</v>
      </c>
      <c r="AH57" s="30">
        <f>Tabela13[[#This Row],[Cotação]]/Tabela13[[#This Row],[VPA]]</f>
        <v>0.81085711650537351</v>
      </c>
      <c r="AI57" s="58">
        <f>IF(Tabela13[[#This Row],[P. Líquido]]&gt;0,Tabela13[[#This Row],[LUCRO MÉD]]/(Tabela13[[#This Row],[P. Líquido]]),0)</f>
        <v>0.4260590992532392</v>
      </c>
      <c r="AJ57" s="70">
        <f>IF([LUCRO MÉD]&lt;&gt;0,Tabela13[[#This Row],[Cotação]]/(Tabela13[[#This Row],[LUCRO MÉD]]*1000/Tabela13[[#This Row],[Qtde Total Ações]]),0)</f>
        <v>1.9031564351672716</v>
      </c>
      <c r="AK57" s="58">
        <f>(Tabela13[[#This Row],[LUCRO MÉD]]*1000/Tabela13[[#This Row],[Qtde Total Ações]])/Tabela13[[#This Row],[Cotação]]</f>
        <v>0.52544288084868251</v>
      </c>
      <c r="AL57" s="56">
        <f>Tabela13[[#This Row],[Ativo Circ.]]/Tabela13[[#This Row],[Passivo Circ.]]</f>
        <v>0.91728777941199091</v>
      </c>
      <c r="AM57" s="30">
        <f>STDEV(Tabela13[[#This Row],[LUCRO 2015]:[LUCRO 2010]])/Tabela13[[#This Row],[LUCRO MÉD]]</f>
        <v>1.7302584231784088</v>
      </c>
    </row>
    <row r="58" spans="1:39" hidden="1">
      <c r="A58" s="60" t="s">
        <v>677</v>
      </c>
      <c r="B58" s="21" t="s">
        <v>556</v>
      </c>
      <c r="C58" s="21" t="s">
        <v>270</v>
      </c>
      <c r="D58" s="34">
        <f>MAX(Tabela13[[#This Row],[Colunas1]:[Colunas5]])</f>
        <v>2.27</v>
      </c>
      <c r="E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8" s="28">
        <f>IF(Tabela13[[#This Row],[P. Líquido]]&lt;&gt;0,(Tabela13[[#This Row],[P. Líquido]]*1000)/Tabela13[[#This Row],[Qtde Total Ações]],0)</f>
        <v>33.387617401328434</v>
      </c>
      <c r="G58" s="39">
        <f>SUMPRODUCT(N(TRIM(Tabela15[Colunas1])=Tabela13[[#This Row],[Nome de Pregão]]),Tabela15[Qtde total de ações])</f>
        <v>912681538</v>
      </c>
      <c r="H58" s="21">
        <f>SUMPRODUCT(N(Tabela1[Código]=Tabela13[[#This Row],[PAPEL]]),Tabela1[Fechamento])</f>
        <v>0</v>
      </c>
      <c r="I58" s="21">
        <f>SUMPRODUCT(N(Tabela17[Código]=Tabela13[[#This Row],[PAPEL]]),Tabela17[Fechamento])</f>
        <v>0</v>
      </c>
      <c r="J58" s="21">
        <f>SUMPRODUCT(N(Tabela176[Código]=Tabela13[[#This Row],[PAPEL]]),Tabela176[Fechamento])</f>
        <v>2.27</v>
      </c>
      <c r="K58" s="21">
        <f>SUMPRODUCT(N(Tabela1768[Código]=Tabela13[[#This Row],[PAPEL]]),Tabela1768[Fechamento])</f>
        <v>0</v>
      </c>
      <c r="L58" s="31">
        <f>SUMPRODUCT(N(Tabela17683[Código]=Tabela13[[#This Row],[PAPEL]]),Tabela17683[Fechamento])</f>
        <v>0</v>
      </c>
      <c r="M58" s="32">
        <f>IF(Tabela13[[#This Row],[Cotação]]&gt;0,Plan1!$B$2/Tabela13[[#This Row],[Cotação]]-MOD(Plan1!$B$2/Tabela13[[#This Row],[Cotação]],100),0)</f>
        <v>400</v>
      </c>
      <c r="N58" s="39">
        <v>30472262</v>
      </c>
      <c r="O58" s="39">
        <v>22294899</v>
      </c>
      <c r="P58" s="87">
        <v>8320413</v>
      </c>
      <c r="Q58" s="64">
        <v>0</v>
      </c>
      <c r="R58" s="64">
        <v>1105292</v>
      </c>
      <c r="S58" s="64">
        <v>1520480</v>
      </c>
      <c r="T58" s="64">
        <v>1332677</v>
      </c>
      <c r="U58" s="64">
        <v>1979649</v>
      </c>
      <c r="V58" s="94">
        <v>2289168</v>
      </c>
      <c r="W58" s="93">
        <v>262121</v>
      </c>
      <c r="X58" s="64">
        <v>406547</v>
      </c>
      <c r="Y58" s="64">
        <v>382222</v>
      </c>
      <c r="Z58" s="64">
        <v>491276</v>
      </c>
      <c r="AA58" s="64">
        <v>543083</v>
      </c>
      <c r="AB58" s="64">
        <v>897397</v>
      </c>
      <c r="AC58" s="64">
        <f>AVERAGE(Tabela13[[#This Row],[LUCRO 2015]:[LUCRO 2010]])</f>
        <v>1371211</v>
      </c>
      <c r="AD58" s="64">
        <f>AVERAGE(Tabela13[[#This Row],[DIV 2015]:[DIV 2010]])</f>
        <v>497107.66666666669</v>
      </c>
      <c r="AE58" s="83">
        <f>Tabela13[[#This Row],[DIV MÉD]]*1000/Tabela13[[#This Row],[Qtde Total Ações]]</f>
        <v>0.54466716589447073</v>
      </c>
      <c r="AF58" s="30">
        <f>Tabela13[[#This Row],[DIV MÉD]]/Tabela13[[#This Row],[LUCRO MÉD]]</f>
        <v>0.36253185444593622</v>
      </c>
      <c r="AG58" s="30">
        <f>Tabela13[[#This Row],[DIV MÉD/AÇÃO]]/Tabela13[[#This Row],[Cotação]]</f>
        <v>0.23994148277289459</v>
      </c>
      <c r="AH58" s="30">
        <f>Tabela13[[#This Row],[Cotação]]/Tabela13[[#This Row],[VPA]]</f>
        <v>6.7989277962364592E-2</v>
      </c>
      <c r="AI58" s="58">
        <f>IF(Tabela13[[#This Row],[P. Líquido]]&gt;0,Tabela13[[#This Row],[LUCRO MÉD]]/(Tabela13[[#This Row],[P. Líquido]]),0)</f>
        <v>4.4998661405575999E-2</v>
      </c>
      <c r="AJ58" s="70">
        <f>IF([LUCRO MÉD]&lt;&gt;0,Tabela13[[#This Row],[Cotação]]/(Tabela13[[#This Row],[LUCRO MÉD]]*1000/Tabela13[[#This Row],[Qtde Total Ações]]),0)</f>
        <v>1.5109177881886886</v>
      </c>
      <c r="AK58" s="58">
        <f>(Tabela13[[#This Row],[LUCRO MÉD]]*1000/Tabela13[[#This Row],[Qtde Total Ações]])/Tabela13[[#This Row],[Cotação]]</f>
        <v>0.66184937911070285</v>
      </c>
      <c r="AL58" s="56">
        <f>Tabela13[[#This Row],[Ativo Circ.]]/Tabela13[[#This Row],[Passivo Circ.]]</f>
        <v>2.6795423496405766</v>
      </c>
      <c r="AM58" s="30">
        <f>STDEV(Tabela13[[#This Row],[LUCRO 2015]:[LUCRO 2010]])/Tabela13[[#This Row],[LUCRO MÉD]]</f>
        <v>0.58228896998012192</v>
      </c>
    </row>
    <row r="59" spans="1:39" hidden="1">
      <c r="A59" s="60" t="s">
        <v>769</v>
      </c>
      <c r="B59" s="21" t="s">
        <v>555</v>
      </c>
      <c r="C59" s="21" t="s">
        <v>543</v>
      </c>
      <c r="D59" s="34">
        <f>MAX(Tabela13[[#This Row],[Colunas1]:[Colunas5]])</f>
        <v>2.27</v>
      </c>
      <c r="E5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59" s="28">
        <f>IF(Tabela13[[#This Row],[P. Líquido]]&lt;&gt;0,(Tabela13[[#This Row],[P. Líquido]]*1000)/Tabela13[[#This Row],[Qtde Total Ações]],0)</f>
        <v>5.2100500067246012</v>
      </c>
      <c r="G59" s="39">
        <f>SUMPRODUCT(N(TRIM(Tabela15[Colunas1])=Tabela13[[#This Row],[Nome de Pregão]]),Tabela15[Qtde total de ações])</f>
        <v>304731816</v>
      </c>
      <c r="H59" s="21">
        <f>SUMPRODUCT(N(Tabela1[Código]=Tabela13[[#This Row],[PAPEL]]),Tabela1[Fechamento])</f>
        <v>0</v>
      </c>
      <c r="I59" s="21">
        <f>SUMPRODUCT(N(Tabela17[Código]=Tabela13[[#This Row],[PAPEL]]),Tabela17[Fechamento])</f>
        <v>0</v>
      </c>
      <c r="J59" s="21">
        <f>SUMPRODUCT(N(Tabela176[Código]=Tabela13[[#This Row],[PAPEL]]),Tabela176[Fechamento])</f>
        <v>0</v>
      </c>
      <c r="K59" s="21">
        <f>SUMPRODUCT(N(Tabela1768[Código]=Tabela13[[#This Row],[PAPEL]]),Tabela1768[Fechamento])</f>
        <v>0</v>
      </c>
      <c r="L59" s="26">
        <f>SUMPRODUCT(N(Tabela17683[Código]=Tabela13[[#This Row],[PAPEL]]),Tabela17683[Fechamento])</f>
        <v>2.27</v>
      </c>
      <c r="M59" s="32">
        <f>IF(Tabela13[[#This Row],[Cotação]]&gt;0,Plan1!$B$2/Tabela13[[#This Row],[Cotação]]-MOD(Plan1!$B$2/Tabela13[[#This Row],[Cotação]],100),0)</f>
        <v>400</v>
      </c>
      <c r="N59" s="39">
        <v>1587668</v>
      </c>
      <c r="O59" s="39">
        <v>3198537</v>
      </c>
      <c r="P59" s="87">
        <v>1511424</v>
      </c>
      <c r="Q59" s="64">
        <v>0</v>
      </c>
      <c r="R59" s="64">
        <v>246285</v>
      </c>
      <c r="S59" s="64">
        <v>306766</v>
      </c>
      <c r="T59" s="64">
        <v>101052</v>
      </c>
      <c r="U59" s="64">
        <v>380337</v>
      </c>
      <c r="V59" s="94">
        <v>351366</v>
      </c>
      <c r="W59" s="93">
        <v>63891</v>
      </c>
      <c r="X59" s="64">
        <v>98092</v>
      </c>
      <c r="Y59" s="64">
        <v>56028</v>
      </c>
      <c r="Z59" s="64">
        <v>84075</v>
      </c>
      <c r="AA59" s="64">
        <v>86204</v>
      </c>
      <c r="AB59" s="64">
        <v>43435</v>
      </c>
      <c r="AC59" s="64">
        <f>AVERAGE(Tabela13[[#This Row],[LUCRO 2015]:[LUCRO 2010]])</f>
        <v>230967.66666666666</v>
      </c>
      <c r="AD59" s="64">
        <f>AVERAGE(Tabela13[[#This Row],[DIV 2015]:[DIV 2010]])</f>
        <v>71954.166666666672</v>
      </c>
      <c r="AE59" s="83">
        <f>Tabela13[[#This Row],[DIV MÉD]]*1000/Tabela13[[#This Row],[Qtde Total Ações]]</f>
        <v>0.23612292149588565</v>
      </c>
      <c r="AF59" s="30">
        <f>Tabela13[[#This Row],[DIV MÉD]]/Tabela13[[#This Row],[LUCRO MÉD]]</f>
        <v>0.31153350468968966</v>
      </c>
      <c r="AG59" s="30">
        <f>Tabela13[[#This Row],[DIV MÉD/AÇÃO]]/Tabela13[[#This Row],[Cotação]]</f>
        <v>0.10401890814796724</v>
      </c>
      <c r="AH59" s="30">
        <f>Tabela13[[#This Row],[Cotação]]/Tabela13[[#This Row],[VPA]]</f>
        <v>0.43569639390603077</v>
      </c>
      <c r="AI59" s="58">
        <f>IF(Tabela13[[#This Row],[P. Líquido]]&gt;0,Tabela13[[#This Row],[LUCRO MÉD]]/(Tabela13[[#This Row],[P. Líquido]]),0)</f>
        <v>0.14547604830900834</v>
      </c>
      <c r="AJ59" s="70">
        <f>IF([LUCRO MÉD]&lt;&gt;0,Tabela13[[#This Row],[Cotação]]/(Tabela13[[#This Row],[LUCRO MÉD]]*1000/Tabela13[[#This Row],[Qtde Total Ações]]),0)</f>
        <v>2.9949699553328535</v>
      </c>
      <c r="AK59" s="58">
        <f>(Tabela13[[#This Row],[LUCRO MÉD]]*1000/Tabela13[[#This Row],[Qtde Total Ações]])/Tabela13[[#This Row],[Cotação]]</f>
        <v>0.33389316584608691</v>
      </c>
      <c r="AL59" s="56">
        <f>Tabela13[[#This Row],[Ativo Circ.]]/Tabela13[[#This Row],[Passivo Circ.]]</f>
        <v>2.1162407107469514</v>
      </c>
      <c r="AM59" s="30">
        <f>STDEV(Tabela13[[#This Row],[LUCRO 2015]:[LUCRO 2010]])/Tabela13[[#This Row],[LUCRO MÉD]]</f>
        <v>0.65091514609761747</v>
      </c>
    </row>
    <row r="60" spans="1:39" hidden="1">
      <c r="A60" s="60" t="s">
        <v>677</v>
      </c>
      <c r="B60" s="21" t="s">
        <v>555</v>
      </c>
      <c r="C60" s="21" t="s">
        <v>269</v>
      </c>
      <c r="D60" s="34">
        <f>MAX(Tabela13[[#This Row],[Colunas1]:[Colunas5]])</f>
        <v>2.2799999999999998</v>
      </c>
      <c r="E6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60" s="28">
        <f>IF(Tabela13[[#This Row],[P. Líquido]]&lt;&gt;0,(Tabela13[[#This Row],[P. Líquido]]*1000)/Tabela13[[#This Row],[Qtde Total Ações]],0)</f>
        <v>33.387617401328434</v>
      </c>
      <c r="G60" s="39">
        <f>SUMPRODUCT(N(TRIM(Tabela15[Colunas1])=Tabela13[[#This Row],[Nome de Pregão]]),Tabela15[Qtde total de ações])</f>
        <v>912681538</v>
      </c>
      <c r="H60" s="21">
        <f>SUMPRODUCT(N(Tabela1[Código]=Tabela13[[#This Row],[PAPEL]]),Tabela1[Fechamento])</f>
        <v>0</v>
      </c>
      <c r="I60" s="21">
        <f>SUMPRODUCT(N(Tabela17[Código]=Tabela13[[#This Row],[PAPEL]]),Tabela17[Fechamento])</f>
        <v>0</v>
      </c>
      <c r="J60" s="21">
        <f>SUMPRODUCT(N(Tabela176[Código]=Tabela13[[#This Row],[PAPEL]]),Tabela176[Fechamento])</f>
        <v>2.2799999999999998</v>
      </c>
      <c r="K60" s="21">
        <f>SUMPRODUCT(N(Tabela1768[Código]=Tabela13[[#This Row],[PAPEL]]),Tabela1768[Fechamento])</f>
        <v>0</v>
      </c>
      <c r="L60" s="31">
        <f>SUMPRODUCT(N(Tabela17683[Código]=Tabela13[[#This Row],[PAPEL]]),Tabela17683[Fechamento])</f>
        <v>0</v>
      </c>
      <c r="M60" s="32">
        <f>IF(Tabela13[[#This Row],[Cotação]]&gt;0,Plan1!$B$2/Tabela13[[#This Row],[Cotação]]-MOD(Plan1!$B$2/Tabela13[[#This Row],[Cotação]],100),0)</f>
        <v>400</v>
      </c>
      <c r="N60" s="39">
        <v>30472262</v>
      </c>
      <c r="O60" s="39">
        <v>22294899</v>
      </c>
      <c r="P60" s="87">
        <v>8320413</v>
      </c>
      <c r="Q60" s="64">
        <v>0</v>
      </c>
      <c r="R60" s="64">
        <v>1105292</v>
      </c>
      <c r="S60" s="64">
        <v>1520480</v>
      </c>
      <c r="T60" s="64">
        <v>1332677</v>
      </c>
      <c r="U60" s="64">
        <v>1979649</v>
      </c>
      <c r="V60" s="94">
        <v>2289168</v>
      </c>
      <c r="W60" s="93">
        <v>262121</v>
      </c>
      <c r="X60" s="64">
        <v>406547</v>
      </c>
      <c r="Y60" s="64">
        <v>382222</v>
      </c>
      <c r="Z60" s="64">
        <v>491276</v>
      </c>
      <c r="AA60" s="64">
        <v>543083</v>
      </c>
      <c r="AB60" s="64">
        <v>897397</v>
      </c>
      <c r="AC60" s="64">
        <f>AVERAGE(Tabela13[[#This Row],[LUCRO 2015]:[LUCRO 2010]])</f>
        <v>1371211</v>
      </c>
      <c r="AD60" s="64">
        <f>AVERAGE(Tabela13[[#This Row],[DIV 2015]:[DIV 2010]])</f>
        <v>497107.66666666669</v>
      </c>
      <c r="AE60" s="83">
        <f>Tabela13[[#This Row],[DIV MÉD]]*1000/Tabela13[[#This Row],[Qtde Total Ações]]</f>
        <v>0.54466716589447073</v>
      </c>
      <c r="AF60" s="30">
        <f>Tabela13[[#This Row],[DIV MÉD]]/Tabela13[[#This Row],[LUCRO MÉD]]</f>
        <v>0.36253185444593622</v>
      </c>
      <c r="AG60" s="30">
        <f>Tabela13[[#This Row],[DIV MÉD/AÇÃO]]/Tabela13[[#This Row],[Cotação]]</f>
        <v>0.2388891078484521</v>
      </c>
      <c r="AH60" s="30">
        <f>Tabela13[[#This Row],[Cotação]]/Tabela13[[#This Row],[VPA]]</f>
        <v>6.8288790200084257E-2</v>
      </c>
      <c r="AI60" s="58">
        <f>IF(Tabela13[[#This Row],[P. Líquido]]&gt;0,Tabela13[[#This Row],[LUCRO MÉD]]/(Tabela13[[#This Row],[P. Líquido]]),0)</f>
        <v>4.4998661405575999E-2</v>
      </c>
      <c r="AJ60" s="70">
        <f>IF([LUCRO MÉD]&lt;&gt;0,Tabela13[[#This Row],[Cotação]]/(Tabela13[[#This Row],[LUCRO MÉD]]*1000/Tabela13[[#This Row],[Qtde Total Ações]]),0)</f>
        <v>1.5175738136873171</v>
      </c>
      <c r="AK60" s="58">
        <f>(Tabela13[[#This Row],[LUCRO MÉD]]*1000/Tabela13[[#This Row],[Qtde Total Ações]])/Tabela13[[#This Row],[Cotação]]</f>
        <v>0.65894653095670863</v>
      </c>
      <c r="AL60" s="56">
        <f>Tabela13[[#This Row],[Ativo Circ.]]/Tabela13[[#This Row],[Passivo Circ.]]</f>
        <v>2.6795423496405766</v>
      </c>
      <c r="AM60" s="30">
        <f>STDEV(Tabela13[[#This Row],[LUCRO 2015]:[LUCRO 2010]])/Tabela13[[#This Row],[LUCRO MÉD]]</f>
        <v>0.58228896998012192</v>
      </c>
    </row>
    <row r="61" spans="1:39" hidden="1">
      <c r="A61" s="60" t="s">
        <v>599</v>
      </c>
      <c r="B61" s="21" t="s">
        <v>555</v>
      </c>
      <c r="C61" s="21" t="s">
        <v>370</v>
      </c>
      <c r="D61" s="34">
        <f>MAX(Tabela13[[#This Row],[Colunas1]:[Colunas5]])</f>
        <v>4.4000000000000004</v>
      </c>
      <c r="E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1" s="28" t="e">
        <f>IF(Tabela13[[#This Row],[P. Líquido]]&lt;&gt;0,(Tabela13[[#This Row],[P. Líquido]]*1000)/Tabela13[[#This Row],[Qtde Total Ações]],0)</f>
        <v>#DIV/0!</v>
      </c>
      <c r="G61" s="39">
        <f>SUMPRODUCT(N(TRIM(Tabela15[Colunas1])=Tabela13[[#This Row],[Nome de Pregão]]),Tabela15[Qtde total de ações])</f>
        <v>0</v>
      </c>
      <c r="H61" s="26">
        <f>SUMPRODUCT(N(Tabela1[Código]=Tabela13[[#This Row],[PAPEL]]),Tabela1[Fechamento])</f>
        <v>0</v>
      </c>
      <c r="I61" s="40">
        <f>SUMPRODUCT(N(Tabela17[Código]=Tabela13[[#This Row],[PAPEL]]),Tabela17[Fechamento])</f>
        <v>0</v>
      </c>
      <c r="J61" s="21">
        <f>SUMPRODUCT(N(Tabela176[Código]=Tabela13[[#This Row],[PAPEL]]),Tabela176[Fechamento])</f>
        <v>0</v>
      </c>
      <c r="K61" s="21">
        <f>SUMPRODUCT(N(Tabela1768[Código]=Tabela13[[#This Row],[PAPEL]]),Tabela1768[Fechamento])</f>
        <v>4.4000000000000004</v>
      </c>
      <c r="L61" s="21">
        <f>SUMPRODUCT(N(Tabela17683[Código]=Tabela13[[#This Row],[PAPEL]]),Tabela17683[Fechamento])</f>
        <v>0</v>
      </c>
      <c r="M61" s="32">
        <f>IF(Tabela13[[#This Row],[Cotação]]&gt;0,Plan1!$B$2/Tabela13[[#This Row],[Cotação]]-MOD(Plan1!$B$2/Tabela13[[#This Row],[Cotação]],100),0)</f>
        <v>200</v>
      </c>
      <c r="N61" s="39">
        <v>1041095</v>
      </c>
      <c r="O61" s="39">
        <v>3926</v>
      </c>
      <c r="P61" s="87">
        <v>1366</v>
      </c>
      <c r="Q61" s="64">
        <v>129681</v>
      </c>
      <c r="R61" s="57">
        <v>315756</v>
      </c>
      <c r="S61" s="64">
        <v>361449</v>
      </c>
      <c r="T61" s="64"/>
      <c r="U61" s="64"/>
      <c r="V61" s="94"/>
      <c r="W61" s="93"/>
      <c r="X61" s="64"/>
      <c r="Y61" s="64"/>
      <c r="Z61" s="64"/>
      <c r="AA61" s="64"/>
      <c r="AB61" s="64"/>
      <c r="AC61" s="64">
        <f>AVERAGE(Tabela13[[#This Row],[LUCRO 2015]:[LUCRO 2010]])</f>
        <v>268962</v>
      </c>
      <c r="AD61" s="64" t="e">
        <f>AVERAGE(Tabela13[[#This Row],[DIV 2015]:[DIV 2010]])</f>
        <v>#DIV/0!</v>
      </c>
      <c r="AE61" s="83" t="e">
        <f>Tabela13[[#This Row],[DIV MÉD]]*1000/Tabela13[[#This Row],[Qtde Total Ações]]</f>
        <v>#DIV/0!</v>
      </c>
      <c r="AF61" s="30" t="e">
        <f>Tabela13[[#This Row],[DIV MÉD]]/Tabela13[[#This Row],[LUCRO MÉD]]</f>
        <v>#DIV/0!</v>
      </c>
      <c r="AG61" s="30" t="e">
        <f>Tabela13[[#This Row],[DIV MÉD/AÇÃO]]/Tabela13[[#This Row],[Cotação]]</f>
        <v>#DIV/0!</v>
      </c>
      <c r="AH61" s="30" t="e">
        <f>Tabela13[[#This Row],[Cotação]]/Tabela13[[#This Row],[VPA]]</f>
        <v>#DIV/0!</v>
      </c>
      <c r="AI61" s="58">
        <f>IF(Tabela13[[#This Row],[P. Líquido]]&gt;0,Tabela13[[#This Row],[LUCRO MÉD]]/(Tabela13[[#This Row],[P. Líquido]]),0)</f>
        <v>0.25834529990058547</v>
      </c>
      <c r="AJ61" s="70" t="e">
        <f>IF([LUCRO MÉD]&lt;&gt;0,Tabela13[[#This Row],[Cotação]]/(Tabela13[[#This Row],[LUCRO MÉD]]*1000/Tabela13[[#This Row],[Qtde Total Ações]]),0)</f>
        <v>#DIV/0!</v>
      </c>
      <c r="AK61" s="58" t="e">
        <f>(Tabela13[[#This Row],[LUCRO MÉD]]*1000/Tabela13[[#This Row],[Qtde Total Ações]])/Tabela13[[#This Row],[Cotação]]</f>
        <v>#DIV/0!</v>
      </c>
      <c r="AL61" s="56">
        <f>Tabela13[[#This Row],[Ativo Circ.]]/Tabela13[[#This Row],[Passivo Circ.]]</f>
        <v>2.8740849194729137</v>
      </c>
      <c r="AM61" s="30">
        <f>STDEV(Tabela13[[#This Row],[LUCRO 2015]:[LUCRO 2010]])/Tabela13[[#This Row],[LUCRO MÉD]]</f>
        <v>0.45644168547923503</v>
      </c>
    </row>
    <row r="62" spans="1:39" hidden="1">
      <c r="A62" s="60" t="s">
        <v>599</v>
      </c>
      <c r="B62" s="21" t="s">
        <v>556</v>
      </c>
      <c r="C62" s="21" t="s">
        <v>371</v>
      </c>
      <c r="D62" s="34">
        <f>MAX(Tabela13[[#This Row],[Colunas1]:[Colunas5]])</f>
        <v>4.58</v>
      </c>
      <c r="E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2" s="28" t="e">
        <f>IF(Tabela13[[#This Row],[P. Líquido]]&lt;&gt;0,(Tabela13[[#This Row],[P. Líquido]]*1000)/Tabela13[[#This Row],[Qtde Total Ações]],0)</f>
        <v>#DIV/0!</v>
      </c>
      <c r="G62" s="39">
        <f>SUMPRODUCT(N(TRIM(Tabela15[Colunas1])=Tabela13[[#This Row],[Nome de Pregão]]),Tabela15[Qtde total de ações])</f>
        <v>0</v>
      </c>
      <c r="H62" s="26">
        <f>SUMPRODUCT(N(Tabela1[Código]=Tabela13[[#This Row],[PAPEL]]),Tabela1[Fechamento])</f>
        <v>0</v>
      </c>
      <c r="I62" s="40">
        <f>SUMPRODUCT(N(Tabela17[Código]=Tabela13[[#This Row],[PAPEL]]),Tabela17[Fechamento])</f>
        <v>0</v>
      </c>
      <c r="J62" s="21">
        <f>SUMPRODUCT(N(Tabela176[Código]=Tabela13[[#This Row],[PAPEL]]),Tabela176[Fechamento])</f>
        <v>0</v>
      </c>
      <c r="K62" s="21">
        <f>SUMPRODUCT(N(Tabela1768[Código]=Tabela13[[#This Row],[PAPEL]]),Tabela1768[Fechamento])</f>
        <v>4.58</v>
      </c>
      <c r="L62" s="21">
        <f>SUMPRODUCT(N(Tabela17683[Código]=Tabela13[[#This Row],[PAPEL]]),Tabela17683[Fechamento])</f>
        <v>0</v>
      </c>
      <c r="M62" s="32">
        <f>IF(Tabela13[[#This Row],[Cotação]]&gt;0,Plan1!$B$2/Tabela13[[#This Row],[Cotação]]-MOD(Plan1!$B$2/Tabela13[[#This Row],[Cotação]],100),0)</f>
        <v>200</v>
      </c>
      <c r="N62" s="39">
        <v>1041095</v>
      </c>
      <c r="O62" s="39">
        <v>3926</v>
      </c>
      <c r="P62" s="87">
        <v>1366</v>
      </c>
      <c r="Q62" s="64">
        <v>129681</v>
      </c>
      <c r="R62" s="64">
        <v>315756</v>
      </c>
      <c r="S62" s="64">
        <v>361449</v>
      </c>
      <c r="T62" s="64"/>
      <c r="U62" s="64"/>
      <c r="V62" s="94"/>
      <c r="W62" s="93"/>
      <c r="X62" s="64"/>
      <c r="Y62" s="64"/>
      <c r="Z62" s="64"/>
      <c r="AA62" s="64"/>
      <c r="AB62" s="64"/>
      <c r="AC62" s="64">
        <f>AVERAGE(Tabela13[[#This Row],[LUCRO 2015]:[LUCRO 2010]])</f>
        <v>268962</v>
      </c>
      <c r="AD62" s="64" t="e">
        <f>AVERAGE(Tabela13[[#This Row],[DIV 2015]:[DIV 2010]])</f>
        <v>#DIV/0!</v>
      </c>
      <c r="AE62" s="83" t="e">
        <f>Tabela13[[#This Row],[DIV MÉD]]*1000/Tabela13[[#This Row],[Qtde Total Ações]]</f>
        <v>#DIV/0!</v>
      </c>
      <c r="AF62" s="30" t="e">
        <f>Tabela13[[#This Row],[DIV MÉD]]/Tabela13[[#This Row],[LUCRO MÉD]]</f>
        <v>#DIV/0!</v>
      </c>
      <c r="AG62" s="30" t="e">
        <f>Tabela13[[#This Row],[DIV MÉD/AÇÃO]]/Tabela13[[#This Row],[Cotação]]</f>
        <v>#DIV/0!</v>
      </c>
      <c r="AH62" s="30" t="e">
        <f>Tabela13[[#This Row],[Cotação]]/Tabela13[[#This Row],[VPA]]</f>
        <v>#DIV/0!</v>
      </c>
      <c r="AI62" s="58">
        <f>IF(Tabela13[[#This Row],[P. Líquido]]&gt;0,Tabela13[[#This Row],[LUCRO MÉD]]/(Tabela13[[#This Row],[P. Líquido]]),0)</f>
        <v>0.25834529990058547</v>
      </c>
      <c r="AJ62" s="70" t="e">
        <f>IF([LUCRO MÉD]&lt;&gt;0,Tabela13[[#This Row],[Cotação]]/(Tabela13[[#This Row],[LUCRO MÉD]]*1000/Tabela13[[#This Row],[Qtde Total Ações]]),0)</f>
        <v>#DIV/0!</v>
      </c>
      <c r="AK62" s="58" t="e">
        <f>(Tabela13[[#This Row],[LUCRO MÉD]]*1000/Tabela13[[#This Row],[Qtde Total Ações]])/Tabela13[[#This Row],[Cotação]]</f>
        <v>#DIV/0!</v>
      </c>
      <c r="AL62" s="56">
        <f>Tabela13[[#This Row],[Ativo Circ.]]/Tabela13[[#This Row],[Passivo Circ.]]</f>
        <v>2.8740849194729137</v>
      </c>
      <c r="AM62" s="30">
        <f>STDEV(Tabela13[[#This Row],[LUCRO 2015]:[LUCRO 2010]])/Tabela13[[#This Row],[LUCRO MÉD]]</f>
        <v>0.45644168547923503</v>
      </c>
    </row>
    <row r="63" spans="1:39" hidden="1">
      <c r="A63" s="21" t="s">
        <v>601</v>
      </c>
      <c r="B63" s="21" t="s">
        <v>556</v>
      </c>
      <c r="C63" s="21" t="s">
        <v>116</v>
      </c>
      <c r="D63" s="34">
        <f>MAX(Tabela13[[#This Row],[Colunas1]:[Colunas5]])</f>
        <v>18.75</v>
      </c>
      <c r="E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3" s="28">
        <f>IF(Tabela13[[#This Row],[P. Líquido]]&lt;&gt;0,(Tabela13[[#This Row],[P. Líquido]]*1000)/Tabela13[[#This Row],[Qtde Total Ações]],0)</f>
        <v>0</v>
      </c>
      <c r="G63" s="39">
        <f>SUMPRODUCT(N(TRIM(Tabela15[Colunas1])=Tabela13[[#This Row],[Nome de Pregão]]),Tabela15[Qtde total de ações])</f>
        <v>0</v>
      </c>
      <c r="H63" s="21">
        <f>SUMPRODUCT(N(Tabela1[Código]=Tabela13[[#This Row],[PAPEL]]),Tabela1[Fechamento])</f>
        <v>18.75</v>
      </c>
      <c r="I63" s="21">
        <f>SUMPRODUCT(N(Tabela17[Código]=Tabela13[[#This Row],[PAPEL]]),Tabela17[Fechamento])</f>
        <v>0</v>
      </c>
      <c r="J63" s="21">
        <f>SUMPRODUCT(N(Tabela176[Código]=Tabela13[[#This Row],[PAPEL]]),Tabela176[Fechamento])</f>
        <v>0</v>
      </c>
      <c r="K63" s="31">
        <f>SUMPRODUCT(N(Tabela1768[Código]=Tabela13[[#This Row],[PAPEL]]),Tabela1768[Fechamento])</f>
        <v>0</v>
      </c>
      <c r="L63" s="21">
        <f>SUMPRODUCT(N(Tabela17683[Código]=Tabela13[[#This Row],[PAPEL]]),Tabela17683[Fechamento])</f>
        <v>0</v>
      </c>
      <c r="M63" s="32">
        <f>IF(Tabela13[[#This Row],[Cotação]]&gt;0,Plan1!$B$2/Tabela13[[#This Row],[Cotação]]-MOD(Plan1!$B$2/Tabela13[[#This Row],[Cotação]],100),0)</f>
        <v>0</v>
      </c>
      <c r="N63" s="32"/>
      <c r="O63" s="32"/>
      <c r="P63" s="88"/>
      <c r="Q63" s="64"/>
      <c r="R63" s="64"/>
      <c r="S63" s="64"/>
      <c r="T63" s="64"/>
      <c r="U63" s="64"/>
      <c r="V63" s="94"/>
      <c r="W63" s="93"/>
      <c r="X63" s="64"/>
      <c r="Y63" s="64"/>
      <c r="Z63" s="64"/>
      <c r="AA63" s="64"/>
      <c r="AB63" s="64"/>
      <c r="AC63" s="64" t="e">
        <f>AVERAGE(Tabela13[[#This Row],[LUCRO 2015]:[LUCRO 2010]])</f>
        <v>#DIV/0!</v>
      </c>
      <c r="AD63" s="64" t="e">
        <f>AVERAGE(Tabela13[[#This Row],[DIV 2015]:[DIV 2010]])</f>
        <v>#DIV/0!</v>
      </c>
      <c r="AE63" s="83" t="e">
        <f>Tabela13[[#This Row],[DIV MÉD]]*1000/Tabela13[[#This Row],[Qtde Total Ações]]</f>
        <v>#DIV/0!</v>
      </c>
      <c r="AF63" s="30" t="e">
        <f>Tabela13[[#This Row],[DIV MÉD]]/Tabela13[[#This Row],[LUCRO MÉD]]</f>
        <v>#DIV/0!</v>
      </c>
      <c r="AG63" s="30" t="e">
        <f>Tabela13[[#This Row],[DIV MÉD/AÇÃO]]/Tabela13[[#This Row],[Cotação]]</f>
        <v>#DIV/0!</v>
      </c>
      <c r="AH63" s="30" t="e">
        <f>Tabela13[[#This Row],[Cotação]]/Tabela13[[#This Row],[VPA]]</f>
        <v>#DIV/0!</v>
      </c>
      <c r="AI63" s="58">
        <f>IF(Tabela13[[#This Row],[P. Líquido]]&gt;0,Tabela13[[#This Row],[LUCRO MÉD]]/(Tabela13[[#This Row],[P. Líquido]]),0)</f>
        <v>0</v>
      </c>
      <c r="AJ63" s="70" t="e">
        <f>IF([LUCRO MÉD]&lt;&gt;0,Tabela13[[#This Row],[Cotação]]/(Tabela13[[#This Row],[LUCRO MÉD]]*1000/Tabela13[[#This Row],[Qtde Total Ações]]),0)</f>
        <v>#DIV/0!</v>
      </c>
      <c r="AK63" s="58" t="e">
        <f>(Tabela13[[#This Row],[LUCRO MÉD]]*1000/Tabela13[[#This Row],[Qtde Total Ações]])/Tabela13[[#This Row],[Cotação]]</f>
        <v>#DIV/0!</v>
      </c>
      <c r="AL63" s="56" t="e">
        <f>Tabela13[[#This Row],[Ativo Circ.]]/Tabela13[[#This Row],[Passivo Circ.]]</f>
        <v>#DIV/0!</v>
      </c>
      <c r="AM63" s="30" t="e">
        <f>STDEV(Tabela13[[#This Row],[LUCRO 2015]:[LUCRO 2010]])/Tabela13[[#This Row],[LUCRO MÉD]]</f>
        <v>#DIV/0!</v>
      </c>
    </row>
    <row r="64" spans="1:39" hidden="1">
      <c r="A64" s="21" t="s">
        <v>601</v>
      </c>
      <c r="B64" s="21" t="s">
        <v>555</v>
      </c>
      <c r="C64" s="21" t="s">
        <v>115</v>
      </c>
      <c r="D64" s="34">
        <f>MAX(Tabela13[[#This Row],[Colunas1]:[Colunas5]])</f>
        <v>25</v>
      </c>
      <c r="E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4" s="28">
        <f>IF(Tabela13[[#This Row],[P. Líquido]]&lt;&gt;0,(Tabela13[[#This Row],[P. Líquido]]*1000)/Tabela13[[#This Row],[Qtde Total Ações]],0)</f>
        <v>0</v>
      </c>
      <c r="G64" s="39">
        <f>SUMPRODUCT(N(TRIM(Tabela15[Colunas1])=Tabela13[[#This Row],[Nome de Pregão]]),Tabela15[Qtde total de ações])</f>
        <v>0</v>
      </c>
      <c r="H64" s="21">
        <f>SUMPRODUCT(N(Tabela1[Código]=Tabela13[[#This Row],[PAPEL]]),Tabela1[Fechamento])</f>
        <v>25</v>
      </c>
      <c r="I64" s="21">
        <f>SUMPRODUCT(N(Tabela17[Código]=Tabela13[[#This Row],[PAPEL]]),Tabela17[Fechamento])</f>
        <v>0</v>
      </c>
      <c r="J64" s="21">
        <f>SUMPRODUCT(N(Tabela176[Código]=Tabela13[[#This Row],[PAPEL]]),Tabela176[Fechamento])</f>
        <v>0</v>
      </c>
      <c r="K64" s="31">
        <f>SUMPRODUCT(N(Tabela1768[Código]=Tabela13[[#This Row],[PAPEL]]),Tabela1768[Fechamento])</f>
        <v>0</v>
      </c>
      <c r="L64" s="21">
        <f>SUMPRODUCT(N(Tabela17683[Código]=Tabela13[[#This Row],[PAPEL]]),Tabela17683[Fechamento])</f>
        <v>0</v>
      </c>
      <c r="M64" s="32">
        <f>IF(Tabela13[[#This Row],[Cotação]]&gt;0,Plan1!$B$2/Tabela13[[#This Row],[Cotação]]-MOD(Plan1!$B$2/Tabela13[[#This Row],[Cotação]],100),0)</f>
        <v>0</v>
      </c>
      <c r="N64" s="32"/>
      <c r="O64" s="32"/>
      <c r="P64" s="88"/>
      <c r="Q64" s="64"/>
      <c r="R64" s="64"/>
      <c r="S64" s="64"/>
      <c r="T64" s="64"/>
      <c r="U64" s="64"/>
      <c r="V64" s="94"/>
      <c r="W64" s="93"/>
      <c r="X64" s="64"/>
      <c r="Y64" s="64"/>
      <c r="Z64" s="64"/>
      <c r="AA64" s="64"/>
      <c r="AB64" s="64"/>
      <c r="AC64" s="64" t="e">
        <f>AVERAGE(Tabela13[[#This Row],[LUCRO 2015]:[LUCRO 2010]])</f>
        <v>#DIV/0!</v>
      </c>
      <c r="AD64" s="64" t="e">
        <f>AVERAGE(Tabela13[[#This Row],[DIV 2015]:[DIV 2010]])</f>
        <v>#DIV/0!</v>
      </c>
      <c r="AE64" s="83" t="e">
        <f>Tabela13[[#This Row],[DIV MÉD]]*1000/Tabela13[[#This Row],[Qtde Total Ações]]</f>
        <v>#DIV/0!</v>
      </c>
      <c r="AF64" s="30" t="e">
        <f>Tabela13[[#This Row],[DIV MÉD]]/Tabela13[[#This Row],[LUCRO MÉD]]</f>
        <v>#DIV/0!</v>
      </c>
      <c r="AG64" s="30" t="e">
        <f>Tabela13[[#This Row],[DIV MÉD/AÇÃO]]/Tabela13[[#This Row],[Cotação]]</f>
        <v>#DIV/0!</v>
      </c>
      <c r="AH64" s="30" t="e">
        <f>Tabela13[[#This Row],[Cotação]]/Tabela13[[#This Row],[VPA]]</f>
        <v>#DIV/0!</v>
      </c>
      <c r="AI64" s="58">
        <f>IF(Tabela13[[#This Row],[P. Líquido]]&gt;0,Tabela13[[#This Row],[LUCRO MÉD]]/(Tabela13[[#This Row],[P. Líquido]]),0)</f>
        <v>0</v>
      </c>
      <c r="AJ64" s="70" t="e">
        <f>IF([LUCRO MÉD]&lt;&gt;0,Tabela13[[#This Row],[Cotação]]/(Tabela13[[#This Row],[LUCRO MÉD]]*1000/Tabela13[[#This Row],[Qtde Total Ações]]),0)</f>
        <v>#DIV/0!</v>
      </c>
      <c r="AK64" s="58" t="e">
        <f>(Tabela13[[#This Row],[LUCRO MÉD]]*1000/Tabela13[[#This Row],[Qtde Total Ações]])/Tabela13[[#This Row],[Cotação]]</f>
        <v>#DIV/0!</v>
      </c>
      <c r="AL64" s="56" t="e">
        <f>Tabela13[[#This Row],[Ativo Circ.]]/Tabela13[[#This Row],[Passivo Circ.]]</f>
        <v>#DIV/0!</v>
      </c>
      <c r="AM64" s="30" t="e">
        <f>STDEV(Tabela13[[#This Row],[LUCRO 2015]:[LUCRO 2010]])/Tabela13[[#This Row],[LUCRO MÉD]]</f>
        <v>#DIV/0!</v>
      </c>
    </row>
    <row r="65" spans="1:39" hidden="1">
      <c r="A65" s="59" t="s">
        <v>801</v>
      </c>
      <c r="B65" s="21" t="s">
        <v>555</v>
      </c>
      <c r="C65" s="21" t="s">
        <v>455</v>
      </c>
      <c r="D65" s="34">
        <f>MAX(Tabela13[[#This Row],[Colunas1]:[Colunas5]])</f>
        <v>2.2799999999999998</v>
      </c>
      <c r="E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65" s="28">
        <f>IF(Tabela13[[#This Row],[P. Líquido]]&lt;&gt;0,(Tabela13[[#This Row],[P. Líquido]]*1000)/Tabela13[[#This Row],[Qtde Total Ações]],0)</f>
        <v>9.8675100864553311</v>
      </c>
      <c r="G65" s="39">
        <f>SUMPRODUCT(N(TRIM(Tabela15[Colunas1])=Tabela13[[#This Row],[Nome de Pregão]]),Tabela15[Qtde total de ações])</f>
        <v>173500000</v>
      </c>
      <c r="H65" s="21">
        <f>SUMPRODUCT(N(Tabela1[Código]=Tabela13[[#This Row],[PAPEL]]),Tabela1[Fechamento])</f>
        <v>0</v>
      </c>
      <c r="I65" s="21">
        <f>SUMPRODUCT(N(Tabela17[Código]=Tabela13[[#This Row],[PAPEL]]),Tabela17[Fechamento])</f>
        <v>0</v>
      </c>
      <c r="J65" s="21">
        <f>SUMPRODUCT(N(Tabela176[Código]=Tabela13[[#This Row],[PAPEL]]),Tabela176[Fechamento])</f>
        <v>0</v>
      </c>
      <c r="K65" s="21">
        <f>SUMPRODUCT(N(Tabela1768[Código]=Tabela13[[#This Row],[PAPEL]]),Tabela1768[Fechamento])</f>
        <v>2.2799999999999998</v>
      </c>
      <c r="L65" s="26">
        <f>SUMPRODUCT(N(Tabela17683[Código]=Tabela13[[#This Row],[PAPEL]]),Tabela17683[Fechamento])</f>
        <v>0</v>
      </c>
      <c r="M65" s="32">
        <f>IF(Tabela13[[#This Row],[Cotação]]&gt;0,Plan1!$B$2/Tabela13[[#This Row],[Cotação]]-MOD(Plan1!$B$2/Tabela13[[#This Row],[Cotação]],100),0)</f>
        <v>400</v>
      </c>
      <c r="N65" s="39">
        <v>1712013</v>
      </c>
      <c r="O65" s="39">
        <v>2107312</v>
      </c>
      <c r="P65" s="87">
        <v>1258696</v>
      </c>
      <c r="Q65" s="57">
        <v>292905</v>
      </c>
      <c r="R65" s="57">
        <v>211790</v>
      </c>
      <c r="S65" s="57">
        <v>285449</v>
      </c>
      <c r="T65" s="57">
        <v>0</v>
      </c>
      <c r="U65" s="57">
        <v>144411</v>
      </c>
      <c r="V65" s="87">
        <v>200048</v>
      </c>
      <c r="W65" s="39">
        <v>36896</v>
      </c>
      <c r="X65" s="57">
        <v>84035</v>
      </c>
      <c r="Y65" s="57">
        <v>0</v>
      </c>
      <c r="Z65" s="57">
        <v>54876</v>
      </c>
      <c r="AA65" s="57">
        <v>47512</v>
      </c>
      <c r="AB65" s="57">
        <v>26252</v>
      </c>
      <c r="AC65" s="57">
        <f>AVERAGE(Tabela13[[#This Row],[LUCRO 2015]:[LUCRO 2010]])</f>
        <v>189100.5</v>
      </c>
      <c r="AD65" s="57">
        <f>AVERAGE(Tabela13[[#This Row],[DIV 2015]:[DIV 2010]])</f>
        <v>41595.166666666664</v>
      </c>
      <c r="AE65" s="74">
        <f>Tabela13[[#This Row],[DIV MÉD]]*1000/Tabela13[[#This Row],[Qtde Total Ações]]</f>
        <v>0.23974159462055714</v>
      </c>
      <c r="AF65" s="30">
        <f>Tabela13[[#This Row],[DIV MÉD]]/Tabela13[[#This Row],[LUCRO MÉD]]</f>
        <v>0.21996328231108148</v>
      </c>
      <c r="AG65" s="30">
        <f>Tabela13[[#This Row],[DIV MÉD/AÇÃO]]/Tabela13[[#This Row],[Cotação]]</f>
        <v>0.10514982220199875</v>
      </c>
      <c r="AH65" s="30">
        <f>Tabela13[[#This Row],[Cotação]]/Tabela13[[#This Row],[VPA]]</f>
        <v>0.23106132955766107</v>
      </c>
      <c r="AI65" s="58">
        <f>IF(Tabela13[[#This Row],[P. Líquido]]&gt;0,Tabela13[[#This Row],[LUCRO MÉD]]/(Tabela13[[#This Row],[P. Líquido]]),0)</f>
        <v>0.11045506079685143</v>
      </c>
      <c r="AJ65" s="70">
        <f>IF([LUCRO MÉD]&lt;&gt;0,Tabela13[[#This Row],[Cotação]]/(Tabela13[[#This Row],[LUCRO MÉD]]*1000/Tabela13[[#This Row],[Qtde Total Ações]]),0)</f>
        <v>2.0919035116247704</v>
      </c>
      <c r="AK65" s="58">
        <f>(Tabela13[[#This Row],[LUCRO MÉD]]*1000/Tabela13[[#This Row],[Qtde Total Ações]])/Tabela13[[#This Row],[Cotação]]</f>
        <v>0.47803352040042479</v>
      </c>
      <c r="AL65" s="56">
        <f>Tabela13[[#This Row],[Ativo Circ.]]/Tabela13[[#This Row],[Passivo Circ.]]</f>
        <v>1.6742025079923986</v>
      </c>
      <c r="AM65" s="30">
        <f>STDEV(Tabela13[[#This Row],[LUCRO 2015]:[LUCRO 2010]])/Tabela13[[#This Row],[LUCRO MÉD]]</f>
        <v>0.57175724730251409</v>
      </c>
    </row>
    <row r="66" spans="1:39" hidden="1">
      <c r="A66" s="21" t="s">
        <v>603</v>
      </c>
      <c r="B66" s="21" t="s">
        <v>555</v>
      </c>
      <c r="C66" s="21" t="s">
        <v>140</v>
      </c>
      <c r="D66" s="34">
        <f>MAX(Tabela13[[#This Row],[Colunas1]:[Colunas5]])</f>
        <v>0</v>
      </c>
      <c r="E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6" s="28">
        <f>IF(Tabela13[[#This Row],[P. Líquido]]&lt;&gt;0,(Tabela13[[#This Row],[P. Líquido]]*1000)/Tabela13[[#This Row],[Qtde Total Ações]],0)</f>
        <v>0</v>
      </c>
      <c r="G66" s="39">
        <f>SUMPRODUCT(N(TRIM(Tabela15[Colunas1])=Tabela13[[#This Row],[Nome de Pregão]]),Tabela15[Qtde total de ações])</f>
        <v>0</v>
      </c>
      <c r="H66" s="21">
        <f>SUMPRODUCT(N(Tabela1[Código]=Tabela13[[#This Row],[PAPEL]]),Tabela1[Fechamento])</f>
        <v>0</v>
      </c>
      <c r="I66" s="21">
        <f>SUMPRODUCT(N(Tabela17[Código]=Tabela13[[#This Row],[PAPEL]]),Tabela17[Fechamento])</f>
        <v>0</v>
      </c>
      <c r="J66" s="21">
        <f>SUMPRODUCT(N(Tabela176[Código]=Tabela13[[#This Row],[PAPEL]]),Tabela176[Fechamento])</f>
        <v>0</v>
      </c>
      <c r="K66" s="21">
        <f>SUMPRODUCT(N(Tabela1768[Código]=Tabela13[[#This Row],[PAPEL]]),Tabela1768[Fechamento])</f>
        <v>0</v>
      </c>
      <c r="L66" s="26">
        <f>SUMPRODUCT(N(Tabela17683[Código]=Tabela13[[#This Row],[PAPEL]]),Tabela17683[Fechamento])</f>
        <v>0</v>
      </c>
      <c r="M66" s="32">
        <f>IF(Tabela13[[#This Row],[Cotação]]&gt;0,Plan1!$B$2/Tabela13[[#This Row],[Cotação]]-MOD(Plan1!$B$2/Tabela13[[#This Row],[Cotação]],100),0)</f>
        <v>0</v>
      </c>
      <c r="N66" s="32"/>
      <c r="O66" s="32"/>
      <c r="P66" s="88"/>
      <c r="Q66" s="64"/>
      <c r="R66" s="64"/>
      <c r="S66" s="64"/>
      <c r="T66" s="64"/>
      <c r="U66" s="64"/>
      <c r="V66" s="94"/>
      <c r="W66" s="93"/>
      <c r="X66" s="64"/>
      <c r="Y66" s="64"/>
      <c r="Z66" s="64"/>
      <c r="AA66" s="64"/>
      <c r="AB66" s="64"/>
      <c r="AC66" s="64" t="e">
        <f>AVERAGE(Tabela13[[#This Row],[LUCRO 2015]:[LUCRO 2010]])</f>
        <v>#DIV/0!</v>
      </c>
      <c r="AD66" s="64" t="e">
        <f>AVERAGE(Tabela13[[#This Row],[DIV 2015]:[DIV 2010]])</f>
        <v>#DIV/0!</v>
      </c>
      <c r="AE66" s="83" t="e">
        <f>Tabela13[[#This Row],[DIV MÉD]]*1000/Tabela13[[#This Row],[Qtde Total Ações]]</f>
        <v>#DIV/0!</v>
      </c>
      <c r="AF66" s="30" t="e">
        <f>Tabela13[[#This Row],[DIV MÉD]]/Tabela13[[#This Row],[LUCRO MÉD]]</f>
        <v>#DIV/0!</v>
      </c>
      <c r="AG66" s="30" t="e">
        <f>Tabela13[[#This Row],[DIV MÉD/AÇÃO]]/Tabela13[[#This Row],[Cotação]]</f>
        <v>#DIV/0!</v>
      </c>
      <c r="AH66" s="30" t="e">
        <f>Tabela13[[#This Row],[Cotação]]/Tabela13[[#This Row],[VPA]]</f>
        <v>#DIV/0!</v>
      </c>
      <c r="AI66" s="58">
        <f>IF(Tabela13[[#This Row],[P. Líquido]]&gt;0,Tabela13[[#This Row],[LUCRO MÉD]]/(Tabela13[[#This Row],[P. Líquido]]),0)</f>
        <v>0</v>
      </c>
      <c r="AJ66" s="70" t="e">
        <f>IF([LUCRO MÉD]&lt;&gt;0,Tabela13[[#This Row],[Cotação]]/(Tabela13[[#This Row],[LUCRO MÉD]]*1000/Tabela13[[#This Row],[Qtde Total Ações]]),0)</f>
        <v>#DIV/0!</v>
      </c>
      <c r="AK66" s="58" t="e">
        <f>(Tabela13[[#This Row],[LUCRO MÉD]]*1000/Tabela13[[#This Row],[Qtde Total Ações]])/Tabela13[[#This Row],[Cotação]]</f>
        <v>#DIV/0!</v>
      </c>
      <c r="AL66" s="56" t="e">
        <f>Tabela13[[#This Row],[Ativo Circ.]]/Tabela13[[#This Row],[Passivo Circ.]]</f>
        <v>#DIV/0!</v>
      </c>
      <c r="AM66" s="30" t="e">
        <f>STDEV(Tabela13[[#This Row],[LUCRO 2015]:[LUCRO 2010]])/Tabela13[[#This Row],[LUCRO MÉD]]</f>
        <v>#DIV/0!</v>
      </c>
    </row>
    <row r="67" spans="1:39" hidden="1">
      <c r="A67" s="21" t="s">
        <v>603</v>
      </c>
      <c r="B67" s="21" t="s">
        <v>556</v>
      </c>
      <c r="C67" s="21" t="s">
        <v>141</v>
      </c>
      <c r="D67" s="34">
        <f>MAX(Tabela13[[#This Row],[Colunas1]:[Colunas5]])</f>
        <v>0</v>
      </c>
      <c r="E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7" s="28">
        <f>IF(Tabela13[[#This Row],[P. Líquido]]&lt;&gt;0,(Tabela13[[#This Row],[P. Líquido]]*1000)/Tabela13[[#This Row],[Qtde Total Ações]],0)</f>
        <v>0</v>
      </c>
      <c r="G67" s="39">
        <f>SUMPRODUCT(N(TRIM(Tabela15[Colunas1])=Tabela13[[#This Row],[Nome de Pregão]]),Tabela15[Qtde total de ações])</f>
        <v>0</v>
      </c>
      <c r="H67" s="21">
        <f>SUMPRODUCT(N(Tabela1[Código]=Tabela13[[#This Row],[PAPEL]]),Tabela1[Fechamento])</f>
        <v>0</v>
      </c>
      <c r="I67" s="21">
        <f>SUMPRODUCT(N(Tabela17[Código]=Tabela13[[#This Row],[PAPEL]]),Tabela17[Fechamento])</f>
        <v>0</v>
      </c>
      <c r="J67" s="21">
        <f>SUMPRODUCT(N(Tabela176[Código]=Tabela13[[#This Row],[PAPEL]]),Tabela176[Fechamento])</f>
        <v>0</v>
      </c>
      <c r="K67" s="21">
        <f>SUMPRODUCT(N(Tabela1768[Código]=Tabela13[[#This Row],[PAPEL]]),Tabela1768[Fechamento])</f>
        <v>0</v>
      </c>
      <c r="L67" s="26">
        <f>SUMPRODUCT(N(Tabela17683[Código]=Tabela13[[#This Row],[PAPEL]]),Tabela17683[Fechamento])</f>
        <v>0</v>
      </c>
      <c r="M67" s="32">
        <f>IF(Tabela13[[#This Row],[Cotação]]&gt;0,Plan1!$B$2/Tabela13[[#This Row],[Cotação]]-MOD(Plan1!$B$2/Tabela13[[#This Row],[Cotação]],100),0)</f>
        <v>0</v>
      </c>
      <c r="N67" s="32"/>
      <c r="O67" s="32"/>
      <c r="P67" s="88"/>
      <c r="Q67" s="64"/>
      <c r="R67" s="64"/>
      <c r="S67" s="64"/>
      <c r="T67" s="64"/>
      <c r="U67" s="64"/>
      <c r="V67" s="94"/>
      <c r="W67" s="93"/>
      <c r="X67" s="64"/>
      <c r="Y67" s="64"/>
      <c r="Z67" s="64"/>
      <c r="AA67" s="64"/>
      <c r="AB67" s="64"/>
      <c r="AC67" s="64" t="e">
        <f>AVERAGE(Tabela13[[#This Row],[LUCRO 2015]:[LUCRO 2010]])</f>
        <v>#DIV/0!</v>
      </c>
      <c r="AD67" s="64" t="e">
        <f>AVERAGE(Tabela13[[#This Row],[DIV 2015]:[DIV 2010]])</f>
        <v>#DIV/0!</v>
      </c>
      <c r="AE67" s="83" t="e">
        <f>Tabela13[[#This Row],[DIV MÉD]]*1000/Tabela13[[#This Row],[Qtde Total Ações]]</f>
        <v>#DIV/0!</v>
      </c>
      <c r="AF67" s="30" t="e">
        <f>Tabela13[[#This Row],[DIV MÉD]]/Tabela13[[#This Row],[LUCRO MÉD]]</f>
        <v>#DIV/0!</v>
      </c>
      <c r="AG67" s="30" t="e">
        <f>Tabela13[[#This Row],[DIV MÉD/AÇÃO]]/Tabela13[[#This Row],[Cotação]]</f>
        <v>#DIV/0!</v>
      </c>
      <c r="AH67" s="30" t="e">
        <f>Tabela13[[#This Row],[Cotação]]/Tabela13[[#This Row],[VPA]]</f>
        <v>#DIV/0!</v>
      </c>
      <c r="AI67" s="58">
        <f>IF(Tabela13[[#This Row],[P. Líquido]]&gt;0,Tabela13[[#This Row],[LUCRO MÉD]]/(Tabela13[[#This Row],[P. Líquido]]),0)</f>
        <v>0</v>
      </c>
      <c r="AJ67" s="70" t="e">
        <f>IF([LUCRO MÉD]&lt;&gt;0,Tabela13[[#This Row],[Cotação]]/(Tabela13[[#This Row],[LUCRO MÉD]]*1000/Tabela13[[#This Row],[Qtde Total Ações]]),0)</f>
        <v>#DIV/0!</v>
      </c>
      <c r="AK67" s="58" t="e">
        <f>(Tabela13[[#This Row],[LUCRO MÉD]]*1000/Tabela13[[#This Row],[Qtde Total Ações]])/Tabela13[[#This Row],[Cotação]]</f>
        <v>#DIV/0!</v>
      </c>
      <c r="AL67" s="56" t="e">
        <f>Tabela13[[#This Row],[Ativo Circ.]]/Tabela13[[#This Row],[Passivo Circ.]]</f>
        <v>#DIV/0!</v>
      </c>
      <c r="AM67" s="30" t="e">
        <f>STDEV(Tabela13[[#This Row],[LUCRO 2015]:[LUCRO 2010]])/Tabela13[[#This Row],[LUCRO MÉD]]</f>
        <v>#DIV/0!</v>
      </c>
    </row>
    <row r="68" spans="1:39" hidden="1">
      <c r="A68" s="60" t="s">
        <v>604</v>
      </c>
      <c r="B68" s="21" t="s">
        <v>555</v>
      </c>
      <c r="C68" s="21" t="s">
        <v>409</v>
      </c>
      <c r="D68" s="34">
        <f>MAX(Tabela13[[#This Row],[Colunas1]:[Colunas5]])</f>
        <v>0</v>
      </c>
      <c r="E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8" s="28" t="e">
        <f>IF(Tabela13[[#This Row],[P. Líquido]]&lt;&gt;0,(Tabela13[[#This Row],[P. Líquido]]*1000)/Tabela13[[#This Row],[Qtde Total Ações]],0)</f>
        <v>#DIV/0!</v>
      </c>
      <c r="G68" s="39">
        <f>SUMPRODUCT(N(TRIM(Tabela15[Colunas1])=Tabela13[[#This Row],[Nome de Pregão]]),Tabela15[Qtde total de ações])</f>
        <v>0</v>
      </c>
      <c r="H68" s="21">
        <f>SUMPRODUCT(N(Tabela1[Código]=Tabela13[[#This Row],[PAPEL]]),Tabela1[Fechamento])</f>
        <v>0</v>
      </c>
      <c r="I68" s="21">
        <f>SUMPRODUCT(N(Tabela17[Código]=Tabela13[[#This Row],[PAPEL]]),Tabela17[Fechamento])</f>
        <v>0</v>
      </c>
      <c r="J68" s="21">
        <f>SUMPRODUCT(N(Tabela176[Código]=Tabela13[[#This Row],[PAPEL]]),Tabela176[Fechamento])</f>
        <v>0</v>
      </c>
      <c r="K68" s="21">
        <f>SUMPRODUCT(N(Tabela1768[Código]=Tabela13[[#This Row],[PAPEL]]),Tabela1768[Fechamento])</f>
        <v>0</v>
      </c>
      <c r="L68" s="26">
        <f>SUMPRODUCT(N(Tabela17683[Código]=Tabela13[[#This Row],[PAPEL]]),Tabela17683[Fechamento])</f>
        <v>0</v>
      </c>
      <c r="M68" s="32">
        <f>IF(Tabela13[[#This Row],[Cotação]]&gt;0,Plan1!$B$2/Tabela13[[#This Row],[Cotação]]-MOD(Plan1!$B$2/Tabela13[[#This Row],[Cotação]],100),0)</f>
        <v>0</v>
      </c>
      <c r="N68" s="39">
        <v>-366</v>
      </c>
      <c r="O68" s="39">
        <v>180155</v>
      </c>
      <c r="P68" s="87">
        <v>238865</v>
      </c>
      <c r="Q68" s="64">
        <v>0</v>
      </c>
      <c r="R68" s="64">
        <v>13986</v>
      </c>
      <c r="S68" s="64">
        <v>331</v>
      </c>
      <c r="T68" s="64"/>
      <c r="U68" s="64"/>
      <c r="V68" s="94"/>
      <c r="W68" s="93"/>
      <c r="X68" s="64"/>
      <c r="Y68" s="64"/>
      <c r="Z68" s="64"/>
      <c r="AA68" s="64"/>
      <c r="AB68" s="64"/>
      <c r="AC68" s="64">
        <f>AVERAGE(Tabela13[[#This Row],[LUCRO 2015]:[LUCRO 2010]])</f>
        <v>4772.333333333333</v>
      </c>
      <c r="AD68" s="64" t="e">
        <f>AVERAGE(Tabela13[[#This Row],[DIV 2015]:[DIV 2010]])</f>
        <v>#DIV/0!</v>
      </c>
      <c r="AE68" s="83" t="e">
        <f>Tabela13[[#This Row],[DIV MÉD]]*1000/Tabela13[[#This Row],[Qtde Total Ações]]</f>
        <v>#DIV/0!</v>
      </c>
      <c r="AF68" s="30" t="e">
        <f>Tabela13[[#This Row],[DIV MÉD]]/Tabela13[[#This Row],[LUCRO MÉD]]</f>
        <v>#DIV/0!</v>
      </c>
      <c r="AG68" s="30" t="e">
        <f>Tabela13[[#This Row],[DIV MÉD/AÇÃO]]/Tabela13[[#This Row],[Cotação]]</f>
        <v>#DIV/0!</v>
      </c>
      <c r="AH68" s="30" t="e">
        <f>Tabela13[[#This Row],[Cotação]]/Tabela13[[#This Row],[VPA]]</f>
        <v>#DIV/0!</v>
      </c>
      <c r="AI68" s="58">
        <f>IF(Tabela13[[#This Row],[P. Líquido]]&gt;0,Tabela13[[#This Row],[LUCRO MÉD]]/(Tabela13[[#This Row],[P. Líquido]]),0)</f>
        <v>0</v>
      </c>
      <c r="AJ68" s="70" t="e">
        <f>IF([LUCRO MÉD]&lt;&gt;0,Tabela13[[#This Row],[Cotação]]/(Tabela13[[#This Row],[LUCRO MÉD]]*1000/Tabela13[[#This Row],[Qtde Total Ações]]),0)</f>
        <v>#DIV/0!</v>
      </c>
      <c r="AK68" s="58" t="e">
        <f>(Tabela13[[#This Row],[LUCRO MÉD]]*1000/Tabela13[[#This Row],[Qtde Total Ações]])/Tabela13[[#This Row],[Cotação]]</f>
        <v>#DIV/0!</v>
      </c>
      <c r="AL68" s="56">
        <f>Tabela13[[#This Row],[Ativo Circ.]]/Tabela13[[#This Row],[Passivo Circ.]]</f>
        <v>0.75421263056538212</v>
      </c>
      <c r="AM68" s="30">
        <f>STDEV(Tabela13[[#This Row],[LUCRO 2015]:[LUCRO 2010]])/Tabela13[[#This Row],[LUCRO MÉD]]</f>
        <v>1.6723445307674418</v>
      </c>
    </row>
    <row r="69" spans="1:39" hidden="1">
      <c r="A69" s="60" t="s">
        <v>604</v>
      </c>
      <c r="B69" s="21" t="s">
        <v>556</v>
      </c>
      <c r="C69" s="21" t="s">
        <v>410</v>
      </c>
      <c r="D69" s="34">
        <f>MAX(Tabela13[[#This Row],[Colunas1]:[Colunas5]])</f>
        <v>0.54</v>
      </c>
      <c r="E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69" s="28" t="e">
        <f>IF(Tabela13[[#This Row],[P. Líquido]]&lt;&gt;0,(Tabela13[[#This Row],[P. Líquido]]*1000)/Tabela13[[#This Row],[Qtde Total Ações]],0)</f>
        <v>#DIV/0!</v>
      </c>
      <c r="G69" s="39">
        <f>SUMPRODUCT(N(TRIM(Tabela15[Colunas1])=Tabela13[[#This Row],[Nome de Pregão]]),Tabela15[Qtde total de ações])</f>
        <v>0</v>
      </c>
      <c r="H69" s="21">
        <f>SUMPRODUCT(N(Tabela1[Código]=Tabela13[[#This Row],[PAPEL]]),Tabela1[Fechamento])</f>
        <v>0</v>
      </c>
      <c r="I69" s="21">
        <f>SUMPRODUCT(N(Tabela17[Código]=Tabela13[[#This Row],[PAPEL]]),Tabela17[Fechamento])</f>
        <v>0</v>
      </c>
      <c r="J69" s="21">
        <f>SUMPRODUCT(N(Tabela176[Código]=Tabela13[[#This Row],[PAPEL]]),Tabela176[Fechamento])</f>
        <v>0</v>
      </c>
      <c r="K69" s="21">
        <f>SUMPRODUCT(N(Tabela1768[Código]=Tabela13[[#This Row],[PAPEL]]),Tabela1768[Fechamento])</f>
        <v>0.54</v>
      </c>
      <c r="L69" s="26">
        <f>SUMPRODUCT(N(Tabela17683[Código]=Tabela13[[#This Row],[PAPEL]]),Tabela17683[Fechamento])</f>
        <v>0</v>
      </c>
      <c r="M69" s="32">
        <f>IF(Tabela13[[#This Row],[Cotação]]&gt;0,Plan1!$B$2/Tabela13[[#This Row],[Cotação]]-MOD(Plan1!$B$2/Tabela13[[#This Row],[Cotação]],100),0)</f>
        <v>1800</v>
      </c>
      <c r="N69" s="39">
        <v>-366</v>
      </c>
      <c r="O69" s="39">
        <v>180155</v>
      </c>
      <c r="P69" s="87">
        <v>238865</v>
      </c>
      <c r="Q69" s="64">
        <v>0</v>
      </c>
      <c r="R69" s="64">
        <v>13986</v>
      </c>
      <c r="S69" s="64">
        <v>331</v>
      </c>
      <c r="T69" s="64"/>
      <c r="U69" s="64"/>
      <c r="V69" s="94"/>
      <c r="W69" s="93"/>
      <c r="X69" s="64"/>
      <c r="Y69" s="64"/>
      <c r="Z69" s="64"/>
      <c r="AA69" s="64"/>
      <c r="AB69" s="64"/>
      <c r="AC69" s="64">
        <f>AVERAGE(Tabela13[[#This Row],[LUCRO 2015]:[LUCRO 2010]])</f>
        <v>4772.333333333333</v>
      </c>
      <c r="AD69" s="64" t="e">
        <f>AVERAGE(Tabela13[[#This Row],[DIV 2015]:[DIV 2010]])</f>
        <v>#DIV/0!</v>
      </c>
      <c r="AE69" s="83" t="e">
        <f>Tabela13[[#This Row],[DIV MÉD]]*1000/Tabela13[[#This Row],[Qtde Total Ações]]</f>
        <v>#DIV/0!</v>
      </c>
      <c r="AF69" s="30" t="e">
        <f>Tabela13[[#This Row],[DIV MÉD]]/Tabela13[[#This Row],[LUCRO MÉD]]</f>
        <v>#DIV/0!</v>
      </c>
      <c r="AG69" s="30" t="e">
        <f>Tabela13[[#This Row],[DIV MÉD/AÇÃO]]/Tabela13[[#This Row],[Cotação]]</f>
        <v>#DIV/0!</v>
      </c>
      <c r="AH69" s="30" t="e">
        <f>Tabela13[[#This Row],[Cotação]]/Tabela13[[#This Row],[VPA]]</f>
        <v>#DIV/0!</v>
      </c>
      <c r="AI69" s="58">
        <f>IF(Tabela13[[#This Row],[P. Líquido]]&gt;0,Tabela13[[#This Row],[LUCRO MÉD]]/(Tabela13[[#This Row],[P. Líquido]]),0)</f>
        <v>0</v>
      </c>
      <c r="AJ69" s="70" t="e">
        <f>IF([LUCRO MÉD]&lt;&gt;0,Tabela13[[#This Row],[Cotação]]/(Tabela13[[#This Row],[LUCRO MÉD]]*1000/Tabela13[[#This Row],[Qtde Total Ações]]),0)</f>
        <v>#DIV/0!</v>
      </c>
      <c r="AK69" s="58" t="e">
        <f>(Tabela13[[#This Row],[LUCRO MÉD]]*1000/Tabela13[[#This Row],[Qtde Total Ações]])/Tabela13[[#This Row],[Cotação]]</f>
        <v>#DIV/0!</v>
      </c>
      <c r="AL69" s="56">
        <f>Tabela13[[#This Row],[Ativo Circ.]]/Tabela13[[#This Row],[Passivo Circ.]]</f>
        <v>0.75421263056538212</v>
      </c>
      <c r="AM69" s="30">
        <f>STDEV(Tabela13[[#This Row],[LUCRO 2015]:[LUCRO 2010]])/Tabela13[[#This Row],[LUCRO MÉD]]</f>
        <v>1.6723445307674418</v>
      </c>
    </row>
    <row r="70" spans="1:39" hidden="1">
      <c r="A70" s="21" t="s">
        <v>605</v>
      </c>
      <c r="B70" s="21" t="s">
        <v>556</v>
      </c>
      <c r="C70" s="21" t="s">
        <v>227</v>
      </c>
      <c r="D70" s="34">
        <f>MAX(Tabela13[[#This Row],[Colunas1]:[Colunas5]])</f>
        <v>0</v>
      </c>
      <c r="E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0" s="28">
        <f>IF(Tabela13[[#This Row],[P. Líquido]]&lt;&gt;0,(Tabela13[[#This Row],[P. Líquido]]*1000)/Tabela13[[#This Row],[Qtde Total Ações]],0)</f>
        <v>0</v>
      </c>
      <c r="G70" s="39">
        <f>SUMPRODUCT(N(TRIM(Tabela15[Colunas1])=Tabela13[[#This Row],[Nome de Pregão]]),Tabela15[Qtde total de ações])</f>
        <v>0</v>
      </c>
      <c r="H70" s="21">
        <f>SUMPRODUCT(N(Tabela1[Código]=Tabela13[[#This Row],[PAPEL]]),Tabela1[Fechamento])</f>
        <v>0</v>
      </c>
      <c r="I70" s="21">
        <f>SUMPRODUCT(N(Tabela17[Código]=Tabela13[[#This Row],[PAPEL]]),Tabela17[Fechamento])</f>
        <v>0</v>
      </c>
      <c r="J70" s="21">
        <f>SUMPRODUCT(N(Tabela176[Código]=Tabela13[[#This Row],[PAPEL]]),Tabela176[Fechamento])</f>
        <v>0</v>
      </c>
      <c r="K70" s="21">
        <f>SUMPRODUCT(N(Tabela1768[Código]=Tabela13[[#This Row],[PAPEL]]),Tabela1768[Fechamento])</f>
        <v>0</v>
      </c>
      <c r="L70" s="31">
        <f>SUMPRODUCT(N(Tabela17683[Código]=Tabela13[[#This Row],[PAPEL]]),Tabela17683[Fechamento])</f>
        <v>0</v>
      </c>
      <c r="M70" s="22">
        <f>IF(Tabela13[[#This Row],[Cotação]]&gt;0,Plan1!$B$2/Tabela13[[#This Row],[Cotação]]-MOD(Plan1!$B$2/Tabela13[[#This Row],[Cotação]],100),0)</f>
        <v>0</v>
      </c>
      <c r="N70" s="22"/>
      <c r="O70" s="22"/>
      <c r="P70" s="88"/>
      <c r="Q70" s="64"/>
      <c r="R70" s="64"/>
      <c r="S70" s="64"/>
      <c r="T70" s="64"/>
      <c r="U70" s="64"/>
      <c r="V70" s="94"/>
      <c r="W70" s="93"/>
      <c r="X70" s="64"/>
      <c r="Y70" s="64"/>
      <c r="Z70" s="64"/>
      <c r="AA70" s="64"/>
      <c r="AB70" s="64"/>
      <c r="AC70" s="64" t="e">
        <f>AVERAGE(Tabela13[[#This Row],[LUCRO 2015]:[LUCRO 2010]])</f>
        <v>#DIV/0!</v>
      </c>
      <c r="AD70" s="64" t="e">
        <f>AVERAGE(Tabela13[[#This Row],[DIV 2015]:[DIV 2010]])</f>
        <v>#DIV/0!</v>
      </c>
      <c r="AE70" s="83" t="e">
        <f>Tabela13[[#This Row],[DIV MÉD]]*1000/Tabela13[[#This Row],[Qtde Total Ações]]</f>
        <v>#DIV/0!</v>
      </c>
      <c r="AF70" s="30" t="e">
        <f>Tabela13[[#This Row],[DIV MÉD]]/Tabela13[[#This Row],[LUCRO MÉD]]</f>
        <v>#DIV/0!</v>
      </c>
      <c r="AG70" s="30" t="e">
        <f>Tabela13[[#This Row],[DIV MÉD/AÇÃO]]/Tabela13[[#This Row],[Cotação]]</f>
        <v>#DIV/0!</v>
      </c>
      <c r="AH70" s="30" t="e">
        <f>Tabela13[[#This Row],[Cotação]]/Tabela13[[#This Row],[VPA]]</f>
        <v>#DIV/0!</v>
      </c>
      <c r="AI70" s="58">
        <f>IF(Tabela13[[#This Row],[P. Líquido]]&gt;0,Tabela13[[#This Row],[LUCRO MÉD]]/(Tabela13[[#This Row],[P. Líquido]]),0)</f>
        <v>0</v>
      </c>
      <c r="AJ70" s="70" t="e">
        <f>IF([LUCRO MÉD]&lt;&gt;0,Tabela13[[#This Row],[Cotação]]/(Tabela13[[#This Row],[LUCRO MÉD]]*1000/Tabela13[[#This Row],[Qtde Total Ações]]),0)</f>
        <v>#DIV/0!</v>
      </c>
      <c r="AK70" s="58" t="e">
        <f>(Tabela13[[#This Row],[LUCRO MÉD]]*1000/Tabela13[[#This Row],[Qtde Total Ações]])/Tabela13[[#This Row],[Cotação]]</f>
        <v>#DIV/0!</v>
      </c>
      <c r="AL70" s="56" t="e">
        <f>Tabela13[[#This Row],[Ativo Circ.]]/Tabela13[[#This Row],[Passivo Circ.]]</f>
        <v>#DIV/0!</v>
      </c>
      <c r="AM70" s="30" t="e">
        <f>STDEV(Tabela13[[#This Row],[LUCRO 2015]:[LUCRO 2010]])/Tabela13[[#This Row],[LUCRO MÉD]]</f>
        <v>#DIV/0!</v>
      </c>
    </row>
    <row r="71" spans="1:39" hidden="1">
      <c r="A71" s="21" t="s">
        <v>605</v>
      </c>
      <c r="B71" s="21" t="s">
        <v>555</v>
      </c>
      <c r="C71" s="21" t="s">
        <v>93</v>
      </c>
      <c r="D71" s="34">
        <f>MAX(Tabela13[[#This Row],[Colunas1]:[Colunas5]])</f>
        <v>10.199999999999999</v>
      </c>
      <c r="E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1" s="28">
        <f>IF(Tabela13[[#This Row],[P. Líquido]]&lt;&gt;0,(Tabela13[[#This Row],[P. Líquido]]*1000)/Tabela13[[#This Row],[Qtde Total Ações]],0)</f>
        <v>0</v>
      </c>
      <c r="G71" s="39">
        <f>SUMPRODUCT(N(TRIM(Tabela15[Colunas1])=Tabela13[[#This Row],[Nome de Pregão]]),Tabela15[Qtde total de ações])</f>
        <v>0</v>
      </c>
      <c r="H71" s="21">
        <f>SUMPRODUCT(N(Tabela1[Código]=Tabela13[[#This Row],[PAPEL]]),Tabela1[Fechamento])</f>
        <v>10.199999999999999</v>
      </c>
      <c r="I71" s="21">
        <f>SUMPRODUCT(N(Tabela17[Código]=Tabela13[[#This Row],[PAPEL]]),Tabela17[Fechamento])</f>
        <v>0</v>
      </c>
      <c r="J71" s="21">
        <f>SUMPRODUCT(N(Tabela176[Código]=Tabela13[[#This Row],[PAPEL]]),Tabela176[Fechamento])</f>
        <v>0</v>
      </c>
      <c r="K71" s="21">
        <f>SUMPRODUCT(N(Tabela1768[Código]=Tabela13[[#This Row],[PAPEL]]),Tabela1768[Fechamento])</f>
        <v>0</v>
      </c>
      <c r="L71" s="31">
        <f>SUMPRODUCT(N(Tabela17683[Código]=Tabela13[[#This Row],[PAPEL]]),Tabela17683[Fechamento])</f>
        <v>0</v>
      </c>
      <c r="M71" s="32">
        <f>IF(Tabela13[[#This Row],[Cotação]]&gt;0,Plan1!$B$2/Tabela13[[#This Row],[Cotação]]-MOD(Plan1!$B$2/Tabela13[[#This Row],[Cotação]],100),0)</f>
        <v>0</v>
      </c>
      <c r="N71" s="32"/>
      <c r="O71" s="32"/>
      <c r="P71" s="88"/>
      <c r="Q71" s="64"/>
      <c r="R71" s="64"/>
      <c r="S71" s="64"/>
      <c r="T71" s="64"/>
      <c r="U71" s="64"/>
      <c r="V71" s="94"/>
      <c r="W71" s="93"/>
      <c r="X71" s="64"/>
      <c r="Y71" s="64"/>
      <c r="Z71" s="64"/>
      <c r="AA71" s="64"/>
      <c r="AB71" s="64"/>
      <c r="AC71" s="64" t="e">
        <f>AVERAGE(Tabela13[[#This Row],[LUCRO 2015]:[LUCRO 2010]])</f>
        <v>#DIV/0!</v>
      </c>
      <c r="AD71" s="64" t="e">
        <f>AVERAGE(Tabela13[[#This Row],[DIV 2015]:[DIV 2010]])</f>
        <v>#DIV/0!</v>
      </c>
      <c r="AE71" s="83" t="e">
        <f>Tabela13[[#This Row],[DIV MÉD]]*1000/Tabela13[[#This Row],[Qtde Total Ações]]</f>
        <v>#DIV/0!</v>
      </c>
      <c r="AF71" s="30" t="e">
        <f>Tabela13[[#This Row],[DIV MÉD]]/Tabela13[[#This Row],[LUCRO MÉD]]</f>
        <v>#DIV/0!</v>
      </c>
      <c r="AG71" s="30" t="e">
        <f>Tabela13[[#This Row],[DIV MÉD/AÇÃO]]/Tabela13[[#This Row],[Cotação]]</f>
        <v>#DIV/0!</v>
      </c>
      <c r="AH71" s="30" t="e">
        <f>Tabela13[[#This Row],[Cotação]]/Tabela13[[#This Row],[VPA]]</f>
        <v>#DIV/0!</v>
      </c>
      <c r="AI71" s="58">
        <f>IF(Tabela13[[#This Row],[P. Líquido]]&gt;0,Tabela13[[#This Row],[LUCRO MÉD]]/(Tabela13[[#This Row],[P. Líquido]]),0)</f>
        <v>0</v>
      </c>
      <c r="AJ71" s="70" t="e">
        <f>IF([LUCRO MÉD]&lt;&gt;0,Tabela13[[#This Row],[Cotação]]/(Tabela13[[#This Row],[LUCRO MÉD]]*1000/Tabela13[[#This Row],[Qtde Total Ações]]),0)</f>
        <v>#DIV/0!</v>
      </c>
      <c r="AK71" s="58" t="e">
        <f>(Tabela13[[#This Row],[LUCRO MÉD]]*1000/Tabela13[[#This Row],[Qtde Total Ações]])/Tabela13[[#This Row],[Cotação]]</f>
        <v>#DIV/0!</v>
      </c>
      <c r="AL71" s="56" t="e">
        <f>Tabela13[[#This Row],[Ativo Circ.]]/Tabela13[[#This Row],[Passivo Circ.]]</f>
        <v>#DIV/0!</v>
      </c>
      <c r="AM71" s="30" t="e">
        <f>STDEV(Tabela13[[#This Row],[LUCRO 2015]:[LUCRO 2010]])/Tabela13[[#This Row],[LUCRO MÉD]]</f>
        <v>#DIV/0!</v>
      </c>
    </row>
    <row r="72" spans="1:39" hidden="1">
      <c r="A72" s="60" t="s">
        <v>725</v>
      </c>
      <c r="B72" s="21" t="s">
        <v>556</v>
      </c>
      <c r="C72" s="21" t="s">
        <v>539</v>
      </c>
      <c r="D72" s="34">
        <f>MAX(Tabela13[[#This Row],[Colunas1]:[Colunas5]])</f>
        <v>2.4</v>
      </c>
      <c r="E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2" s="28">
        <f>IF(Tabela13[[#This Row],[P. Líquido]]&lt;&gt;0,(Tabela13[[#This Row],[P. Líquido]]*1000)/Tabela13[[#This Row],[Qtde Total Ações]],0)</f>
        <v>2.0762435339453038</v>
      </c>
      <c r="G72" s="39">
        <f>SUMPRODUCT(N(TRIM(Tabela15[Colunas1])=Tabela13[[#This Row],[Nome de Pregão]]),Tabela15[Qtde total de ações])</f>
        <v>896900084</v>
      </c>
      <c r="H72" s="21">
        <f>SUMPRODUCT(N(Tabela1[Código]=Tabela13[[#This Row],[PAPEL]]),Tabela1[Fechamento])</f>
        <v>0</v>
      </c>
      <c r="I72" s="21">
        <f>SUMPRODUCT(N(Tabela17[Código]=Tabela13[[#This Row],[PAPEL]]),Tabela17[Fechamento])</f>
        <v>0</v>
      </c>
      <c r="J72" s="21">
        <f>SUMPRODUCT(N(Tabela176[Código]=Tabela13[[#This Row],[PAPEL]]),Tabela176[Fechamento])</f>
        <v>0</v>
      </c>
      <c r="K72" s="21">
        <f>SUMPRODUCT(N(Tabela1768[Código]=Tabela13[[#This Row],[PAPEL]]),Tabela1768[Fechamento])</f>
        <v>0</v>
      </c>
      <c r="L72" s="26">
        <f>SUMPRODUCT(N(Tabela17683[Código]=Tabela13[[#This Row],[PAPEL]]),Tabela17683[Fechamento])</f>
        <v>2.4</v>
      </c>
      <c r="M72" s="32">
        <f>IF(Tabela13[[#This Row],[Cotação]]&gt;0,Plan1!$B$2/Tabela13[[#This Row],[Cotação]]-MOD(Plan1!$B$2/Tabela13[[#This Row],[Cotação]],100),0)</f>
        <v>400</v>
      </c>
      <c r="N72" s="39">
        <v>1862183</v>
      </c>
      <c r="O72" s="39">
        <v>2988919</v>
      </c>
      <c r="P72" s="87">
        <v>1592174</v>
      </c>
      <c r="Q72" s="64">
        <v>89083</v>
      </c>
      <c r="R72" s="64">
        <v>224070</v>
      </c>
      <c r="S72" s="64">
        <v>292117</v>
      </c>
      <c r="T72" s="64">
        <v>302357</v>
      </c>
      <c r="U72" s="64">
        <v>344023</v>
      </c>
      <c r="V72" s="94">
        <v>295754</v>
      </c>
      <c r="W72" s="93">
        <v>86935</v>
      </c>
      <c r="X72" s="64">
        <v>121897</v>
      </c>
      <c r="Y72" s="64">
        <v>136034</v>
      </c>
      <c r="Z72" s="64">
        <v>167137</v>
      </c>
      <c r="AA72" s="64">
        <v>149376</v>
      </c>
      <c r="AB72" s="64">
        <v>73069</v>
      </c>
      <c r="AC72" s="64">
        <f>AVERAGE(Tabela13[[#This Row],[LUCRO 2015]:[LUCRO 2010]])</f>
        <v>257900.66666666666</v>
      </c>
      <c r="AD72" s="64">
        <f>AVERAGE(Tabela13[[#This Row],[DIV 2015]:[DIV 2010]])</f>
        <v>122408</v>
      </c>
      <c r="AE72" s="83">
        <f>Tabela13[[#This Row],[DIV MÉD]]*1000/Tabela13[[#This Row],[Qtde Total Ações]]</f>
        <v>0.136478970382168</v>
      </c>
      <c r="AF72" s="30">
        <f>Tabela13[[#This Row],[DIV MÉD]]/Tabela13[[#This Row],[LUCRO MÉD]]</f>
        <v>0.47463235199081821</v>
      </c>
      <c r="AG72" s="30">
        <f>Tabela13[[#This Row],[DIV MÉD/AÇÃO]]/Tabela13[[#This Row],[Cotação]]</f>
        <v>5.6866237659236665E-2</v>
      </c>
      <c r="AH72" s="30">
        <f>Tabela13[[#This Row],[Cotação]]/Tabela13[[#This Row],[VPA]]</f>
        <v>1.1559337624712502</v>
      </c>
      <c r="AI72" s="58">
        <f>IF(Tabela13[[#This Row],[P. Líquido]]&gt;0,Tabela13[[#This Row],[LUCRO MÉD]]/(Tabela13[[#This Row],[P. Líquido]]),0)</f>
        <v>0.13849372841802693</v>
      </c>
      <c r="AJ72" s="70">
        <f>IF([LUCRO MÉD]&lt;&gt;0,Tabela13[[#This Row],[Cotação]]/(Tabela13[[#This Row],[LUCRO MÉD]]*1000/Tabela13[[#This Row],[Qtde Total Ações]]),0)</f>
        <v>8.3464700941706251</v>
      </c>
      <c r="AK72" s="58">
        <f>(Tabela13[[#This Row],[LUCRO MÉD]]*1000/Tabela13[[#This Row],[Qtde Total Ações]])/Tabela13[[#This Row],[Cotação]]</f>
        <v>0.11981112838329393</v>
      </c>
      <c r="AL72" s="56">
        <f>Tabela13[[#This Row],[Ativo Circ.]]/Tabela13[[#This Row],[Passivo Circ.]]</f>
        <v>1.8772565058844071</v>
      </c>
      <c r="AM72" s="30">
        <f>STDEV(Tabela13[[#This Row],[LUCRO 2015]:[LUCRO 2010]])/Tabela13[[#This Row],[LUCRO MÉD]]</f>
        <v>0.35385306871152494</v>
      </c>
    </row>
    <row r="73" spans="1:39" hidden="1">
      <c r="A73" s="60" t="s">
        <v>607</v>
      </c>
      <c r="B73" s="21" t="s">
        <v>562</v>
      </c>
      <c r="C73" s="21" t="s">
        <v>52</v>
      </c>
      <c r="D73" s="34">
        <f>MAX(Tabela13[[#This Row],[Colunas1]:[Colunas5]])</f>
        <v>18.989999999999998</v>
      </c>
      <c r="E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3" s="28" t="e">
        <f>IF(Tabela13[[#This Row],[P. Líquido]]&lt;&gt;0,(Tabela13[[#This Row],[P. Líquido]]*1000)/Tabela13[[#This Row],[Qtde Total Ações]],0)</f>
        <v>#DIV/0!</v>
      </c>
      <c r="G73" s="39">
        <f>SUMPRODUCT(N(TRIM(Tabela15[Colunas1])=Tabela13[[#This Row],[Nome de Pregão]]),Tabela15[Qtde total de ações])</f>
        <v>0</v>
      </c>
      <c r="H73" s="21">
        <f>SUMPRODUCT(N(Tabela1[Código]=Tabela13[[#This Row],[PAPEL]]),Tabela1[Fechamento])</f>
        <v>18.989999999999998</v>
      </c>
      <c r="I73" s="21">
        <f>SUMPRODUCT(N(Tabela17[Código]=Tabela13[[#This Row],[PAPEL]]),Tabela17[Fechamento])</f>
        <v>0</v>
      </c>
      <c r="J73" s="21">
        <f>SUMPRODUCT(N(Tabela176[Código]=Tabela13[[#This Row],[PAPEL]]),Tabela176[Fechamento])</f>
        <v>0</v>
      </c>
      <c r="K73" s="21">
        <f>SUMPRODUCT(N(Tabela1768[Código]=Tabela13[[#This Row],[PAPEL]]),Tabela1768[Fechamento])</f>
        <v>0</v>
      </c>
      <c r="L73" s="21">
        <f>SUMPRODUCT(N(Tabela17683[Código]=Tabela13[[#This Row],[PAPEL]]),Tabela17683[Fechamento])</f>
        <v>0</v>
      </c>
      <c r="M73" s="32">
        <f>IF(Tabela13[[#This Row],[Cotação]]&gt;0,Plan1!$B$2/Tabela13[[#This Row],[Cotação]]-MOD(Plan1!$B$2/Tabela13[[#This Row],[Cotação]],100),0)</f>
        <v>0</v>
      </c>
      <c r="N73" s="67">
        <v>820821</v>
      </c>
      <c r="O73" s="67">
        <v>1556221</v>
      </c>
      <c r="P73" s="89">
        <v>1375506</v>
      </c>
      <c r="Q73" s="64">
        <v>88519</v>
      </c>
      <c r="R73" s="64">
        <v>0</v>
      </c>
      <c r="S73" s="64">
        <v>0</v>
      </c>
      <c r="T73" s="64"/>
      <c r="U73" s="64"/>
      <c r="V73" s="94"/>
      <c r="W73" s="93"/>
      <c r="X73" s="64"/>
      <c r="Y73" s="64"/>
      <c r="Z73" s="64"/>
      <c r="AA73" s="64"/>
      <c r="AB73" s="64"/>
      <c r="AC73" s="64">
        <f>AVERAGE(Tabela13[[#This Row],[LUCRO 2015]:[LUCRO 2010]])</f>
        <v>29506.333333333332</v>
      </c>
      <c r="AD73" s="64" t="e">
        <f>AVERAGE(Tabela13[[#This Row],[DIV 2015]:[DIV 2010]])</f>
        <v>#DIV/0!</v>
      </c>
      <c r="AE73" s="83" t="e">
        <f>Tabela13[[#This Row],[DIV MÉD]]*1000/Tabela13[[#This Row],[Qtde Total Ações]]</f>
        <v>#DIV/0!</v>
      </c>
      <c r="AF73" s="30" t="e">
        <f>Tabela13[[#This Row],[DIV MÉD]]/Tabela13[[#This Row],[LUCRO MÉD]]</f>
        <v>#DIV/0!</v>
      </c>
      <c r="AG73" s="30" t="e">
        <f>Tabela13[[#This Row],[DIV MÉD/AÇÃO]]/Tabela13[[#This Row],[Cotação]]</f>
        <v>#DIV/0!</v>
      </c>
      <c r="AH73" s="30" t="e">
        <f>Tabela13[[#This Row],[Cotação]]/Tabela13[[#This Row],[VPA]]</f>
        <v>#DIV/0!</v>
      </c>
      <c r="AI73" s="58">
        <f>IF(Tabela13[[#This Row],[P. Líquido]]&gt;0,Tabela13[[#This Row],[LUCRO MÉD]]/(Tabela13[[#This Row],[P. Líquido]]),0)</f>
        <v>3.5947342152958237E-2</v>
      </c>
      <c r="AJ73" s="70" t="e">
        <f>IF([LUCRO MÉD]&lt;&gt;0,Tabela13[[#This Row],[Cotação]]/(Tabela13[[#This Row],[LUCRO MÉD]]*1000/Tabela13[[#This Row],[Qtde Total Ações]]),0)</f>
        <v>#DIV/0!</v>
      </c>
      <c r="AK73" s="58" t="e">
        <f>(Tabela13[[#This Row],[LUCRO MÉD]]*1000/Tabela13[[#This Row],[Qtde Total Ações]])/Tabela13[[#This Row],[Cotação]]</f>
        <v>#DIV/0!</v>
      </c>
      <c r="AL73" s="56">
        <f>Tabela13[[#This Row],[Ativo Circ.]]/Tabela13[[#This Row],[Passivo Circ.]]</f>
        <v>1.1313807427957421</v>
      </c>
      <c r="AM73" s="30">
        <f>STDEV(Tabela13[[#This Row],[LUCRO 2015]:[LUCRO 2010]])/Tabela13[[#This Row],[LUCRO MÉD]]</f>
        <v>1.7320508075688772</v>
      </c>
    </row>
    <row r="74" spans="1:39" hidden="1">
      <c r="A74" s="21" t="s">
        <v>607</v>
      </c>
      <c r="B74" s="21" t="s">
        <v>555</v>
      </c>
      <c r="C74" s="21" t="s">
        <v>71</v>
      </c>
      <c r="D74" s="34">
        <f>MAX(Tabela13[[#This Row],[Colunas1]:[Colunas5]])</f>
        <v>19.89</v>
      </c>
      <c r="E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4" s="28">
        <f>IF(Tabela13[[#This Row],[P. Líquido]]&lt;&gt;0,(Tabela13[[#This Row],[P. Líquido]]*1000)/Tabela13[[#This Row],[Qtde Total Ações]],0)</f>
        <v>0</v>
      </c>
      <c r="G74" s="39">
        <f>SUMPRODUCT(N(TRIM(Tabela15[Colunas1])=Tabela13[[#This Row],[Nome de Pregão]]),Tabela15[Qtde total de ações])</f>
        <v>0</v>
      </c>
      <c r="H74" s="21">
        <f>SUMPRODUCT(N(Tabela1[Código]=Tabela13[[#This Row],[PAPEL]]),Tabela1[Fechamento])</f>
        <v>19.89</v>
      </c>
      <c r="I74" s="21">
        <f>SUMPRODUCT(N(Tabela17[Código]=Tabela13[[#This Row],[PAPEL]]),Tabela17[Fechamento])</f>
        <v>0</v>
      </c>
      <c r="J74" s="21">
        <f>SUMPRODUCT(N(Tabela176[Código]=Tabela13[[#This Row],[PAPEL]]),Tabela176[Fechamento])</f>
        <v>0</v>
      </c>
      <c r="K74" s="21">
        <f>SUMPRODUCT(N(Tabela1768[Código]=Tabela13[[#This Row],[PAPEL]]),Tabela1768[Fechamento])</f>
        <v>0</v>
      </c>
      <c r="L74" s="21">
        <f>SUMPRODUCT(N(Tabela17683[Código]=Tabela13[[#This Row],[PAPEL]]),Tabela17683[Fechamento])</f>
        <v>0</v>
      </c>
      <c r="M74" s="32">
        <f>IF(Tabela13[[#This Row],[Cotação]]&gt;0,Plan1!$B$2/Tabela13[[#This Row],[Cotação]]-MOD(Plan1!$B$2/Tabela13[[#This Row],[Cotação]],100),0)</f>
        <v>0</v>
      </c>
      <c r="N74" s="32"/>
      <c r="O74" s="32"/>
      <c r="P74" s="88"/>
      <c r="Q74" s="64"/>
      <c r="R74" s="64"/>
      <c r="S74" s="64"/>
      <c r="T74" s="64"/>
      <c r="U74" s="64"/>
      <c r="V74" s="94"/>
      <c r="W74" s="93"/>
      <c r="X74" s="64"/>
      <c r="Y74" s="64"/>
      <c r="Z74" s="64"/>
      <c r="AA74" s="64"/>
      <c r="AB74" s="64"/>
      <c r="AC74" s="64" t="e">
        <f>AVERAGE(Tabela13[[#This Row],[LUCRO 2015]:[LUCRO 2010]])</f>
        <v>#DIV/0!</v>
      </c>
      <c r="AD74" s="64" t="e">
        <f>AVERAGE(Tabela13[[#This Row],[DIV 2015]:[DIV 2010]])</f>
        <v>#DIV/0!</v>
      </c>
      <c r="AE74" s="83" t="e">
        <f>Tabela13[[#This Row],[DIV MÉD]]*1000/Tabela13[[#This Row],[Qtde Total Ações]]</f>
        <v>#DIV/0!</v>
      </c>
      <c r="AF74" s="30" t="e">
        <f>Tabela13[[#This Row],[DIV MÉD]]/Tabela13[[#This Row],[LUCRO MÉD]]</f>
        <v>#DIV/0!</v>
      </c>
      <c r="AG74" s="30" t="e">
        <f>Tabela13[[#This Row],[DIV MÉD/AÇÃO]]/Tabela13[[#This Row],[Cotação]]</f>
        <v>#DIV/0!</v>
      </c>
      <c r="AH74" s="30" t="e">
        <f>Tabela13[[#This Row],[Cotação]]/Tabela13[[#This Row],[VPA]]</f>
        <v>#DIV/0!</v>
      </c>
      <c r="AI74" s="58">
        <f>IF(Tabela13[[#This Row],[P. Líquido]]&gt;0,Tabela13[[#This Row],[LUCRO MÉD]]/(Tabela13[[#This Row],[P. Líquido]]),0)</f>
        <v>0</v>
      </c>
      <c r="AJ74" s="70" t="e">
        <f>IF([LUCRO MÉD]&lt;&gt;0,Tabela13[[#This Row],[Cotação]]/(Tabela13[[#This Row],[LUCRO MÉD]]*1000/Tabela13[[#This Row],[Qtde Total Ações]]),0)</f>
        <v>#DIV/0!</v>
      </c>
      <c r="AK74" s="58" t="e">
        <f>(Tabela13[[#This Row],[LUCRO MÉD]]*1000/Tabela13[[#This Row],[Qtde Total Ações]])/Tabela13[[#This Row],[Cotação]]</f>
        <v>#DIV/0!</v>
      </c>
      <c r="AL74" s="56" t="e">
        <f>Tabela13[[#This Row],[Ativo Circ.]]/Tabela13[[#This Row],[Passivo Circ.]]</f>
        <v>#DIV/0!</v>
      </c>
      <c r="AM74" s="30" t="e">
        <f>STDEV(Tabela13[[#This Row],[LUCRO 2015]:[LUCRO 2010]])/Tabela13[[#This Row],[LUCRO MÉD]]</f>
        <v>#DIV/0!</v>
      </c>
    </row>
    <row r="75" spans="1:39" hidden="1">
      <c r="A75" s="21" t="s">
        <v>607</v>
      </c>
      <c r="B75" s="21" t="s">
        <v>561</v>
      </c>
      <c r="C75" s="21" t="s">
        <v>72</v>
      </c>
      <c r="D75" s="34">
        <f>MAX(Tabela13[[#This Row],[Colunas1]:[Colunas5]])</f>
        <v>28.12</v>
      </c>
      <c r="E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5" s="28">
        <f>IF(Tabela13[[#This Row],[P. Líquido]]&lt;&gt;0,(Tabela13[[#This Row],[P. Líquido]]*1000)/Tabela13[[#This Row],[Qtde Total Ações]],0)</f>
        <v>0</v>
      </c>
      <c r="G75" s="39">
        <f>SUMPRODUCT(N(TRIM(Tabela15[Colunas1])=Tabela13[[#This Row],[Nome de Pregão]]),Tabela15[Qtde total de ações])</f>
        <v>0</v>
      </c>
      <c r="H75" s="21">
        <f>SUMPRODUCT(N(Tabela1[Código]=Tabela13[[#This Row],[PAPEL]]),Tabela1[Fechamento])</f>
        <v>28.12</v>
      </c>
      <c r="I75" s="21">
        <f>SUMPRODUCT(N(Tabela17[Código]=Tabela13[[#This Row],[PAPEL]]),Tabela17[Fechamento])</f>
        <v>0</v>
      </c>
      <c r="J75" s="21">
        <f>SUMPRODUCT(N(Tabela176[Código]=Tabela13[[#This Row],[PAPEL]]),Tabela176[Fechamento])</f>
        <v>0</v>
      </c>
      <c r="K75" s="21">
        <f>SUMPRODUCT(N(Tabela1768[Código]=Tabela13[[#This Row],[PAPEL]]),Tabela1768[Fechamento])</f>
        <v>0</v>
      </c>
      <c r="L75" s="21">
        <f>SUMPRODUCT(N(Tabela17683[Código]=Tabela13[[#This Row],[PAPEL]]),Tabela17683[Fechamento])</f>
        <v>0</v>
      </c>
      <c r="M75" s="32">
        <f>IF(Tabela13[[#This Row],[Cotação]]&gt;0,Plan1!$B$2/Tabela13[[#This Row],[Cotação]]-MOD(Plan1!$B$2/Tabela13[[#This Row],[Cotação]],100),0)</f>
        <v>0</v>
      </c>
      <c r="N75" s="32"/>
      <c r="O75" s="32"/>
      <c r="P75" s="88"/>
      <c r="Q75" s="64"/>
      <c r="R75" s="64"/>
      <c r="S75" s="64"/>
      <c r="T75" s="64"/>
      <c r="U75" s="64"/>
      <c r="V75" s="94"/>
      <c r="W75" s="93"/>
      <c r="X75" s="64"/>
      <c r="Y75" s="64"/>
      <c r="Z75" s="64"/>
      <c r="AA75" s="64"/>
      <c r="AB75" s="64"/>
      <c r="AC75" s="64" t="e">
        <f>AVERAGE(Tabela13[[#This Row],[LUCRO 2015]:[LUCRO 2010]])</f>
        <v>#DIV/0!</v>
      </c>
      <c r="AD75" s="64" t="e">
        <f>AVERAGE(Tabela13[[#This Row],[DIV 2015]:[DIV 2010]])</f>
        <v>#DIV/0!</v>
      </c>
      <c r="AE75" s="83" t="e">
        <f>Tabela13[[#This Row],[DIV MÉD]]*1000/Tabela13[[#This Row],[Qtde Total Ações]]</f>
        <v>#DIV/0!</v>
      </c>
      <c r="AF75" s="30" t="e">
        <f>Tabela13[[#This Row],[DIV MÉD]]/Tabela13[[#This Row],[LUCRO MÉD]]</f>
        <v>#DIV/0!</v>
      </c>
      <c r="AG75" s="30" t="e">
        <f>Tabela13[[#This Row],[DIV MÉD/AÇÃO]]/Tabela13[[#This Row],[Cotação]]</f>
        <v>#DIV/0!</v>
      </c>
      <c r="AH75" s="30" t="e">
        <f>Tabela13[[#This Row],[Cotação]]/Tabela13[[#This Row],[VPA]]</f>
        <v>#DIV/0!</v>
      </c>
      <c r="AI75" s="58">
        <f>IF(Tabela13[[#This Row],[P. Líquido]]&gt;0,Tabela13[[#This Row],[LUCRO MÉD]]/(Tabela13[[#This Row],[P. Líquido]]),0)</f>
        <v>0</v>
      </c>
      <c r="AJ75" s="70" t="e">
        <f>IF([LUCRO MÉD]&lt;&gt;0,Tabela13[[#This Row],[Cotação]]/(Tabela13[[#This Row],[LUCRO MÉD]]*1000/Tabela13[[#This Row],[Qtde Total Ações]]),0)</f>
        <v>#DIV/0!</v>
      </c>
      <c r="AK75" s="58" t="e">
        <f>(Tabela13[[#This Row],[LUCRO MÉD]]*1000/Tabela13[[#This Row],[Qtde Total Ações]])/Tabela13[[#This Row],[Cotação]]</f>
        <v>#DIV/0!</v>
      </c>
      <c r="AL75" s="56" t="e">
        <f>Tabela13[[#This Row],[Ativo Circ.]]/Tabela13[[#This Row],[Passivo Circ.]]</f>
        <v>#DIV/0!</v>
      </c>
      <c r="AM75" s="30" t="e">
        <f>STDEV(Tabela13[[#This Row],[LUCRO 2015]:[LUCRO 2010]])/Tabela13[[#This Row],[LUCRO MÉD]]</f>
        <v>#DIV/0!</v>
      </c>
    </row>
    <row r="76" spans="1:39" hidden="1">
      <c r="A76" s="60" t="s">
        <v>678</v>
      </c>
      <c r="B76" s="21" t="s">
        <v>556</v>
      </c>
      <c r="C76" s="21" t="s">
        <v>498</v>
      </c>
      <c r="D76" s="34">
        <f>MAX(Tabela13[[#This Row],[Colunas1]:[Colunas5]])</f>
        <v>2.4500000000000002</v>
      </c>
      <c r="E7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6" s="28">
        <f>IF(Tabela13[[#This Row],[P. Líquido]]&lt;&gt;0,(Tabela13[[#This Row],[P. Líquido]]*1000)/Tabela13[[#This Row],[Qtde Total Ações]],0)</f>
        <v>-0.8251417575801353</v>
      </c>
      <c r="G76" s="39">
        <f>SUMPRODUCT(N(TRIM(Tabela15[Colunas1])=Tabela13[[#This Row],[Nome de Pregão]]),Tabela15[Qtde total de ações])</f>
        <v>5238421108</v>
      </c>
      <c r="H76" s="21">
        <f>SUMPRODUCT(N(Tabela1[Código]=Tabela13[[#This Row],[PAPEL]]),Tabela1[Fechamento])</f>
        <v>0</v>
      </c>
      <c r="I76" s="21">
        <f>SUMPRODUCT(N(Tabela17[Código]=Tabela13[[#This Row],[PAPEL]]),Tabela17[Fechamento])</f>
        <v>0</v>
      </c>
      <c r="J76" s="21">
        <f>SUMPRODUCT(N(Tabela176[Código]=Tabela13[[#This Row],[PAPEL]]),Tabela176[Fechamento])</f>
        <v>0</v>
      </c>
      <c r="K76" s="21">
        <f>SUMPRODUCT(N(Tabela1768[Código]=Tabela13[[#This Row],[PAPEL]]),Tabela1768[Fechamento])</f>
        <v>0</v>
      </c>
      <c r="L76" s="26">
        <f>SUMPRODUCT(N(Tabela17683[Código]=Tabela13[[#This Row],[PAPEL]]),Tabela17683[Fechamento])</f>
        <v>2.4500000000000002</v>
      </c>
      <c r="M76" s="32">
        <f>IF(Tabela13[[#This Row],[Cotação]]&gt;0,Plan1!$B$2/Tabela13[[#This Row],[Cotação]]-MOD(Plan1!$B$2/Tabela13[[#This Row],[Cotação]],100),0)</f>
        <v>400</v>
      </c>
      <c r="N76" s="39">
        <v>-4322440</v>
      </c>
      <c r="O76" s="39">
        <v>2461566</v>
      </c>
      <c r="P76" s="87">
        <v>5542008</v>
      </c>
      <c r="Q76" s="64">
        <v>0</v>
      </c>
      <c r="R76" s="64">
        <v>0</v>
      </c>
      <c r="S76" s="64">
        <v>0</v>
      </c>
      <c r="T76" s="64">
        <v>0</v>
      </c>
      <c r="U76" s="64">
        <v>0</v>
      </c>
      <c r="V76" s="94">
        <v>214197</v>
      </c>
      <c r="W76" s="93">
        <v>119256</v>
      </c>
      <c r="X76" s="64">
        <v>67409</v>
      </c>
      <c r="Y76" s="64">
        <v>0</v>
      </c>
      <c r="Z76" s="64">
        <v>334698</v>
      </c>
      <c r="AA76" s="64">
        <v>50866</v>
      </c>
      <c r="AB76" s="64">
        <v>185839</v>
      </c>
      <c r="AC76" s="64">
        <f>AVERAGE(Tabela13[[#This Row],[LUCRO 2015]:[LUCRO 2010]])</f>
        <v>35699.5</v>
      </c>
      <c r="AD76" s="64">
        <f>AVERAGE(Tabela13[[#This Row],[DIV 2015]:[DIV 2010]])</f>
        <v>126344.66666666667</v>
      </c>
      <c r="AE76" s="83">
        <f>Tabela13[[#This Row],[DIV MÉD]]*1000/Tabela13[[#This Row],[Qtde Total Ações]]</f>
        <v>2.4118844984362925E-2</v>
      </c>
      <c r="AF76" s="30">
        <f>Tabela13[[#This Row],[DIV MÉD]]/Tabela13[[#This Row],[LUCRO MÉD]]</f>
        <v>3.5391158606329687</v>
      </c>
      <c r="AG76" s="30">
        <f>Tabela13[[#This Row],[DIV MÉD/AÇÃO]]/Tabela13[[#This Row],[Cotação]]</f>
        <v>9.8444265242297654E-3</v>
      </c>
      <c r="AH76" s="30">
        <f>Tabela13[[#This Row],[Cotação]]/Tabela13[[#This Row],[VPA]]</f>
        <v>-2.9691867821415685</v>
      </c>
      <c r="AI76" s="58">
        <f>IF(Tabela13[[#This Row],[P. Líquido]]&gt;0,Tabela13[[#This Row],[LUCRO MÉD]]/(Tabela13[[#This Row],[P. Líquido]]),0)</f>
        <v>0</v>
      </c>
      <c r="AJ76" s="70">
        <f>IF([LUCRO MÉD]&lt;&gt;0,Tabela13[[#This Row],[Cotação]]/(Tabela13[[#This Row],[LUCRO MÉD]]*1000/Tabela13[[#This Row],[Qtde Total Ações]]),0)</f>
        <v>359.50452288127286</v>
      </c>
      <c r="AK76" s="58">
        <f>(Tabela13[[#This Row],[LUCRO MÉD]]*1000/Tabela13[[#This Row],[Qtde Total Ações]])/Tabela13[[#This Row],[Cotação]]</f>
        <v>2.7816061728109386E-3</v>
      </c>
      <c r="AL76" s="56">
        <f>Tabela13[[#This Row],[Ativo Circ.]]/Tabela13[[#This Row],[Passivo Circ.]]</f>
        <v>0.44416500300973943</v>
      </c>
      <c r="AM76" s="30">
        <f>STDEV(Tabela13[[#This Row],[LUCRO 2015]:[LUCRO 2010]])/Tabela13[[#This Row],[LUCRO MÉD]]</f>
        <v>2.4494897427831779</v>
      </c>
    </row>
    <row r="77" spans="1:39" hidden="1">
      <c r="A77" s="60" t="s">
        <v>707</v>
      </c>
      <c r="B77" s="21" t="s">
        <v>556</v>
      </c>
      <c r="C77" s="21" t="s">
        <v>39</v>
      </c>
      <c r="D77" s="34">
        <f>MAX(Tabela13[[#This Row],[Colunas1]:[Colunas5]])</f>
        <v>2.5099999999999998</v>
      </c>
      <c r="E7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7" s="28">
        <f>IF(Tabela13[[#This Row],[P. Líquido]]&lt;&gt;0,(Tabela13[[#This Row],[P. Líquido]]*1000)/Tabela13[[#This Row],[Qtde Total Ações]],0)</f>
        <v>1.1308124159389346</v>
      </c>
      <c r="G77" s="39">
        <f>SUMPRODUCT(N(TRIM(Tabela15[Colunas1])=Tabela13[[#This Row],[Nome de Pregão]]),Tabela15[Qtde total de ações])</f>
        <v>4733181140</v>
      </c>
      <c r="H77" s="21">
        <f>SUMPRODUCT(N(Tabela1[Código]=Tabela13[[#This Row],[PAPEL]]),Tabela1[Fechamento])</f>
        <v>2.5099999999999998</v>
      </c>
      <c r="I77" s="21">
        <f>SUMPRODUCT(N(Tabela17[Código]=Tabela13[[#This Row],[PAPEL]]),Tabela17[Fechamento])</f>
        <v>0</v>
      </c>
      <c r="J77" s="21">
        <f>SUMPRODUCT(N(Tabela176[Código]=Tabela13[[#This Row],[PAPEL]]),Tabela176[Fechamento])</f>
        <v>0</v>
      </c>
      <c r="K77" s="21">
        <f>SUMPRODUCT(N(Tabela1768[Código]=Tabela13[[#This Row],[PAPEL]]),Tabela1768[Fechamento])</f>
        <v>0</v>
      </c>
      <c r="L77" s="31">
        <f>SUMPRODUCT(N(Tabela17683[Código]=Tabela13[[#This Row],[PAPEL]]),Tabela17683[Fechamento])</f>
        <v>0</v>
      </c>
      <c r="M77" s="32">
        <f>IF(Tabela13[[#This Row],[Cotação]]&gt;0,Plan1!$B$2/Tabela13[[#This Row],[Cotação]]-MOD(Plan1!$B$2/Tabela13[[#This Row],[Cotação]],100),0)</f>
        <v>300</v>
      </c>
      <c r="N77" s="39">
        <v>5352340</v>
      </c>
      <c r="O77" s="39">
        <v>8675744</v>
      </c>
      <c r="P77" s="87">
        <v>3162295</v>
      </c>
      <c r="Q77" s="64">
        <v>0</v>
      </c>
      <c r="R77" s="64">
        <v>730330</v>
      </c>
      <c r="S77" s="64">
        <v>290097</v>
      </c>
      <c r="T77" s="64">
        <v>751965</v>
      </c>
      <c r="U77" s="64">
        <v>182721</v>
      </c>
      <c r="V77" s="94">
        <v>559776</v>
      </c>
      <c r="W77" s="93">
        <v>377995</v>
      </c>
      <c r="X77" s="64">
        <v>332054</v>
      </c>
      <c r="Y77" s="64">
        <v>301074</v>
      </c>
      <c r="Z77" s="64">
        <v>275003</v>
      </c>
      <c r="AA77" s="64">
        <v>207003</v>
      </c>
      <c r="AB77" s="64">
        <v>177003</v>
      </c>
      <c r="AC77" s="64">
        <f>AVERAGE(Tabela13[[#This Row],[LUCRO 2015]:[LUCRO 2010]])</f>
        <v>419148.16666666669</v>
      </c>
      <c r="AD77" s="64">
        <f>AVERAGE(Tabela13[[#This Row],[DIV 2015]:[DIV 2010]])</f>
        <v>278355.33333333331</v>
      </c>
      <c r="AE77" s="83">
        <f>Tabela13[[#This Row],[DIV MÉD]]*1000/Tabela13[[#This Row],[Qtde Total Ações]]</f>
        <v>5.8809355716593875E-2</v>
      </c>
      <c r="AF77" s="30">
        <f>Tabela13[[#This Row],[DIV MÉD]]/Tabela13[[#This Row],[LUCRO MÉD]]</f>
        <v>0.66409769973943178</v>
      </c>
      <c r="AG77" s="30">
        <f>Tabela13[[#This Row],[DIV MÉD/AÇÃO]]/Tabela13[[#This Row],[Cotação]]</f>
        <v>2.3430022197846168E-2</v>
      </c>
      <c r="AH77" s="30">
        <f>Tabela13[[#This Row],[Cotação]]/Tabela13[[#This Row],[VPA]]</f>
        <v>2.2196431208406038</v>
      </c>
      <c r="AI77" s="58">
        <f>IF(Tabela13[[#This Row],[P. Líquido]]&gt;0,Tabela13[[#This Row],[LUCRO MÉD]]/(Tabela13[[#This Row],[P. Líquido]]),0)</f>
        <v>7.8311199712026269E-2</v>
      </c>
      <c r="AJ77" s="70">
        <f>IF([LUCRO MÉD]&lt;&gt;0,Tabela13[[#This Row],[Cotação]]/(Tabela13[[#This Row],[LUCRO MÉD]]*1000/Tabela13[[#This Row],[Qtde Total Ações]]),0)</f>
        <v>28.343878385248811</v>
      </c>
      <c r="AK77" s="58">
        <f>(Tabela13[[#This Row],[LUCRO MÉD]]*1000/Tabela13[[#This Row],[Qtde Total Ações]])/Tabela13[[#This Row],[Cotação]]</f>
        <v>3.5280986829256102E-2</v>
      </c>
      <c r="AL77" s="56">
        <f>Tabela13[[#This Row],[Ativo Circ.]]/Tabela13[[#This Row],[Passivo Circ.]]</f>
        <v>2.74349610014246</v>
      </c>
      <c r="AM77" s="30">
        <f>STDEV(Tabela13[[#This Row],[LUCRO 2015]:[LUCRO 2010]])/Tabela13[[#This Row],[LUCRO MÉD]]</f>
        <v>0.73582577656987225</v>
      </c>
    </row>
    <row r="78" spans="1:39" hidden="1">
      <c r="A78" s="21" t="s">
        <v>609</v>
      </c>
      <c r="B78" s="21" t="s">
        <v>555</v>
      </c>
      <c r="C78" s="21" t="s">
        <v>231</v>
      </c>
      <c r="D78" s="34">
        <f>MAX(Tabela13[[#This Row],[Colunas1]:[Colunas5]])</f>
        <v>22.87</v>
      </c>
      <c r="E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78" s="28">
        <f>IF(Tabela13[[#This Row],[P. Líquido]]&lt;&gt;0,(Tabela13[[#This Row],[P. Líquido]]*1000)/Tabela13[[#This Row],[Qtde Total Ações]],0)</f>
        <v>0</v>
      </c>
      <c r="G78" s="39">
        <f>SUMPRODUCT(N(TRIM(Tabela15[Colunas1])=Tabela13[[#This Row],[Nome de Pregão]]),Tabela15[Qtde total de ações])</f>
        <v>0</v>
      </c>
      <c r="H78" s="21">
        <f>SUMPRODUCT(N(Tabela1[Código]=Tabela13[[#This Row],[PAPEL]]),Tabela1[Fechamento])</f>
        <v>0</v>
      </c>
      <c r="I78" s="21">
        <f>SUMPRODUCT(N(Tabela17[Código]=Tabela13[[#This Row],[PAPEL]]),Tabela17[Fechamento])</f>
        <v>22.87</v>
      </c>
      <c r="J78" s="21">
        <f>SUMPRODUCT(N(Tabela176[Código]=Tabela13[[#This Row],[PAPEL]]),Tabela176[Fechamento])</f>
        <v>0</v>
      </c>
      <c r="K78" s="21">
        <f>SUMPRODUCT(N(Tabela1768[Código]=Tabela13[[#This Row],[PAPEL]]),Tabela1768[Fechamento])</f>
        <v>0</v>
      </c>
      <c r="L78" s="21">
        <f>SUMPRODUCT(N(Tabela17683[Código]=Tabela13[[#This Row],[PAPEL]]),Tabela17683[Fechamento])</f>
        <v>0</v>
      </c>
      <c r="M78" s="32">
        <f>IF(Tabela13[[#This Row],[Cotação]]&gt;0,Plan1!$B$2/Tabela13[[#This Row],[Cotação]]-MOD(Plan1!$B$2/Tabela13[[#This Row],[Cotação]],100),0)</f>
        <v>0</v>
      </c>
      <c r="N78" s="32"/>
      <c r="O78" s="32"/>
      <c r="P78" s="88"/>
      <c r="Q78" s="64"/>
      <c r="R78" s="64"/>
      <c r="S78" s="64"/>
      <c r="T78" s="64"/>
      <c r="U78" s="64"/>
      <c r="V78" s="94"/>
      <c r="W78" s="93"/>
      <c r="X78" s="64"/>
      <c r="Y78" s="64"/>
      <c r="Z78" s="64"/>
      <c r="AA78" s="64"/>
      <c r="AB78" s="64"/>
      <c r="AC78" s="64" t="e">
        <f>AVERAGE(Tabela13[[#This Row],[LUCRO 2015]:[LUCRO 2010]])</f>
        <v>#DIV/0!</v>
      </c>
      <c r="AD78" s="64" t="e">
        <f>AVERAGE(Tabela13[[#This Row],[DIV 2015]:[DIV 2010]])</f>
        <v>#DIV/0!</v>
      </c>
      <c r="AE78" s="83" t="e">
        <f>Tabela13[[#This Row],[DIV MÉD]]*1000/Tabela13[[#This Row],[Qtde Total Ações]]</f>
        <v>#DIV/0!</v>
      </c>
      <c r="AF78" s="30" t="e">
        <f>Tabela13[[#This Row],[DIV MÉD]]/Tabela13[[#This Row],[LUCRO MÉD]]</f>
        <v>#DIV/0!</v>
      </c>
      <c r="AG78" s="30" t="e">
        <f>Tabela13[[#This Row],[DIV MÉD/AÇÃO]]/Tabela13[[#This Row],[Cotação]]</f>
        <v>#DIV/0!</v>
      </c>
      <c r="AH78" s="30" t="e">
        <f>Tabela13[[#This Row],[Cotação]]/Tabela13[[#This Row],[VPA]]</f>
        <v>#DIV/0!</v>
      </c>
      <c r="AI78" s="58">
        <f>IF(Tabela13[[#This Row],[P. Líquido]]&gt;0,Tabela13[[#This Row],[LUCRO MÉD]]/(Tabela13[[#This Row],[P. Líquido]]),0)</f>
        <v>0</v>
      </c>
      <c r="AJ78" s="70" t="e">
        <f>IF([LUCRO MÉD]&lt;&gt;0,Tabela13[[#This Row],[Cotação]]/(Tabela13[[#This Row],[LUCRO MÉD]]*1000/Tabela13[[#This Row],[Qtde Total Ações]]),0)</f>
        <v>#DIV/0!</v>
      </c>
      <c r="AK78" s="58" t="e">
        <f>(Tabela13[[#This Row],[LUCRO MÉD]]*1000/Tabela13[[#This Row],[Qtde Total Ações]])/Tabela13[[#This Row],[Cotação]]</f>
        <v>#DIV/0!</v>
      </c>
      <c r="AL78" s="56" t="e">
        <f>Tabela13[[#This Row],[Ativo Circ.]]/Tabela13[[#This Row],[Passivo Circ.]]</f>
        <v>#DIV/0!</v>
      </c>
      <c r="AM78" s="30" t="e">
        <f>STDEV(Tabela13[[#This Row],[LUCRO 2015]:[LUCRO 2010]])/Tabela13[[#This Row],[LUCRO MÉD]]</f>
        <v>#DIV/0!</v>
      </c>
    </row>
    <row r="79" spans="1:39" hidden="1">
      <c r="A79" s="60" t="s">
        <v>662</v>
      </c>
      <c r="B79" s="21" t="s">
        <v>556</v>
      </c>
      <c r="C79" s="21" t="s">
        <v>159</v>
      </c>
      <c r="D79" s="34">
        <f>MAX(Tabela13[[#This Row],[Colunas1]:[Colunas5]])</f>
        <v>2.5499999999999998</v>
      </c>
      <c r="E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79" s="28">
        <f>IF(Tabela13[[#This Row],[P. Líquido]]&lt;&gt;0,(Tabela13[[#This Row],[P. Líquido]]*1000)/Tabela13[[#This Row],[Qtde Total Ações]],0)</f>
        <v>12.668596690087858</v>
      </c>
      <c r="G79" s="39">
        <f>SUMPRODUCT(N(TRIM(Tabela15[Colunas1])=Tabela13[[#This Row],[Nome de Pregão]]),Tabela15[Qtde total de ações])</f>
        <v>92619256</v>
      </c>
      <c r="H79" s="21">
        <f>SUMPRODUCT(N(Tabela1[Código]=Tabela13[[#This Row],[PAPEL]]),Tabela1[Fechamento])</f>
        <v>0</v>
      </c>
      <c r="I79" s="21">
        <f>SUMPRODUCT(N(Tabela17[Código]=Tabela13[[#This Row],[PAPEL]]),Tabela17[Fechamento])</f>
        <v>2.5499999999999998</v>
      </c>
      <c r="J79" s="21">
        <f>SUMPRODUCT(N(Tabela176[Código]=Tabela13[[#This Row],[PAPEL]]),Tabela176[Fechamento])</f>
        <v>0</v>
      </c>
      <c r="K79" s="21">
        <f>SUMPRODUCT(N(Tabela1768[Código]=Tabela13[[#This Row],[PAPEL]]),Tabela1768[Fechamento])</f>
        <v>0</v>
      </c>
      <c r="L79" s="31">
        <f>SUMPRODUCT(N(Tabela17683[Código]=Tabela13[[#This Row],[PAPEL]]),Tabela17683[Fechamento])</f>
        <v>0</v>
      </c>
      <c r="M79" s="32">
        <f>IF(Tabela13[[#This Row],[Cotação]]&gt;0,Plan1!$B$2/Tabela13[[#This Row],[Cotação]]-MOD(Plan1!$B$2/Tabela13[[#This Row],[Cotação]],100),0)</f>
        <v>300</v>
      </c>
      <c r="N79" s="39">
        <v>1173356</v>
      </c>
      <c r="O79" s="39">
        <v>467223</v>
      </c>
      <c r="P79" s="87">
        <v>551987</v>
      </c>
      <c r="Q79" s="64">
        <v>10508</v>
      </c>
      <c r="R79" s="64">
        <v>27382</v>
      </c>
      <c r="S79" s="64">
        <v>88862</v>
      </c>
      <c r="T79" s="64">
        <v>88379</v>
      </c>
      <c r="U79" s="64">
        <v>88176</v>
      </c>
      <c r="V79" s="94">
        <v>119997</v>
      </c>
      <c r="W79" s="93">
        <v>0</v>
      </c>
      <c r="X79" s="64">
        <v>0</v>
      </c>
      <c r="Y79" s="64">
        <v>9563</v>
      </c>
      <c r="Z79" s="64">
        <v>2771</v>
      </c>
      <c r="AA79" s="64">
        <v>0</v>
      </c>
      <c r="AB79" s="64">
        <v>0</v>
      </c>
      <c r="AC79" s="64">
        <f>AVERAGE(Tabela13[[#This Row],[LUCRO 2015]:[LUCRO 2010]])</f>
        <v>70550.666666666672</v>
      </c>
      <c r="AD79" s="64">
        <f>AVERAGE(Tabela13[[#This Row],[DIV 2015]:[DIV 2010]])</f>
        <v>2055.6666666666665</v>
      </c>
      <c r="AE79" s="83">
        <f>Tabela13[[#This Row],[DIV MÉD]]*1000/Tabela13[[#This Row],[Qtde Total Ações]]</f>
        <v>2.2194808676358473E-2</v>
      </c>
      <c r="AF79" s="30">
        <f>Tabela13[[#This Row],[DIV MÉD]]/Tabela13[[#This Row],[LUCRO MÉD]]</f>
        <v>2.9137452043921149E-2</v>
      </c>
      <c r="AG79" s="30">
        <f>Tabela13[[#This Row],[DIV MÉD/AÇÃO]]/Tabela13[[#This Row],[Cotação]]</f>
        <v>8.7038465397484208E-3</v>
      </c>
      <c r="AH79" s="30">
        <f>Tabela13[[#This Row],[Cotação]]/Tabela13[[#This Row],[VPA]]</f>
        <v>0.20128511960564396</v>
      </c>
      <c r="AI79" s="58">
        <f>IF(Tabela13[[#This Row],[P. Líquido]]&gt;0,Tabela13[[#This Row],[LUCRO MÉD]]/(Tabela13[[#This Row],[P. Líquido]]),0)</f>
        <v>6.0127247541808856E-2</v>
      </c>
      <c r="AJ79" s="70">
        <f>IF([LUCRO MÉD]&lt;&gt;0,Tabela13[[#This Row],[Cotação]]/(Tabela13[[#This Row],[LUCRO MÉD]]*1000/Tabela13[[#This Row],[Qtde Total Ações]]),0)</f>
        <v>3.3476523179558892</v>
      </c>
      <c r="AK79" s="58">
        <f>(Tabela13[[#This Row],[LUCRO MÉD]]*1000/Tabela13[[#This Row],[Qtde Total Ações]])/Tabela13[[#This Row],[Cotação]]</f>
        <v>0.29871680360480513</v>
      </c>
      <c r="AL79" s="56">
        <f>Tabela13[[#This Row],[Ativo Circ.]]/Tabela13[[#This Row],[Passivo Circ.]]</f>
        <v>0.84643841249884511</v>
      </c>
      <c r="AM79" s="30">
        <f>STDEV(Tabela13[[#This Row],[LUCRO 2015]:[LUCRO 2010]])/Tabela13[[#This Row],[LUCRO MÉD]]</f>
        <v>0.59725091733449209</v>
      </c>
    </row>
    <row r="80" spans="1:39" hidden="1">
      <c r="A80" s="60" t="s">
        <v>824</v>
      </c>
      <c r="B80" s="21" t="s">
        <v>555</v>
      </c>
      <c r="C80" s="21" t="s">
        <v>374</v>
      </c>
      <c r="D80" s="34">
        <f>MAX(Tabela13[[#This Row],[Colunas1]:[Colunas5]])</f>
        <v>2.6</v>
      </c>
      <c r="E8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80" s="28">
        <f>IF(Tabela13[[#This Row],[P. Líquido]]&lt;&gt;0,(Tabela13[[#This Row],[P. Líquido]]*1000)/Tabela13[[#This Row],[Qtde Total Ações]],0)</f>
        <v>3.6175703072097329</v>
      </c>
      <c r="G80" s="39">
        <f>SUMPRODUCT(N(TRIM(Tabela15[Colunas1])=Tabela13[[#This Row],[Nome de Pregão]]),Tabela15[Qtde total de ações])</f>
        <v>1290921697</v>
      </c>
      <c r="H80" s="26">
        <f>SUMPRODUCT(N(Tabela1[Código]=Tabela13[[#This Row],[PAPEL]]),Tabela1[Fechamento])</f>
        <v>0</v>
      </c>
      <c r="I80" s="40">
        <f>SUMPRODUCT(N(Tabela17[Código]=Tabela13[[#This Row],[PAPEL]]),Tabela17[Fechamento])</f>
        <v>0</v>
      </c>
      <c r="J80" s="21">
        <f>SUMPRODUCT(N(Tabela176[Código]=Tabela13[[#This Row],[PAPEL]]),Tabela176[Fechamento])</f>
        <v>0</v>
      </c>
      <c r="K80" s="21">
        <f>SUMPRODUCT(N(Tabela1768[Código]=Tabela13[[#This Row],[PAPEL]]),Tabela1768[Fechamento])</f>
        <v>2.6</v>
      </c>
      <c r="L80" s="21">
        <f>SUMPRODUCT(N(Tabela17683[Código]=Tabela13[[#This Row],[PAPEL]]),Tabela17683[Fechamento])</f>
        <v>0</v>
      </c>
      <c r="M80" s="32">
        <f>IF(Tabela13[[#This Row],[Cotação]]&gt;0,Plan1!$B$2/Tabela13[[#This Row],[Cotação]]-MOD(Plan1!$B$2/Tabela13[[#This Row],[Cotação]],100),0)</f>
        <v>300</v>
      </c>
      <c r="N80" s="39">
        <v>4670000</v>
      </c>
      <c r="O80" s="39">
        <v>10671000</v>
      </c>
      <c r="P80" s="87">
        <v>9465000</v>
      </c>
      <c r="Q80" s="64">
        <v>3000</v>
      </c>
      <c r="R80" s="64">
        <v>938000</v>
      </c>
      <c r="S80" s="64">
        <v>1145000</v>
      </c>
      <c r="T80" s="64">
        <v>322159</v>
      </c>
      <c r="U80" s="64">
        <v>90465</v>
      </c>
      <c r="V80" s="94">
        <v>0</v>
      </c>
      <c r="W80" s="93">
        <v>223000</v>
      </c>
      <c r="X80" s="64">
        <v>0</v>
      </c>
      <c r="Y80" s="64">
        <v>394672</v>
      </c>
      <c r="Z80" s="64">
        <v>0</v>
      </c>
      <c r="AA80" s="64">
        <v>0</v>
      </c>
      <c r="AB80" s="64">
        <v>0</v>
      </c>
      <c r="AC80" s="64">
        <f>AVERAGE(Tabela13[[#This Row],[LUCRO 2015]:[LUCRO 2010]])</f>
        <v>416437.33333333331</v>
      </c>
      <c r="AD80" s="64">
        <f>AVERAGE(Tabela13[[#This Row],[DIV 2015]:[DIV 2010]])</f>
        <v>102945.33333333333</v>
      </c>
      <c r="AE80" s="83">
        <f>Tabela13[[#This Row],[DIV MÉD]]*1000/Tabela13[[#This Row],[Qtde Total Ações]]</f>
        <v>7.9745606238217345E-2</v>
      </c>
      <c r="AF80" s="30">
        <f>Tabela13[[#This Row],[DIV MÉD]]/Tabela13[[#This Row],[LUCRO MÉD]]</f>
        <v>0.24720486155580032</v>
      </c>
      <c r="AG80" s="30">
        <f>Tabela13[[#This Row],[DIV MÉD/AÇÃO]]/Tabela13[[#This Row],[Cotação]]</f>
        <v>3.0671387014698979E-2</v>
      </c>
      <c r="AH80" s="30">
        <f>Tabela13[[#This Row],[Cotação]]/Tabela13[[#This Row],[VPA]]</f>
        <v>0.71871443516059963</v>
      </c>
      <c r="AI80" s="58">
        <f>IF(Tabela13[[#This Row],[P. Líquido]]&gt;0,Tabela13[[#This Row],[LUCRO MÉD]]/(Tabela13[[#This Row],[P. Líquido]]),0)</f>
        <v>8.9172876516773733E-2</v>
      </c>
      <c r="AJ80" s="70">
        <f>IF([LUCRO MÉD]&lt;&gt;0,Tabela13[[#This Row],[Cotação]]/(Tabela13[[#This Row],[LUCRO MÉD]]*1000/Tabela13[[#This Row],[Qtde Total Ações]]),0)</f>
        <v>8.0597874963179734</v>
      </c>
      <c r="AK80" s="58">
        <f>(Tabela13[[#This Row],[LUCRO MÉD]]*1000/Tabela13[[#This Row],[Qtde Total Ações]])/Tabela13[[#This Row],[Cotação]]</f>
        <v>0.1240727501136772</v>
      </c>
      <c r="AL80" s="56">
        <f>Tabela13[[#This Row],[Ativo Circ.]]/Tabela13[[#This Row],[Passivo Circ.]]</f>
        <v>1.1274167987321713</v>
      </c>
      <c r="AM80" s="30">
        <f>STDEV(Tabela13[[#This Row],[LUCRO 2015]:[LUCRO 2010]])/Tabela13[[#This Row],[LUCRO MÉD]]</f>
        <v>1.2065670264384967</v>
      </c>
    </row>
    <row r="81" spans="1:39" hidden="1">
      <c r="A81" s="60" t="s">
        <v>611</v>
      </c>
      <c r="B81" s="21" t="s">
        <v>562</v>
      </c>
      <c r="C81" s="21" t="s">
        <v>206</v>
      </c>
      <c r="D81" s="34">
        <f>MAX(Tabela13[[#This Row],[Colunas1]:[Colunas5]])</f>
        <v>1</v>
      </c>
      <c r="E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1" s="28" t="e">
        <f>IF(Tabela13[[#This Row],[P. Líquido]]&lt;&gt;0,(Tabela13[[#This Row],[P. Líquido]]*1000)/Tabela13[[#This Row],[Qtde Total Ações]],0)</f>
        <v>#DIV/0!</v>
      </c>
      <c r="G81" s="39">
        <f>SUMPRODUCT(N(TRIM(Tabela15[Colunas1])=Tabela13[[#This Row],[Nome de Pregão]]),Tabela15[Qtde total de ações])</f>
        <v>0</v>
      </c>
      <c r="H81" s="21">
        <f>SUMPRODUCT(N(Tabela1[Código]=Tabela13[[#This Row],[PAPEL]]),Tabela1[Fechamento])</f>
        <v>0</v>
      </c>
      <c r="I81" s="21">
        <f>SUMPRODUCT(N(Tabela17[Código]=Tabela13[[#This Row],[PAPEL]]),Tabela17[Fechamento])</f>
        <v>1</v>
      </c>
      <c r="J81" s="21">
        <f>SUMPRODUCT(N(Tabela176[Código]=Tabela13[[#This Row],[PAPEL]]),Tabela176[Fechamento])</f>
        <v>0</v>
      </c>
      <c r="K81" s="21">
        <f>SUMPRODUCT(N(Tabela1768[Código]=Tabela13[[#This Row],[PAPEL]]),Tabela1768[Fechamento])</f>
        <v>0</v>
      </c>
      <c r="L81" s="31">
        <f>SUMPRODUCT(N(Tabela17683[Código]=Tabela13[[#This Row],[PAPEL]]),Tabela17683[Fechamento])</f>
        <v>0</v>
      </c>
      <c r="M81" s="32">
        <f>IF(Tabela13[[#This Row],[Cotação]]&gt;0,Plan1!$B$2/Tabela13[[#This Row],[Cotação]]-MOD(Plan1!$B$2/Tabela13[[#This Row],[Cotação]],100),0)</f>
        <v>1000</v>
      </c>
      <c r="N81" s="39">
        <v>1844970</v>
      </c>
      <c r="O81" s="39">
        <v>2560150</v>
      </c>
      <c r="P81" s="87">
        <v>2209875</v>
      </c>
      <c r="Q81" s="64">
        <v>520226</v>
      </c>
      <c r="R81" s="64">
        <v>345217</v>
      </c>
      <c r="S81" s="64">
        <v>0</v>
      </c>
      <c r="T81" s="64"/>
      <c r="U81" s="64"/>
      <c r="V81" s="94"/>
      <c r="W81" s="93"/>
      <c r="X81" s="64"/>
      <c r="Y81" s="64"/>
      <c r="Z81" s="64"/>
      <c r="AA81" s="64"/>
      <c r="AB81" s="64"/>
      <c r="AC81" s="64">
        <f>AVERAGE(Tabela13[[#This Row],[LUCRO 2015]:[LUCRO 2010]])</f>
        <v>288481</v>
      </c>
      <c r="AD81" s="64" t="e">
        <f>AVERAGE(Tabela13[[#This Row],[DIV 2015]:[DIV 2010]])</f>
        <v>#DIV/0!</v>
      </c>
      <c r="AE81" s="83" t="e">
        <f>Tabela13[[#This Row],[DIV MÉD]]*1000/Tabela13[[#This Row],[Qtde Total Ações]]</f>
        <v>#DIV/0!</v>
      </c>
      <c r="AF81" s="30" t="e">
        <f>Tabela13[[#This Row],[DIV MÉD]]/Tabela13[[#This Row],[LUCRO MÉD]]</f>
        <v>#DIV/0!</v>
      </c>
      <c r="AG81" s="30" t="e">
        <f>Tabela13[[#This Row],[DIV MÉD/AÇÃO]]/Tabela13[[#This Row],[Cotação]]</f>
        <v>#DIV/0!</v>
      </c>
      <c r="AH81" s="30" t="e">
        <f>Tabela13[[#This Row],[Cotação]]/Tabela13[[#This Row],[VPA]]</f>
        <v>#DIV/0!</v>
      </c>
      <c r="AI81" s="58">
        <f>IF(Tabela13[[#This Row],[P. Líquido]]&gt;0,Tabela13[[#This Row],[LUCRO MÉD]]/(Tabela13[[#This Row],[P. Líquido]]),0)</f>
        <v>0.156360808034819</v>
      </c>
      <c r="AJ81" s="70" t="e">
        <f>IF([LUCRO MÉD]&lt;&gt;0,Tabela13[[#This Row],[Cotação]]/(Tabela13[[#This Row],[LUCRO MÉD]]*1000/Tabela13[[#This Row],[Qtde Total Ações]]),0)</f>
        <v>#DIV/0!</v>
      </c>
      <c r="AK81" s="58" t="e">
        <f>(Tabela13[[#This Row],[LUCRO MÉD]]*1000/Tabela13[[#This Row],[Qtde Total Ações]])/Tabela13[[#This Row],[Cotação]]</f>
        <v>#DIV/0!</v>
      </c>
      <c r="AL81" s="56">
        <f>Tabela13[[#This Row],[Ativo Circ.]]/Tabela13[[#This Row],[Passivo Circ.]]</f>
        <v>1.1585044402963969</v>
      </c>
      <c r="AM81" s="30">
        <f>STDEV(Tabela13[[#This Row],[LUCRO 2015]:[LUCRO 2010]])/Tabela13[[#This Row],[LUCRO MÉD]]</f>
        <v>0.91761002608295117</v>
      </c>
    </row>
    <row r="82" spans="1:39" hidden="1">
      <c r="A82" s="60" t="s">
        <v>611</v>
      </c>
      <c r="B82" s="21" t="s">
        <v>561</v>
      </c>
      <c r="C82" s="21" t="s">
        <v>205</v>
      </c>
      <c r="D82" s="34">
        <f>MAX(Tabela13[[#This Row],[Colunas1]:[Colunas5]])</f>
        <v>1.5</v>
      </c>
      <c r="E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2" s="28" t="e">
        <f>IF(Tabela13[[#This Row],[P. Líquido]]&lt;&gt;0,(Tabela13[[#This Row],[P. Líquido]]*1000)/Tabela13[[#This Row],[Qtde Total Ações]],0)</f>
        <v>#DIV/0!</v>
      </c>
      <c r="G82" s="39">
        <f>SUMPRODUCT(N(TRIM(Tabela15[Colunas1])=Tabela13[[#This Row],[Nome de Pregão]]),Tabela15[Qtde total de ações])</f>
        <v>0</v>
      </c>
      <c r="H82" s="21">
        <f>SUMPRODUCT(N(Tabela1[Código]=Tabela13[[#This Row],[PAPEL]]),Tabela1[Fechamento])</f>
        <v>0</v>
      </c>
      <c r="I82" s="21">
        <f>SUMPRODUCT(N(Tabela17[Código]=Tabela13[[#This Row],[PAPEL]]),Tabela17[Fechamento])</f>
        <v>1.5</v>
      </c>
      <c r="J82" s="21">
        <f>SUMPRODUCT(N(Tabela176[Código]=Tabela13[[#This Row],[PAPEL]]),Tabela176[Fechamento])</f>
        <v>0</v>
      </c>
      <c r="K82" s="21">
        <f>SUMPRODUCT(N(Tabela1768[Código]=Tabela13[[#This Row],[PAPEL]]),Tabela1768[Fechamento])</f>
        <v>0</v>
      </c>
      <c r="L82" s="31">
        <f>SUMPRODUCT(N(Tabela17683[Código]=Tabela13[[#This Row],[PAPEL]]),Tabela17683[Fechamento])</f>
        <v>0</v>
      </c>
      <c r="M82" s="32">
        <f>IF(Tabela13[[#This Row],[Cotação]]&gt;0,Plan1!$B$2/Tabela13[[#This Row],[Cotação]]-MOD(Plan1!$B$2/Tabela13[[#This Row],[Cotação]],100),0)</f>
        <v>600</v>
      </c>
      <c r="N82" s="39">
        <v>1844970</v>
      </c>
      <c r="O82" s="39">
        <v>2560150</v>
      </c>
      <c r="P82" s="87">
        <v>2209875</v>
      </c>
      <c r="Q82" s="64">
        <v>520226</v>
      </c>
      <c r="R82" s="64">
        <v>345217</v>
      </c>
      <c r="S82" s="64">
        <v>0</v>
      </c>
      <c r="T82" s="64"/>
      <c r="U82" s="64"/>
      <c r="V82" s="94"/>
      <c r="W82" s="93"/>
      <c r="X82" s="64"/>
      <c r="Y82" s="64"/>
      <c r="Z82" s="64"/>
      <c r="AA82" s="64"/>
      <c r="AB82" s="64"/>
      <c r="AC82" s="64">
        <f>AVERAGE(Tabela13[[#This Row],[LUCRO 2015]:[LUCRO 2010]])</f>
        <v>288481</v>
      </c>
      <c r="AD82" s="64" t="e">
        <f>AVERAGE(Tabela13[[#This Row],[DIV 2015]:[DIV 2010]])</f>
        <v>#DIV/0!</v>
      </c>
      <c r="AE82" s="83" t="e">
        <f>Tabela13[[#This Row],[DIV MÉD]]*1000/Tabela13[[#This Row],[Qtde Total Ações]]</f>
        <v>#DIV/0!</v>
      </c>
      <c r="AF82" s="30" t="e">
        <f>Tabela13[[#This Row],[DIV MÉD]]/Tabela13[[#This Row],[LUCRO MÉD]]</f>
        <v>#DIV/0!</v>
      </c>
      <c r="AG82" s="30" t="e">
        <f>Tabela13[[#This Row],[DIV MÉD/AÇÃO]]/Tabela13[[#This Row],[Cotação]]</f>
        <v>#DIV/0!</v>
      </c>
      <c r="AH82" s="30" t="e">
        <f>Tabela13[[#This Row],[Cotação]]/Tabela13[[#This Row],[VPA]]</f>
        <v>#DIV/0!</v>
      </c>
      <c r="AI82" s="58">
        <f>IF(Tabela13[[#This Row],[P. Líquido]]&gt;0,Tabela13[[#This Row],[LUCRO MÉD]]/(Tabela13[[#This Row],[P. Líquido]]),0)</f>
        <v>0.156360808034819</v>
      </c>
      <c r="AJ82" s="70" t="e">
        <f>IF([LUCRO MÉD]&lt;&gt;0,Tabela13[[#This Row],[Cotação]]/(Tabela13[[#This Row],[LUCRO MÉD]]*1000/Tabela13[[#This Row],[Qtde Total Ações]]),0)</f>
        <v>#DIV/0!</v>
      </c>
      <c r="AK82" s="58" t="e">
        <f>(Tabela13[[#This Row],[LUCRO MÉD]]*1000/Tabela13[[#This Row],[Qtde Total Ações]])/Tabela13[[#This Row],[Cotação]]</f>
        <v>#DIV/0!</v>
      </c>
      <c r="AL82" s="56">
        <f>Tabela13[[#This Row],[Ativo Circ.]]/Tabela13[[#This Row],[Passivo Circ.]]</f>
        <v>1.1585044402963969</v>
      </c>
      <c r="AM82" s="30">
        <f>STDEV(Tabela13[[#This Row],[LUCRO 2015]:[LUCRO 2010]])/Tabela13[[#This Row],[LUCRO MÉD]]</f>
        <v>0.91761002608295117</v>
      </c>
    </row>
    <row r="83" spans="1:39" hidden="1">
      <c r="A83" s="60" t="s">
        <v>611</v>
      </c>
      <c r="B83" s="21" t="s">
        <v>565</v>
      </c>
      <c r="C83" s="21" t="s">
        <v>207</v>
      </c>
      <c r="D83" s="34">
        <f>MAX(Tabela13[[#This Row],[Colunas1]:[Colunas5]])</f>
        <v>1.5</v>
      </c>
      <c r="E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3" s="28" t="e">
        <f>IF(Tabela13[[#This Row],[P. Líquido]]&lt;&gt;0,(Tabela13[[#This Row],[P. Líquido]]*1000)/Tabela13[[#This Row],[Qtde Total Ações]],0)</f>
        <v>#DIV/0!</v>
      </c>
      <c r="G83" s="39">
        <f>SUMPRODUCT(N(TRIM(Tabela15[Colunas1])=Tabela13[[#This Row],[Nome de Pregão]]),Tabela15[Qtde total de ações])</f>
        <v>0</v>
      </c>
      <c r="H83" s="21">
        <f>SUMPRODUCT(N(Tabela1[Código]=Tabela13[[#This Row],[PAPEL]]),Tabela1[Fechamento])</f>
        <v>0</v>
      </c>
      <c r="I83" s="21">
        <f>SUMPRODUCT(N(Tabela17[Código]=Tabela13[[#This Row],[PAPEL]]),Tabela17[Fechamento])</f>
        <v>1.5</v>
      </c>
      <c r="J83" s="21">
        <f>SUMPRODUCT(N(Tabela176[Código]=Tabela13[[#This Row],[PAPEL]]),Tabela176[Fechamento])</f>
        <v>0</v>
      </c>
      <c r="K83" s="21">
        <f>SUMPRODUCT(N(Tabela1768[Código]=Tabela13[[#This Row],[PAPEL]]),Tabela1768[Fechamento])</f>
        <v>0</v>
      </c>
      <c r="L83" s="31">
        <f>SUMPRODUCT(N(Tabela17683[Código]=Tabela13[[#This Row],[PAPEL]]),Tabela17683[Fechamento])</f>
        <v>0</v>
      </c>
      <c r="M83" s="32">
        <f>IF(Tabela13[[#This Row],[Cotação]]&gt;0,Plan1!$B$2/Tabela13[[#This Row],[Cotação]]-MOD(Plan1!$B$2/Tabela13[[#This Row],[Cotação]],100),0)</f>
        <v>600</v>
      </c>
      <c r="N83" s="39">
        <v>1844970</v>
      </c>
      <c r="O83" s="39">
        <v>2560150</v>
      </c>
      <c r="P83" s="87">
        <v>2209875</v>
      </c>
      <c r="Q83" s="64">
        <v>520226</v>
      </c>
      <c r="R83" s="64">
        <v>345217</v>
      </c>
      <c r="S83" s="64">
        <v>0</v>
      </c>
      <c r="T83" s="64"/>
      <c r="U83" s="64"/>
      <c r="V83" s="94"/>
      <c r="W83" s="93"/>
      <c r="X83" s="64"/>
      <c r="Y83" s="64"/>
      <c r="Z83" s="64"/>
      <c r="AA83" s="64"/>
      <c r="AB83" s="64"/>
      <c r="AC83" s="64">
        <f>AVERAGE(Tabela13[[#This Row],[LUCRO 2015]:[LUCRO 2010]])</f>
        <v>288481</v>
      </c>
      <c r="AD83" s="64" t="e">
        <f>AVERAGE(Tabela13[[#This Row],[DIV 2015]:[DIV 2010]])</f>
        <v>#DIV/0!</v>
      </c>
      <c r="AE83" s="83" t="e">
        <f>Tabela13[[#This Row],[DIV MÉD]]*1000/Tabela13[[#This Row],[Qtde Total Ações]]</f>
        <v>#DIV/0!</v>
      </c>
      <c r="AF83" s="30" t="e">
        <f>Tabela13[[#This Row],[DIV MÉD]]/Tabela13[[#This Row],[LUCRO MÉD]]</f>
        <v>#DIV/0!</v>
      </c>
      <c r="AG83" s="30" t="e">
        <f>Tabela13[[#This Row],[DIV MÉD/AÇÃO]]/Tabela13[[#This Row],[Cotação]]</f>
        <v>#DIV/0!</v>
      </c>
      <c r="AH83" s="30" t="e">
        <f>Tabela13[[#This Row],[Cotação]]/Tabela13[[#This Row],[VPA]]</f>
        <v>#DIV/0!</v>
      </c>
      <c r="AI83" s="58">
        <f>IF(Tabela13[[#This Row],[P. Líquido]]&gt;0,Tabela13[[#This Row],[LUCRO MÉD]]/(Tabela13[[#This Row],[P. Líquido]]),0)</f>
        <v>0.156360808034819</v>
      </c>
      <c r="AJ83" s="70" t="e">
        <f>IF([LUCRO MÉD]&lt;&gt;0,Tabela13[[#This Row],[Cotação]]/(Tabela13[[#This Row],[LUCRO MÉD]]*1000/Tabela13[[#This Row],[Qtde Total Ações]]),0)</f>
        <v>#DIV/0!</v>
      </c>
      <c r="AK83" s="58" t="e">
        <f>(Tabela13[[#This Row],[LUCRO MÉD]]*1000/Tabela13[[#This Row],[Qtde Total Ações]])/Tabela13[[#This Row],[Cotação]]</f>
        <v>#DIV/0!</v>
      </c>
      <c r="AL83" s="56">
        <f>Tabela13[[#This Row],[Ativo Circ.]]/Tabela13[[#This Row],[Passivo Circ.]]</f>
        <v>1.1585044402963969</v>
      </c>
      <c r="AM83" s="30">
        <f>STDEV(Tabela13[[#This Row],[LUCRO 2015]:[LUCRO 2010]])/Tabela13[[#This Row],[LUCRO MÉD]]</f>
        <v>0.91761002608295117</v>
      </c>
    </row>
    <row r="84" spans="1:39" hidden="1">
      <c r="A84" s="60" t="s">
        <v>611</v>
      </c>
      <c r="B84" s="21" t="s">
        <v>555</v>
      </c>
      <c r="C84" s="21" t="s">
        <v>204</v>
      </c>
      <c r="D84" s="34">
        <f>MAX(Tabela13[[#This Row],[Colunas1]:[Colunas5]])</f>
        <v>2.35</v>
      </c>
      <c r="E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4" s="28" t="e">
        <f>IF(Tabela13[[#This Row],[P. Líquido]]&lt;&gt;0,(Tabela13[[#This Row],[P. Líquido]]*1000)/Tabela13[[#This Row],[Qtde Total Ações]],0)</f>
        <v>#DIV/0!</v>
      </c>
      <c r="G84" s="39">
        <f>SUMPRODUCT(N(TRIM(Tabela15[Colunas1])=Tabela13[[#This Row],[Nome de Pregão]]),Tabela15[Qtde total de ações])</f>
        <v>0</v>
      </c>
      <c r="H84" s="21">
        <f>SUMPRODUCT(N(Tabela1[Código]=Tabela13[[#This Row],[PAPEL]]),Tabela1[Fechamento])</f>
        <v>0</v>
      </c>
      <c r="I84" s="21">
        <f>SUMPRODUCT(N(Tabela17[Código]=Tabela13[[#This Row],[PAPEL]]),Tabela17[Fechamento])</f>
        <v>2.35</v>
      </c>
      <c r="J84" s="21">
        <f>SUMPRODUCT(N(Tabela176[Código]=Tabela13[[#This Row],[PAPEL]]),Tabela176[Fechamento])</f>
        <v>0</v>
      </c>
      <c r="K84" s="21">
        <f>SUMPRODUCT(N(Tabela1768[Código]=Tabela13[[#This Row],[PAPEL]]),Tabela1768[Fechamento])</f>
        <v>0</v>
      </c>
      <c r="L84" s="31">
        <f>SUMPRODUCT(N(Tabela17683[Código]=Tabela13[[#This Row],[PAPEL]]),Tabela17683[Fechamento])</f>
        <v>0</v>
      </c>
      <c r="M84" s="32">
        <f>IF(Tabela13[[#This Row],[Cotação]]&gt;0,Plan1!$B$2/Tabela13[[#This Row],[Cotação]]-MOD(Plan1!$B$2/Tabela13[[#This Row],[Cotação]],100),0)</f>
        <v>400</v>
      </c>
      <c r="N84" s="39">
        <v>1844970</v>
      </c>
      <c r="O84" s="39">
        <v>2560150</v>
      </c>
      <c r="P84" s="87">
        <v>2209875</v>
      </c>
      <c r="Q84" s="64">
        <v>520226</v>
      </c>
      <c r="R84" s="64">
        <v>345217</v>
      </c>
      <c r="S84" s="64">
        <v>0</v>
      </c>
      <c r="T84" s="64"/>
      <c r="U84" s="64"/>
      <c r="V84" s="94"/>
      <c r="W84" s="93"/>
      <c r="X84" s="64"/>
      <c r="Y84" s="64"/>
      <c r="Z84" s="64"/>
      <c r="AA84" s="64"/>
      <c r="AB84" s="64"/>
      <c r="AC84" s="64">
        <f>AVERAGE(Tabela13[[#This Row],[LUCRO 2015]:[LUCRO 2010]])</f>
        <v>288481</v>
      </c>
      <c r="AD84" s="64" t="e">
        <f>AVERAGE(Tabela13[[#This Row],[DIV 2015]:[DIV 2010]])</f>
        <v>#DIV/0!</v>
      </c>
      <c r="AE84" s="83" t="e">
        <f>Tabela13[[#This Row],[DIV MÉD]]*1000/Tabela13[[#This Row],[Qtde Total Ações]]</f>
        <v>#DIV/0!</v>
      </c>
      <c r="AF84" s="30" t="e">
        <f>Tabela13[[#This Row],[DIV MÉD]]/Tabela13[[#This Row],[LUCRO MÉD]]</f>
        <v>#DIV/0!</v>
      </c>
      <c r="AG84" s="30" t="e">
        <f>Tabela13[[#This Row],[DIV MÉD/AÇÃO]]/Tabela13[[#This Row],[Cotação]]</f>
        <v>#DIV/0!</v>
      </c>
      <c r="AH84" s="30" t="e">
        <f>Tabela13[[#This Row],[Cotação]]/Tabela13[[#This Row],[VPA]]</f>
        <v>#DIV/0!</v>
      </c>
      <c r="AI84" s="58">
        <f>IF(Tabela13[[#This Row],[P. Líquido]]&gt;0,Tabela13[[#This Row],[LUCRO MÉD]]/(Tabela13[[#This Row],[P. Líquido]]),0)</f>
        <v>0.156360808034819</v>
      </c>
      <c r="AJ84" s="70" t="e">
        <f>IF([LUCRO MÉD]&lt;&gt;0,Tabela13[[#This Row],[Cotação]]/(Tabela13[[#This Row],[LUCRO MÉD]]*1000/Tabela13[[#This Row],[Qtde Total Ações]]),0)</f>
        <v>#DIV/0!</v>
      </c>
      <c r="AK84" s="58" t="e">
        <f>(Tabela13[[#This Row],[LUCRO MÉD]]*1000/Tabela13[[#This Row],[Qtde Total Ações]])/Tabela13[[#This Row],[Cotação]]</f>
        <v>#DIV/0!</v>
      </c>
      <c r="AL84" s="56">
        <f>Tabela13[[#This Row],[Ativo Circ.]]/Tabela13[[#This Row],[Passivo Circ.]]</f>
        <v>1.1585044402963969</v>
      </c>
      <c r="AM84" s="30">
        <f>STDEV(Tabela13[[#This Row],[LUCRO 2015]:[LUCRO 2010]])/Tabela13[[#This Row],[LUCRO MÉD]]</f>
        <v>0.91761002608295117</v>
      </c>
    </row>
    <row r="85" spans="1:39" hidden="1">
      <c r="A85" s="60" t="s">
        <v>612</v>
      </c>
      <c r="B85" s="21" t="s">
        <v>562</v>
      </c>
      <c r="C85" s="21" t="s">
        <v>73</v>
      </c>
      <c r="D85" s="34">
        <f>MAX(Tabela13[[#This Row],[Colunas1]:[Colunas5]])</f>
        <v>19</v>
      </c>
      <c r="E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5" s="28" t="e">
        <f>IF(Tabela13[[#This Row],[P. Líquido]]&lt;&gt;0,(Tabela13[[#This Row],[P. Líquido]]*1000)/Tabela13[[#This Row],[Qtde Total Ações]],0)</f>
        <v>#DIV/0!</v>
      </c>
      <c r="G85" s="39">
        <f>SUMPRODUCT(N(TRIM(Tabela15[Colunas1])=Tabela13[[#This Row],[Nome de Pregão]]),Tabela15[Qtde total de ações])</f>
        <v>0</v>
      </c>
      <c r="H85" s="21">
        <f>SUMPRODUCT(N(Tabela1[Código]=Tabela13[[#This Row],[PAPEL]]),Tabela1[Fechamento])</f>
        <v>19</v>
      </c>
      <c r="I85" s="21">
        <f>SUMPRODUCT(N(Tabela17[Código]=Tabela13[[#This Row],[PAPEL]]),Tabela17[Fechamento])</f>
        <v>0</v>
      </c>
      <c r="J85" s="21">
        <f>SUMPRODUCT(N(Tabela176[Código]=Tabela13[[#This Row],[PAPEL]]),Tabela176[Fechamento])</f>
        <v>0</v>
      </c>
      <c r="K85" s="21">
        <f>SUMPRODUCT(N(Tabela1768[Código]=Tabela13[[#This Row],[PAPEL]]),Tabela1768[Fechamento])</f>
        <v>0</v>
      </c>
      <c r="L85" s="31">
        <f>SUMPRODUCT(N(Tabela17683[Código]=Tabela13[[#This Row],[PAPEL]]),Tabela17683[Fechamento])</f>
        <v>0</v>
      </c>
      <c r="M85" s="32">
        <f>IF(Tabela13[[#This Row],[Cotação]]&gt;0,Plan1!$B$2/Tabela13[[#This Row],[Cotação]]-MOD(Plan1!$B$2/Tabela13[[#This Row],[Cotação]],100),0)</f>
        <v>0</v>
      </c>
      <c r="N85" s="67">
        <v>1684993</v>
      </c>
      <c r="O85" s="67">
        <v>1511846</v>
      </c>
      <c r="P85" s="89">
        <v>1695254</v>
      </c>
      <c r="Q85" s="64">
        <v>71097</v>
      </c>
      <c r="R85" s="64">
        <v>129951</v>
      </c>
      <c r="S85" s="64">
        <v>106763</v>
      </c>
      <c r="T85" s="64"/>
      <c r="U85" s="64"/>
      <c r="V85" s="94"/>
      <c r="W85" s="93"/>
      <c r="X85" s="64"/>
      <c r="Y85" s="64"/>
      <c r="Z85" s="64"/>
      <c r="AA85" s="64"/>
      <c r="AB85" s="64"/>
      <c r="AC85" s="64">
        <f>AVERAGE(Tabela13[[#This Row],[LUCRO 2015]:[LUCRO 2010]])</f>
        <v>102603.66666666667</v>
      </c>
      <c r="AD85" s="64" t="e">
        <f>AVERAGE(Tabela13[[#This Row],[DIV 2015]:[DIV 2010]])</f>
        <v>#DIV/0!</v>
      </c>
      <c r="AE85" s="83" t="e">
        <f>Tabela13[[#This Row],[DIV MÉD]]*1000/Tabela13[[#This Row],[Qtde Total Ações]]</f>
        <v>#DIV/0!</v>
      </c>
      <c r="AF85" s="30" t="e">
        <f>Tabela13[[#This Row],[DIV MÉD]]/Tabela13[[#This Row],[LUCRO MÉD]]</f>
        <v>#DIV/0!</v>
      </c>
      <c r="AG85" s="30" t="e">
        <f>Tabela13[[#This Row],[DIV MÉD/AÇÃO]]/Tabela13[[#This Row],[Cotação]]</f>
        <v>#DIV/0!</v>
      </c>
      <c r="AH85" s="30" t="e">
        <f>Tabela13[[#This Row],[Cotação]]/Tabela13[[#This Row],[VPA]]</f>
        <v>#DIV/0!</v>
      </c>
      <c r="AI85" s="58">
        <f>IF(Tabela13[[#This Row],[P. Líquido]]&gt;0,Tabela13[[#This Row],[LUCRO MÉD]]/(Tabela13[[#This Row],[P. Líquido]]),0)</f>
        <v>6.0892636744880643E-2</v>
      </c>
      <c r="AJ85" s="70" t="e">
        <f>IF([LUCRO MÉD]&lt;&gt;0,Tabela13[[#This Row],[Cotação]]/(Tabela13[[#This Row],[LUCRO MÉD]]*1000/Tabela13[[#This Row],[Qtde Total Ações]]),0)</f>
        <v>#DIV/0!</v>
      </c>
      <c r="AK85" s="58" t="e">
        <f>(Tabela13[[#This Row],[LUCRO MÉD]]*1000/Tabela13[[#This Row],[Qtde Total Ações]])/Tabela13[[#This Row],[Cotação]]</f>
        <v>#DIV/0!</v>
      </c>
      <c r="AL85" s="56">
        <f>Tabela13[[#This Row],[Ativo Circ.]]/Tabela13[[#This Row],[Passivo Circ.]]</f>
        <v>0.89181090267299179</v>
      </c>
      <c r="AM85" s="30">
        <f>STDEV(Tabela13[[#This Row],[LUCRO 2015]:[LUCRO 2010]])/Tabela13[[#This Row],[LUCRO MÉD]]</f>
        <v>0.28894329756046278</v>
      </c>
    </row>
    <row r="86" spans="1:39" hidden="1">
      <c r="A86" s="60" t="s">
        <v>612</v>
      </c>
      <c r="B86" s="21" t="s">
        <v>561</v>
      </c>
      <c r="C86" s="21" t="s">
        <v>53</v>
      </c>
      <c r="D86" s="34">
        <f>MAX(Tabela13[[#This Row],[Colunas1]:[Colunas5]])</f>
        <v>23.2</v>
      </c>
      <c r="E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6" s="28" t="e">
        <f>IF(Tabela13[[#This Row],[P. Líquido]]&lt;&gt;0,(Tabela13[[#This Row],[P. Líquido]]*1000)/Tabela13[[#This Row],[Qtde Total Ações]],0)</f>
        <v>#DIV/0!</v>
      </c>
      <c r="G86" s="39">
        <f>SUMPRODUCT(N(TRIM(Tabela15[Colunas1])=Tabela13[[#This Row],[Nome de Pregão]]),Tabela15[Qtde total de ações])</f>
        <v>0</v>
      </c>
      <c r="H86" s="21">
        <f>SUMPRODUCT(N(Tabela1[Código]=Tabela13[[#This Row],[PAPEL]]),Tabela1[Fechamento])</f>
        <v>23.2</v>
      </c>
      <c r="I86" s="21">
        <f>SUMPRODUCT(N(Tabela17[Código]=Tabela13[[#This Row],[PAPEL]]),Tabela17[Fechamento])</f>
        <v>0</v>
      </c>
      <c r="J86" s="21">
        <f>SUMPRODUCT(N(Tabela176[Código]=Tabela13[[#This Row],[PAPEL]]),Tabela176[Fechamento])</f>
        <v>0</v>
      </c>
      <c r="K86" s="21">
        <f>SUMPRODUCT(N(Tabela1768[Código]=Tabela13[[#This Row],[PAPEL]]),Tabela1768[Fechamento])</f>
        <v>0</v>
      </c>
      <c r="L86" s="31">
        <f>SUMPRODUCT(N(Tabela17683[Código]=Tabela13[[#This Row],[PAPEL]]),Tabela17683[Fechamento])</f>
        <v>0</v>
      </c>
      <c r="M86" s="32">
        <f>IF(Tabela13[[#This Row],[Cotação]]&gt;0,Plan1!$B$2/Tabela13[[#This Row],[Cotação]]-MOD(Plan1!$B$2/Tabela13[[#This Row],[Cotação]],100),0)</f>
        <v>0</v>
      </c>
      <c r="N86" s="67">
        <v>1684993</v>
      </c>
      <c r="O86" s="67">
        <v>1511846</v>
      </c>
      <c r="P86" s="89">
        <v>1695254</v>
      </c>
      <c r="Q86" s="64">
        <v>71097</v>
      </c>
      <c r="R86" s="64">
        <v>129951</v>
      </c>
      <c r="S86" s="64">
        <v>106763</v>
      </c>
      <c r="T86" s="64"/>
      <c r="U86" s="64"/>
      <c r="V86" s="94"/>
      <c r="W86" s="93"/>
      <c r="X86" s="64"/>
      <c r="Y86" s="64"/>
      <c r="Z86" s="64"/>
      <c r="AA86" s="64"/>
      <c r="AB86" s="64"/>
      <c r="AC86" s="64">
        <f>AVERAGE(Tabela13[[#This Row],[LUCRO 2015]:[LUCRO 2010]])</f>
        <v>102603.66666666667</v>
      </c>
      <c r="AD86" s="64" t="e">
        <f>AVERAGE(Tabela13[[#This Row],[DIV 2015]:[DIV 2010]])</f>
        <v>#DIV/0!</v>
      </c>
      <c r="AE86" s="83" t="e">
        <f>Tabela13[[#This Row],[DIV MÉD]]*1000/Tabela13[[#This Row],[Qtde Total Ações]]</f>
        <v>#DIV/0!</v>
      </c>
      <c r="AF86" s="30" t="e">
        <f>Tabela13[[#This Row],[DIV MÉD]]/Tabela13[[#This Row],[LUCRO MÉD]]</f>
        <v>#DIV/0!</v>
      </c>
      <c r="AG86" s="30" t="e">
        <f>Tabela13[[#This Row],[DIV MÉD/AÇÃO]]/Tabela13[[#This Row],[Cotação]]</f>
        <v>#DIV/0!</v>
      </c>
      <c r="AH86" s="30" t="e">
        <f>Tabela13[[#This Row],[Cotação]]/Tabela13[[#This Row],[VPA]]</f>
        <v>#DIV/0!</v>
      </c>
      <c r="AI86" s="58">
        <f>IF(Tabela13[[#This Row],[P. Líquido]]&gt;0,Tabela13[[#This Row],[LUCRO MÉD]]/(Tabela13[[#This Row],[P. Líquido]]),0)</f>
        <v>6.0892636744880643E-2</v>
      </c>
      <c r="AJ86" s="70" t="e">
        <f>IF([LUCRO MÉD]&lt;&gt;0,Tabela13[[#This Row],[Cotação]]/(Tabela13[[#This Row],[LUCRO MÉD]]*1000/Tabela13[[#This Row],[Qtde Total Ações]]),0)</f>
        <v>#DIV/0!</v>
      </c>
      <c r="AK86" s="58" t="e">
        <f>(Tabela13[[#This Row],[LUCRO MÉD]]*1000/Tabela13[[#This Row],[Qtde Total Ações]])/Tabela13[[#This Row],[Cotação]]</f>
        <v>#DIV/0!</v>
      </c>
      <c r="AL86" s="56">
        <f>Tabela13[[#This Row],[Ativo Circ.]]/Tabela13[[#This Row],[Passivo Circ.]]</f>
        <v>0.89181090267299179</v>
      </c>
      <c r="AM86" s="30">
        <f>STDEV(Tabela13[[#This Row],[LUCRO 2015]:[LUCRO 2010]])/Tabela13[[#This Row],[LUCRO MÉD]]</f>
        <v>0.28894329756046278</v>
      </c>
    </row>
    <row r="87" spans="1:39" hidden="1">
      <c r="A87" s="60" t="s">
        <v>612</v>
      </c>
      <c r="B87" s="21" t="s">
        <v>555</v>
      </c>
      <c r="C87" s="21" t="s">
        <v>210</v>
      </c>
      <c r="D87" s="34">
        <f>MAX(Tabela13[[#This Row],[Colunas1]:[Colunas5]])</f>
        <v>231.93</v>
      </c>
      <c r="E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7" s="28" t="e">
        <f>IF(Tabela13[[#This Row],[P. Líquido]]&lt;&gt;0,(Tabela13[[#This Row],[P. Líquido]]*1000)/Tabela13[[#This Row],[Qtde Total Ações]],0)</f>
        <v>#DIV/0!</v>
      </c>
      <c r="G87" s="39">
        <f>SUMPRODUCT(N(TRIM(Tabela15[Colunas1])=Tabela13[[#This Row],[Nome de Pregão]]),Tabela15[Qtde total de ações])</f>
        <v>0</v>
      </c>
      <c r="H87" s="21">
        <f>SUMPRODUCT(N(Tabela1[Código]=Tabela13[[#This Row],[PAPEL]]),Tabela1[Fechamento])</f>
        <v>0</v>
      </c>
      <c r="I87" s="21">
        <f>SUMPRODUCT(N(Tabela17[Código]=Tabela13[[#This Row],[PAPEL]]),Tabela17[Fechamento])</f>
        <v>231.93</v>
      </c>
      <c r="J87" s="21">
        <f>SUMPRODUCT(N(Tabela176[Código]=Tabela13[[#This Row],[PAPEL]]),Tabela176[Fechamento])</f>
        <v>0</v>
      </c>
      <c r="K87" s="21">
        <f>SUMPRODUCT(N(Tabela1768[Código]=Tabela13[[#This Row],[PAPEL]]),Tabela1768[Fechamento])</f>
        <v>0</v>
      </c>
      <c r="L87" s="31">
        <f>SUMPRODUCT(N(Tabela17683[Código]=Tabela13[[#This Row],[PAPEL]]),Tabela17683[Fechamento])</f>
        <v>0</v>
      </c>
      <c r="M87" s="32">
        <f>IF(Tabela13[[#This Row],[Cotação]]&gt;0,Plan1!$B$2/Tabela13[[#This Row],[Cotação]]-MOD(Plan1!$B$2/Tabela13[[#This Row],[Cotação]],100),0)</f>
        <v>0</v>
      </c>
      <c r="N87" s="67">
        <v>1684993</v>
      </c>
      <c r="O87" s="67">
        <v>1511846</v>
      </c>
      <c r="P87" s="89">
        <v>1695254</v>
      </c>
      <c r="Q87" s="64">
        <v>71097</v>
      </c>
      <c r="R87" s="64">
        <v>129951</v>
      </c>
      <c r="S87" s="64">
        <v>106763</v>
      </c>
      <c r="T87" s="64"/>
      <c r="U87" s="64"/>
      <c r="V87" s="94"/>
      <c r="W87" s="93"/>
      <c r="X87" s="64"/>
      <c r="Y87" s="64"/>
      <c r="Z87" s="64"/>
      <c r="AA87" s="64"/>
      <c r="AB87" s="64"/>
      <c r="AC87" s="64">
        <f>AVERAGE(Tabela13[[#This Row],[LUCRO 2015]:[LUCRO 2010]])</f>
        <v>102603.66666666667</v>
      </c>
      <c r="AD87" s="64" t="e">
        <f>AVERAGE(Tabela13[[#This Row],[DIV 2015]:[DIV 2010]])</f>
        <v>#DIV/0!</v>
      </c>
      <c r="AE87" s="83" t="e">
        <f>Tabela13[[#This Row],[DIV MÉD]]*1000/Tabela13[[#This Row],[Qtde Total Ações]]</f>
        <v>#DIV/0!</v>
      </c>
      <c r="AF87" s="30" t="e">
        <f>Tabela13[[#This Row],[DIV MÉD]]/Tabela13[[#This Row],[LUCRO MÉD]]</f>
        <v>#DIV/0!</v>
      </c>
      <c r="AG87" s="30" t="e">
        <f>Tabela13[[#This Row],[DIV MÉD/AÇÃO]]/Tabela13[[#This Row],[Cotação]]</f>
        <v>#DIV/0!</v>
      </c>
      <c r="AH87" s="30" t="e">
        <f>Tabela13[[#This Row],[Cotação]]/Tabela13[[#This Row],[VPA]]</f>
        <v>#DIV/0!</v>
      </c>
      <c r="AI87" s="58">
        <f>IF(Tabela13[[#This Row],[P. Líquido]]&gt;0,Tabela13[[#This Row],[LUCRO MÉD]]/(Tabela13[[#This Row],[P. Líquido]]),0)</f>
        <v>6.0892636744880643E-2</v>
      </c>
      <c r="AJ87" s="70" t="e">
        <f>IF([LUCRO MÉD]&lt;&gt;0,Tabela13[[#This Row],[Cotação]]/(Tabela13[[#This Row],[LUCRO MÉD]]*1000/Tabela13[[#This Row],[Qtde Total Ações]]),0)</f>
        <v>#DIV/0!</v>
      </c>
      <c r="AK87" s="58" t="e">
        <f>(Tabela13[[#This Row],[LUCRO MÉD]]*1000/Tabela13[[#This Row],[Qtde Total Ações]])/Tabela13[[#This Row],[Cotação]]</f>
        <v>#DIV/0!</v>
      </c>
      <c r="AL87" s="56">
        <f>Tabela13[[#This Row],[Ativo Circ.]]/Tabela13[[#This Row],[Passivo Circ.]]</f>
        <v>0.89181090267299179</v>
      </c>
      <c r="AM87" s="30">
        <f>STDEV(Tabela13[[#This Row],[LUCRO 2015]:[LUCRO 2010]])/Tabela13[[#This Row],[LUCRO MÉD]]</f>
        <v>0.28894329756046278</v>
      </c>
    </row>
    <row r="88" spans="1:39" hidden="1">
      <c r="A88" s="60" t="s">
        <v>613</v>
      </c>
      <c r="B88" s="21" t="s">
        <v>555</v>
      </c>
      <c r="C88" s="21" t="s">
        <v>96</v>
      </c>
      <c r="D88" s="34">
        <f>MAX(Tabela13[[#This Row],[Colunas1]:[Colunas5]])</f>
        <v>2.14</v>
      </c>
      <c r="E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8" s="28" t="e">
        <f>IF(Tabela13[[#This Row],[P. Líquido]]&lt;&gt;0,(Tabela13[[#This Row],[P. Líquido]]*1000)/Tabela13[[#This Row],[Qtde Total Ações]],0)</f>
        <v>#DIV/0!</v>
      </c>
      <c r="G88" s="39">
        <f>SUMPRODUCT(N(TRIM(Tabela15[Colunas1])=Tabela13[[#This Row],[Nome de Pregão]]),Tabela15[Qtde total de ações])</f>
        <v>0</v>
      </c>
      <c r="H88" s="21">
        <f>SUMPRODUCT(N(Tabela1[Código]=Tabela13[[#This Row],[PAPEL]]),Tabela1[Fechamento])</f>
        <v>2.14</v>
      </c>
      <c r="I88" s="21">
        <f>SUMPRODUCT(N(Tabela17[Código]=Tabela13[[#This Row],[PAPEL]]),Tabela17[Fechamento])</f>
        <v>0</v>
      </c>
      <c r="J88" s="21">
        <f>SUMPRODUCT(N(Tabela176[Código]=Tabela13[[#This Row],[PAPEL]]),Tabela176[Fechamento])</f>
        <v>0</v>
      </c>
      <c r="K88" s="21">
        <f>SUMPRODUCT(N(Tabela1768[Código]=Tabela13[[#This Row],[PAPEL]]),Tabela1768[Fechamento])</f>
        <v>0</v>
      </c>
      <c r="L88" s="31">
        <f>SUMPRODUCT(N(Tabela17683[Código]=Tabela13[[#This Row],[PAPEL]]),Tabela17683[Fechamento])</f>
        <v>0</v>
      </c>
      <c r="M88" s="32">
        <f>IF(Tabela13[[#This Row],[Cotação]]&gt;0,Plan1!$B$2/Tabela13[[#This Row],[Cotação]]-MOD(Plan1!$B$2/Tabela13[[#This Row],[Cotação]],100),0)</f>
        <v>400</v>
      </c>
      <c r="N88" s="39">
        <v>396628</v>
      </c>
      <c r="O88" s="39">
        <v>377185</v>
      </c>
      <c r="P88" s="87">
        <v>380413</v>
      </c>
      <c r="Q88" s="64">
        <v>495</v>
      </c>
      <c r="R88" s="64">
        <v>56579</v>
      </c>
      <c r="S88" s="64">
        <v>67410</v>
      </c>
      <c r="T88" s="64"/>
      <c r="U88" s="64"/>
      <c r="V88" s="94"/>
      <c r="W88" s="93"/>
      <c r="X88" s="64"/>
      <c r="Y88" s="64"/>
      <c r="Z88" s="64"/>
      <c r="AA88" s="64"/>
      <c r="AB88" s="64"/>
      <c r="AC88" s="64">
        <f>AVERAGE(Tabela13[[#This Row],[LUCRO 2015]:[LUCRO 2010]])</f>
        <v>41494.666666666664</v>
      </c>
      <c r="AD88" s="64" t="e">
        <f>AVERAGE(Tabela13[[#This Row],[DIV 2015]:[DIV 2010]])</f>
        <v>#DIV/0!</v>
      </c>
      <c r="AE88" s="83" t="e">
        <f>Tabela13[[#This Row],[DIV MÉD]]*1000/Tabela13[[#This Row],[Qtde Total Ações]]</f>
        <v>#DIV/0!</v>
      </c>
      <c r="AF88" s="30" t="e">
        <f>Tabela13[[#This Row],[DIV MÉD]]/Tabela13[[#This Row],[LUCRO MÉD]]</f>
        <v>#DIV/0!</v>
      </c>
      <c r="AG88" s="30" t="e">
        <f>Tabela13[[#This Row],[DIV MÉD/AÇÃO]]/Tabela13[[#This Row],[Cotação]]</f>
        <v>#DIV/0!</v>
      </c>
      <c r="AH88" s="30" t="e">
        <f>Tabela13[[#This Row],[Cotação]]/Tabela13[[#This Row],[VPA]]</f>
        <v>#DIV/0!</v>
      </c>
      <c r="AI88" s="58">
        <f>IF(Tabela13[[#This Row],[P. Líquido]]&gt;0,Tabela13[[#This Row],[LUCRO MÉD]]/(Tabela13[[#This Row],[P. Líquido]]),0)</f>
        <v>0.10461860147711877</v>
      </c>
      <c r="AJ88" s="70" t="e">
        <f>IF([LUCRO MÉD]&lt;&gt;0,Tabela13[[#This Row],[Cotação]]/(Tabela13[[#This Row],[LUCRO MÉD]]*1000/Tabela13[[#This Row],[Qtde Total Ações]]),0)</f>
        <v>#DIV/0!</v>
      </c>
      <c r="AK88" s="58" t="e">
        <f>(Tabela13[[#This Row],[LUCRO MÉD]]*1000/Tabela13[[#This Row],[Qtde Total Ações]])/Tabela13[[#This Row],[Cotação]]</f>
        <v>#DIV/0!</v>
      </c>
      <c r="AL88" s="56">
        <f>Tabela13[[#This Row],[Ativo Circ.]]/Tabela13[[#This Row],[Passivo Circ.]]</f>
        <v>0.99151448557225963</v>
      </c>
      <c r="AM88" s="30">
        <f>STDEV(Tabela13[[#This Row],[LUCRO 2015]:[LUCRO 2010]])/Tabela13[[#This Row],[LUCRO MÉD]]</f>
        <v>0.86558992583492922</v>
      </c>
    </row>
    <row r="89" spans="1:39" hidden="1">
      <c r="A89" s="60" t="s">
        <v>613</v>
      </c>
      <c r="B89" s="21" t="s">
        <v>556</v>
      </c>
      <c r="C89" s="21" t="s">
        <v>97</v>
      </c>
      <c r="D89" s="34">
        <f>MAX(Tabela13[[#This Row],[Colunas1]:[Colunas5]])</f>
        <v>3.1</v>
      </c>
      <c r="E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89" s="28" t="e">
        <f>IF(Tabela13[[#This Row],[P. Líquido]]&lt;&gt;0,(Tabela13[[#This Row],[P. Líquido]]*1000)/Tabela13[[#This Row],[Qtde Total Ações]],0)</f>
        <v>#DIV/0!</v>
      </c>
      <c r="G89" s="39">
        <f>SUMPRODUCT(N(TRIM(Tabela15[Colunas1])=Tabela13[[#This Row],[Nome de Pregão]]),Tabela15[Qtde total de ações])</f>
        <v>0</v>
      </c>
      <c r="H89" s="21">
        <f>SUMPRODUCT(N(Tabela1[Código]=Tabela13[[#This Row],[PAPEL]]),Tabela1[Fechamento])</f>
        <v>3.1</v>
      </c>
      <c r="I89" s="21">
        <f>SUMPRODUCT(N(Tabela17[Código]=Tabela13[[#This Row],[PAPEL]]),Tabela17[Fechamento])</f>
        <v>0</v>
      </c>
      <c r="J89" s="21">
        <f>SUMPRODUCT(N(Tabela176[Código]=Tabela13[[#This Row],[PAPEL]]),Tabela176[Fechamento])</f>
        <v>0</v>
      </c>
      <c r="K89" s="21">
        <f>SUMPRODUCT(N(Tabela1768[Código]=Tabela13[[#This Row],[PAPEL]]),Tabela1768[Fechamento])</f>
        <v>0</v>
      </c>
      <c r="L89" s="31">
        <f>SUMPRODUCT(N(Tabela17683[Código]=Tabela13[[#This Row],[PAPEL]]),Tabela17683[Fechamento])</f>
        <v>0</v>
      </c>
      <c r="M89" s="32">
        <f>IF(Tabela13[[#This Row],[Cotação]]&gt;0,Plan1!$B$2/Tabela13[[#This Row],[Cotação]]-MOD(Plan1!$B$2/Tabela13[[#This Row],[Cotação]],100),0)</f>
        <v>300</v>
      </c>
      <c r="N89" s="39">
        <v>396628</v>
      </c>
      <c r="O89" s="39">
        <v>377185</v>
      </c>
      <c r="P89" s="87">
        <v>380413</v>
      </c>
      <c r="Q89" s="64">
        <v>495</v>
      </c>
      <c r="R89" s="64">
        <v>56579</v>
      </c>
      <c r="S89" s="64">
        <v>67410</v>
      </c>
      <c r="T89" s="64"/>
      <c r="U89" s="64"/>
      <c r="V89" s="94"/>
      <c r="W89" s="93"/>
      <c r="X89" s="64"/>
      <c r="Y89" s="64"/>
      <c r="Z89" s="64"/>
      <c r="AA89" s="64"/>
      <c r="AB89" s="64"/>
      <c r="AC89" s="64">
        <f>AVERAGE(Tabela13[[#This Row],[LUCRO 2015]:[LUCRO 2010]])</f>
        <v>41494.666666666664</v>
      </c>
      <c r="AD89" s="64" t="e">
        <f>AVERAGE(Tabela13[[#This Row],[DIV 2015]:[DIV 2010]])</f>
        <v>#DIV/0!</v>
      </c>
      <c r="AE89" s="83" t="e">
        <f>Tabela13[[#This Row],[DIV MÉD]]*1000/Tabela13[[#This Row],[Qtde Total Ações]]</f>
        <v>#DIV/0!</v>
      </c>
      <c r="AF89" s="30" t="e">
        <f>Tabela13[[#This Row],[DIV MÉD]]/Tabela13[[#This Row],[LUCRO MÉD]]</f>
        <v>#DIV/0!</v>
      </c>
      <c r="AG89" s="30" t="e">
        <f>Tabela13[[#This Row],[DIV MÉD/AÇÃO]]/Tabela13[[#This Row],[Cotação]]</f>
        <v>#DIV/0!</v>
      </c>
      <c r="AH89" s="30" t="e">
        <f>Tabela13[[#This Row],[Cotação]]/Tabela13[[#This Row],[VPA]]</f>
        <v>#DIV/0!</v>
      </c>
      <c r="AI89" s="58">
        <f>IF(Tabela13[[#This Row],[P. Líquido]]&gt;0,Tabela13[[#This Row],[LUCRO MÉD]]/(Tabela13[[#This Row],[P. Líquido]]),0)</f>
        <v>0.10461860147711877</v>
      </c>
      <c r="AJ89" s="70" t="e">
        <f>IF([LUCRO MÉD]&lt;&gt;0,Tabela13[[#This Row],[Cotação]]/(Tabela13[[#This Row],[LUCRO MÉD]]*1000/Tabela13[[#This Row],[Qtde Total Ações]]),0)</f>
        <v>#DIV/0!</v>
      </c>
      <c r="AK89" s="58" t="e">
        <f>(Tabela13[[#This Row],[LUCRO MÉD]]*1000/Tabela13[[#This Row],[Qtde Total Ações]])/Tabela13[[#This Row],[Cotação]]</f>
        <v>#DIV/0!</v>
      </c>
      <c r="AL89" s="56">
        <f>Tabela13[[#This Row],[Ativo Circ.]]/Tabela13[[#This Row],[Passivo Circ.]]</f>
        <v>0.99151448557225963</v>
      </c>
      <c r="AM89" s="30">
        <f>STDEV(Tabela13[[#This Row],[LUCRO 2015]:[LUCRO 2010]])/Tabela13[[#This Row],[LUCRO MÉD]]</f>
        <v>0.86558992583492922</v>
      </c>
    </row>
    <row r="90" spans="1:39" hidden="1">
      <c r="A90" s="60" t="s">
        <v>756</v>
      </c>
      <c r="B90" s="21" t="s">
        <v>555</v>
      </c>
      <c r="C90" s="21" t="s">
        <v>450</v>
      </c>
      <c r="D90" s="34">
        <f>MAX(Tabela13[[#This Row],[Colunas1]:[Colunas5]])</f>
        <v>2.74</v>
      </c>
      <c r="E9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0" s="28">
        <f>IF(Tabela13[[#This Row],[P. Líquido]]&lt;&gt;0,(Tabela13[[#This Row],[P. Líquido]]*1000)/Tabela13[[#This Row],[Qtde Total Ações]],0)</f>
        <v>48.474101478400485</v>
      </c>
      <c r="G90" s="39">
        <f>SUMPRODUCT(N(TRIM(Tabela15[Colunas1])=Tabela13[[#This Row],[Nome de Pregão]]),Tabela15[Qtde total de ações])</f>
        <v>49192557</v>
      </c>
      <c r="H90" s="21">
        <f>SUMPRODUCT(N(Tabela1[Código]=Tabela13[[#This Row],[PAPEL]]),Tabela1[Fechamento])</f>
        <v>0</v>
      </c>
      <c r="I90" s="21">
        <f>SUMPRODUCT(N(Tabela17[Código]=Tabela13[[#This Row],[PAPEL]]),Tabela17[Fechamento])</f>
        <v>0</v>
      </c>
      <c r="J90" s="21">
        <f>SUMPRODUCT(N(Tabela176[Código]=Tabela13[[#This Row],[PAPEL]]),Tabela176[Fechamento])</f>
        <v>0</v>
      </c>
      <c r="K90" s="21">
        <f>SUMPRODUCT(N(Tabela1768[Código]=Tabela13[[#This Row],[PAPEL]]),Tabela1768[Fechamento])</f>
        <v>2.74</v>
      </c>
      <c r="L90" s="26">
        <f>SUMPRODUCT(N(Tabela17683[Código]=Tabela13[[#This Row],[PAPEL]]),Tabela17683[Fechamento])</f>
        <v>0</v>
      </c>
      <c r="M90" s="32">
        <f>IF(Tabela13[[#This Row],[Cotação]]&gt;0,Plan1!$B$2/Tabela13[[#This Row],[Cotação]]-MOD(Plan1!$B$2/Tabela13[[#This Row],[Cotação]],100),0)</f>
        <v>300</v>
      </c>
      <c r="N90" s="39">
        <v>2384565</v>
      </c>
      <c r="O90" s="39">
        <v>4850657</v>
      </c>
      <c r="P90" s="87">
        <v>6567223</v>
      </c>
      <c r="Q90" s="64">
        <v>0</v>
      </c>
      <c r="R90" s="64">
        <v>0</v>
      </c>
      <c r="S90" s="64">
        <v>0</v>
      </c>
      <c r="T90" s="64">
        <v>0</v>
      </c>
      <c r="U90" s="64">
        <v>704439</v>
      </c>
      <c r="V90" s="94">
        <v>800848</v>
      </c>
      <c r="W90" s="93">
        <v>0</v>
      </c>
      <c r="X90" s="64">
        <v>0</v>
      </c>
      <c r="Y90" s="64">
        <v>0</v>
      </c>
      <c r="Z90" s="64">
        <v>0</v>
      </c>
      <c r="AA90" s="64">
        <v>209832</v>
      </c>
      <c r="AB90" s="64">
        <v>80631</v>
      </c>
      <c r="AC90" s="64">
        <f>AVERAGE(Tabela13[[#This Row],[LUCRO 2015]:[LUCRO 2010]])</f>
        <v>250881.16666666666</v>
      </c>
      <c r="AD90" s="64">
        <f>AVERAGE(Tabela13[[#This Row],[DIV 2015]:[DIV 2010]])</f>
        <v>48410.5</v>
      </c>
      <c r="AE90" s="83">
        <f>Tabela13[[#This Row],[DIV MÉD]]*1000/Tabela13[[#This Row],[Qtde Total Ações]]</f>
        <v>0.98410212748241566</v>
      </c>
      <c r="AF90" s="30">
        <f>Tabela13[[#This Row],[DIV MÉD]]/Tabela13[[#This Row],[LUCRO MÉD]]</f>
        <v>0.19296187371577647</v>
      </c>
      <c r="AG90" s="30">
        <f>Tabela13[[#This Row],[DIV MÉD/AÇÃO]]/Tabela13[[#This Row],[Cotação]]</f>
        <v>0.35916136039504221</v>
      </c>
      <c r="AH90" s="30">
        <f>Tabela13[[#This Row],[Cotação]]/Tabela13[[#This Row],[VPA]]</f>
        <v>5.6525029168842118E-2</v>
      </c>
      <c r="AI90" s="58">
        <f>IF(Tabela13[[#This Row],[P. Líquido]]&gt;0,Tabela13[[#This Row],[LUCRO MÉD]]/(Tabela13[[#This Row],[P. Líquido]]),0)</f>
        <v>0.1052104541778759</v>
      </c>
      <c r="AJ90" s="70">
        <f>IF([LUCRO MÉD]&lt;&gt;0,Tabela13[[#This Row],[Cotação]]/(Tabela13[[#This Row],[LUCRO MÉD]]*1000/Tabela13[[#This Row],[Qtde Total Ações]]),0)</f>
        <v>0.53725677367837499</v>
      </c>
      <c r="AK90" s="58">
        <f>(Tabela13[[#This Row],[LUCRO MÉD]]*1000/Tabela13[[#This Row],[Qtde Total Ações]])/Tabela13[[#This Row],[Cotação]]</f>
        <v>1.8613073840901315</v>
      </c>
      <c r="AL90" s="56">
        <f>Tabela13[[#This Row],[Ativo Circ.]]/Tabela13[[#This Row],[Passivo Circ.]]</f>
        <v>0.73861615480394072</v>
      </c>
      <c r="AM90" s="30">
        <f>STDEV(Tabela13[[#This Row],[LUCRO 2015]:[LUCRO 2010]])/Tabela13[[#This Row],[LUCRO MÉD]]</f>
        <v>1.5539521324244518</v>
      </c>
    </row>
    <row r="91" spans="1:39" hidden="1">
      <c r="A91" s="60" t="s">
        <v>815</v>
      </c>
      <c r="B91" s="21" t="s">
        <v>555</v>
      </c>
      <c r="C91" s="21" t="s">
        <v>456</v>
      </c>
      <c r="D91" s="34">
        <f>MAX(Tabela13[[#This Row],[Colunas1]:[Colunas5]])</f>
        <v>2.75</v>
      </c>
      <c r="E9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1" s="28">
        <f>IF(Tabela13[[#This Row],[P. Líquido]]&lt;&gt;0,(Tabela13[[#This Row],[P. Líquido]]*1000)/Tabela13[[#This Row],[Qtde Total Ações]],0)</f>
        <v>7.4784315076537906</v>
      </c>
      <c r="G91" s="39">
        <f>SUMPRODUCT(N(TRIM(Tabela15[Colunas1])=Tabela13[[#This Row],[Nome de Pregão]]),Tabela15[Qtde total de ações])</f>
        <v>73058769</v>
      </c>
      <c r="H91" s="21">
        <f>SUMPRODUCT(N(Tabela1[Código]=Tabela13[[#This Row],[PAPEL]]),Tabela1[Fechamento])</f>
        <v>0</v>
      </c>
      <c r="I91" s="21">
        <f>SUMPRODUCT(N(Tabela17[Código]=Tabela13[[#This Row],[PAPEL]]),Tabela17[Fechamento])</f>
        <v>0</v>
      </c>
      <c r="J91" s="21">
        <f>SUMPRODUCT(N(Tabela176[Código]=Tabela13[[#This Row],[PAPEL]]),Tabela176[Fechamento])</f>
        <v>0</v>
      </c>
      <c r="K91" s="21">
        <f>SUMPRODUCT(N(Tabela1768[Código]=Tabela13[[#This Row],[PAPEL]]),Tabela1768[Fechamento])</f>
        <v>2.75</v>
      </c>
      <c r="L91" s="26">
        <f>SUMPRODUCT(N(Tabela17683[Código]=Tabela13[[#This Row],[PAPEL]]),Tabela17683[Fechamento])</f>
        <v>0</v>
      </c>
      <c r="M91" s="32">
        <f>IF(Tabela13[[#This Row],[Cotação]]&gt;0,Plan1!$B$2/Tabela13[[#This Row],[Cotação]]-MOD(Plan1!$B$2/Tabela13[[#This Row],[Cotação]],100),0)</f>
        <v>300</v>
      </c>
      <c r="N91" s="39">
        <v>546365</v>
      </c>
      <c r="O91" s="39">
        <v>734987</v>
      </c>
      <c r="P91" s="87">
        <v>284492</v>
      </c>
      <c r="Q91" s="64">
        <v>24780</v>
      </c>
      <c r="R91" s="64">
        <v>38511</v>
      </c>
      <c r="S91" s="64">
        <v>59171</v>
      </c>
      <c r="T91" s="64">
        <v>27629</v>
      </c>
      <c r="U91" s="64">
        <v>0</v>
      </c>
      <c r="V91" s="94">
        <v>39989</v>
      </c>
      <c r="W91" s="93">
        <v>10000</v>
      </c>
      <c r="X91" s="64">
        <v>10000</v>
      </c>
      <c r="Y91" s="64">
        <v>20305</v>
      </c>
      <c r="Z91" s="64">
        <v>0</v>
      </c>
      <c r="AA91" s="64">
        <v>9300</v>
      </c>
      <c r="AB91" s="64">
        <v>10767</v>
      </c>
      <c r="AC91" s="64">
        <f>AVERAGE(Tabela13[[#This Row],[LUCRO 2015]:[LUCRO 2010]])</f>
        <v>31680</v>
      </c>
      <c r="AD91" s="64">
        <f>AVERAGE(Tabela13[[#This Row],[DIV 2015]:[DIV 2010]])</f>
        <v>10062</v>
      </c>
      <c r="AE91" s="83">
        <f>Tabela13[[#This Row],[DIV MÉD]]*1000/Tabela13[[#This Row],[Qtde Total Ações]]</f>
        <v>0.13772474047571209</v>
      </c>
      <c r="AF91" s="30">
        <f>Tabela13[[#This Row],[DIV MÉD]]/Tabela13[[#This Row],[LUCRO MÉD]]</f>
        <v>0.31761363636363638</v>
      </c>
      <c r="AG91" s="30">
        <f>Tabela13[[#This Row],[DIV MÉD/AÇÃO]]/Tabela13[[#This Row],[Cotação]]</f>
        <v>5.0081723809349853E-2</v>
      </c>
      <c r="AH91" s="30">
        <f>Tabela13[[#This Row],[Cotação]]/Tabela13[[#This Row],[VPA]]</f>
        <v>0.36772416745216108</v>
      </c>
      <c r="AI91" s="58">
        <f>IF(Tabela13[[#This Row],[P. Líquido]]&gt;0,Tabela13[[#This Row],[LUCRO MÉD]]/(Tabela13[[#This Row],[P. Líquido]]),0)</f>
        <v>5.7983216348045721E-2</v>
      </c>
      <c r="AJ91" s="70">
        <f>IF([LUCRO MÉD]&lt;&gt;0,Tabela13[[#This Row],[Cotação]]/(Tabela13[[#This Row],[LUCRO MÉD]]*1000/Tabela13[[#This Row],[Qtde Total Ações]]),0)</f>
        <v>6.3419070312499999</v>
      </c>
      <c r="AK91" s="58">
        <f>(Tabela13[[#This Row],[LUCRO MÉD]]*1000/Tabela13[[#This Row],[Qtde Total Ações]])/Tabela13[[#This Row],[Cotação]]</f>
        <v>0.15768127710993871</v>
      </c>
      <c r="AL91" s="56">
        <f>Tabela13[[#This Row],[Ativo Circ.]]/Tabela13[[#This Row],[Passivo Circ.]]</f>
        <v>2.5835067418415982</v>
      </c>
      <c r="AM91" s="30">
        <f>STDEV(Tabela13[[#This Row],[LUCRO 2015]:[LUCRO 2010]])/Tabela13[[#This Row],[LUCRO MÉD]]</f>
        <v>0.62162710370802865</v>
      </c>
    </row>
    <row r="92" spans="1:39" hidden="1">
      <c r="A92" s="60" t="s">
        <v>615</v>
      </c>
      <c r="B92" s="21" t="s">
        <v>561</v>
      </c>
      <c r="C92" s="21" t="s">
        <v>837</v>
      </c>
      <c r="D92" s="34">
        <f>MAX(Tabela13[[#This Row],[Colunas1]:[Colunas5]])</f>
        <v>0</v>
      </c>
      <c r="E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2" s="28">
        <f>IF(Tabela13[[#This Row],[P. Líquido]]&lt;&gt;0,(Tabela13[[#This Row],[P. Líquido]]*1000)/Tabela13[[#This Row],[Qtde Total Ações]],0)</f>
        <v>22.323152153326088</v>
      </c>
      <c r="G92" s="39">
        <f>SUMPRODUCT(N(TRIM(Tabela15[Colunas1])=Tabela13[[#This Row],[Nome de Pregão]]),Tabela15[Qtde total de ações])</f>
        <v>327502673</v>
      </c>
      <c r="H92" s="21">
        <f>SUMPRODUCT(N(Tabela1[Código]=Tabela13[[#This Row],[PAPEL]]),Tabela1[Fechamento])</f>
        <v>0</v>
      </c>
      <c r="I92" s="21">
        <f>SUMPRODUCT(N(Tabela17[Código]=Tabela13[[#This Row],[PAPEL]]),Tabela17[Fechamento])</f>
        <v>0</v>
      </c>
      <c r="J92" s="21">
        <f>SUMPRODUCT(N(Tabela176[Código]=Tabela13[[#This Row],[PAPEL]]),Tabela176[Fechamento])</f>
        <v>0</v>
      </c>
      <c r="K92" s="21">
        <f>SUMPRODUCT(N(Tabela1768[Código]=Tabela13[[#This Row],[PAPEL]]),Tabela1768[Fechamento])</f>
        <v>0</v>
      </c>
      <c r="L92" s="31">
        <f>SUMPRODUCT(N(Tabela17683[Código]=Tabela13[[#This Row],[PAPEL]]),Tabela17683[Fechamento])</f>
        <v>0</v>
      </c>
      <c r="M92" s="22">
        <f>IF(Tabela13[[#This Row],[Cotação]]&gt;0,Plan1!$B$2/Tabela13[[#This Row],[Cotação]]-MOD(Plan1!$B$2/Tabela13[[#This Row],[Cotação]],100),0)</f>
        <v>0</v>
      </c>
      <c r="N92" s="39">
        <v>7310892</v>
      </c>
      <c r="O92" s="39">
        <v>1022615</v>
      </c>
      <c r="P92" s="87">
        <v>998224</v>
      </c>
      <c r="Q92" s="64">
        <v>0</v>
      </c>
      <c r="R92" s="64">
        <v>560139</v>
      </c>
      <c r="S92" s="64">
        <v>0</v>
      </c>
      <c r="T92" s="64"/>
      <c r="U92" s="64"/>
      <c r="V92" s="94"/>
      <c r="W92" s="93"/>
      <c r="X92" s="64"/>
      <c r="Y92" s="64"/>
      <c r="Z92" s="64"/>
      <c r="AA92" s="64"/>
      <c r="AB92" s="64"/>
      <c r="AC92" s="64">
        <f>AVERAGE(Tabela13[[#This Row],[LUCRO 2015]:[LUCRO 2010]])</f>
        <v>186713</v>
      </c>
      <c r="AD92" s="64" t="e">
        <f>AVERAGE(Tabela13[[#This Row],[DIV 2015]:[DIV 2010]])</f>
        <v>#DIV/0!</v>
      </c>
      <c r="AE92" s="83" t="e">
        <f>Tabela13[[#This Row],[DIV MÉD]]*1000/Tabela13[[#This Row],[Qtde Total Ações]]</f>
        <v>#DIV/0!</v>
      </c>
      <c r="AF92" s="30" t="e">
        <f>Tabela13[[#This Row],[DIV MÉD]]/Tabela13[[#This Row],[LUCRO MÉD]]</f>
        <v>#DIV/0!</v>
      </c>
      <c r="AG92" s="30" t="e">
        <f>Tabela13[[#This Row],[DIV MÉD/AÇÃO]]/Tabela13[[#This Row],[Cotação]]</f>
        <v>#DIV/0!</v>
      </c>
      <c r="AH92" s="30">
        <f>Tabela13[[#This Row],[Cotação]]/Tabela13[[#This Row],[VPA]]</f>
        <v>0</v>
      </c>
      <c r="AI92" s="58">
        <f>IF(Tabela13[[#This Row],[P. Líquido]]&gt;0,Tabela13[[#This Row],[LUCRO MÉD]]/(Tabela13[[#This Row],[P. Líquido]]),0)</f>
        <v>2.5539017673903541E-2</v>
      </c>
      <c r="AJ92" s="70">
        <f>IF([LUCRO MÉD]&lt;&gt;0,Tabela13[[#This Row],[Cotação]]/(Tabela13[[#This Row],[LUCRO MÉD]]*1000/Tabela13[[#This Row],[Qtde Total Ações]]),0)</f>
        <v>0</v>
      </c>
      <c r="AK92" s="58" t="e">
        <f>(Tabela13[[#This Row],[LUCRO MÉD]]*1000/Tabela13[[#This Row],[Qtde Total Ações]])/Tabela13[[#This Row],[Cotação]]</f>
        <v>#DIV/0!</v>
      </c>
      <c r="AL92" s="56">
        <f>Tabela13[[#This Row],[Ativo Circ.]]/Tabela13[[#This Row],[Passivo Circ.]]</f>
        <v>1.0244343954863837</v>
      </c>
      <c r="AM92" s="30">
        <f>STDEV(Tabela13[[#This Row],[LUCRO 2015]:[LUCRO 2010]])/Tabela13[[#This Row],[LUCRO MÉD]]</f>
        <v>1.7320508075688772</v>
      </c>
    </row>
    <row r="93" spans="1:39" hidden="1">
      <c r="A93" s="60" t="s">
        <v>819</v>
      </c>
      <c r="B93" s="21" t="s">
        <v>555</v>
      </c>
      <c r="C93" s="21" t="s">
        <v>367</v>
      </c>
      <c r="D93" s="34">
        <f>MAX(Tabela13[[#This Row],[Colunas1]:[Colunas5]])</f>
        <v>2.98</v>
      </c>
      <c r="E9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3" s="28">
        <f>IF(Tabela13[[#This Row],[P. Líquido]]&lt;&gt;0,(Tabela13[[#This Row],[P. Líquido]]*1000)/Tabela13[[#This Row],[Qtde Total Ações]],0)</f>
        <v>3.0035394291021973</v>
      </c>
      <c r="G93" s="39">
        <f>SUMPRODUCT(N(TRIM(Tabela15[Colunas1])=Tabela13[[#This Row],[Nome de Pregão]]),Tabela15[Qtde total de ações])</f>
        <v>66086364</v>
      </c>
      <c r="H93" s="26">
        <f>SUMPRODUCT(N(Tabela1[Código]=Tabela13[[#This Row],[PAPEL]]),Tabela1[Fechamento])</f>
        <v>0</v>
      </c>
      <c r="I93" s="40">
        <f>SUMPRODUCT(N(Tabela17[Código]=Tabela13[[#This Row],[PAPEL]]),Tabela17[Fechamento])</f>
        <v>0</v>
      </c>
      <c r="J93" s="21">
        <f>SUMPRODUCT(N(Tabela176[Código]=Tabela13[[#This Row],[PAPEL]]),Tabela176[Fechamento])</f>
        <v>0</v>
      </c>
      <c r="K93" s="21">
        <f>SUMPRODUCT(N(Tabela1768[Código]=Tabela13[[#This Row],[PAPEL]]),Tabela1768[Fechamento])</f>
        <v>2.98</v>
      </c>
      <c r="L93" s="21">
        <f>SUMPRODUCT(N(Tabela17683[Código]=Tabela13[[#This Row],[PAPEL]]),Tabela17683[Fechamento])</f>
        <v>0</v>
      </c>
      <c r="M93" s="32">
        <f>IF(Tabela13[[#This Row],[Cotação]]&gt;0,Plan1!$B$2/Tabela13[[#This Row],[Cotação]]-MOD(Plan1!$B$2/Tabela13[[#This Row],[Cotação]],100),0)</f>
        <v>300</v>
      </c>
      <c r="N93" s="39">
        <v>198493</v>
      </c>
      <c r="O93" s="39">
        <v>109565</v>
      </c>
      <c r="P93" s="87">
        <v>62680</v>
      </c>
      <c r="Q93" s="64">
        <v>13105</v>
      </c>
      <c r="R93" s="64">
        <v>0</v>
      </c>
      <c r="S93" s="64">
        <v>13709</v>
      </c>
      <c r="T93" s="64">
        <v>42164</v>
      </c>
      <c r="U93" s="64">
        <v>57792</v>
      </c>
      <c r="V93" s="94"/>
      <c r="W93" s="93">
        <v>9069</v>
      </c>
      <c r="X93" s="64">
        <v>5889</v>
      </c>
      <c r="Y93" s="64">
        <v>34048</v>
      </c>
      <c r="Z93" s="64">
        <v>137905</v>
      </c>
      <c r="AA93" s="64">
        <v>18135</v>
      </c>
      <c r="AB93" s="64"/>
      <c r="AC93" s="64">
        <f>AVERAGE(Tabela13[[#This Row],[LUCRO 2015]:[LUCRO 2010]])</f>
        <v>25354</v>
      </c>
      <c r="AD93" s="64">
        <f>AVERAGE(Tabela13[[#This Row],[DIV 2015]:[DIV 2010]])</f>
        <v>41009.199999999997</v>
      </c>
      <c r="AE93" s="83">
        <f>Tabela13[[#This Row],[DIV MÉD]]*1000/Tabela13[[#This Row],[Qtde Total Ações]]</f>
        <v>0.62053951099503679</v>
      </c>
      <c r="AF93" s="30">
        <f>Tabela13[[#This Row],[DIV MÉD]]/Tabela13[[#This Row],[LUCRO MÉD]]</f>
        <v>1.6174646998501221</v>
      </c>
      <c r="AG93" s="30">
        <f>Tabela13[[#This Row],[DIV MÉD/AÇÃO]]/Tabela13[[#This Row],[Cotação]]</f>
        <v>0.20823473523323383</v>
      </c>
      <c r="AH93" s="30">
        <f>Tabela13[[#This Row],[Cotação]]/Tabela13[[#This Row],[VPA]]</f>
        <v>0.9921627700724962</v>
      </c>
      <c r="AI93" s="58">
        <f>IF(Tabela13[[#This Row],[P. Líquido]]&gt;0,Tabela13[[#This Row],[LUCRO MÉD]]/(Tabela13[[#This Row],[P. Líquido]]),0)</f>
        <v>0.12773246411712252</v>
      </c>
      <c r="AJ93" s="70">
        <f>IF([LUCRO MÉD]&lt;&gt;0,Tabela13[[#This Row],[Cotação]]/(Tabela13[[#This Row],[LUCRO MÉD]]*1000/Tabela13[[#This Row],[Qtde Total Ações]]),0)</f>
        <v>7.7675066940127788</v>
      </c>
      <c r="AK93" s="58">
        <f>(Tabela13[[#This Row],[LUCRO MÉD]]*1000/Tabela13[[#This Row],[Qtde Total Ações]])/Tabela13[[#This Row],[Cotação]]</f>
        <v>0.12874144038663055</v>
      </c>
      <c r="AL93" s="56">
        <f>Tabela13[[#This Row],[Ativo Circ.]]/Tabela13[[#This Row],[Passivo Circ.]]</f>
        <v>1.7480057434588385</v>
      </c>
      <c r="AM93" s="30">
        <f>STDEV(Tabela13[[#This Row],[LUCRO 2015]:[LUCRO 2010]])/Tabela13[[#This Row],[LUCRO MÉD]]</f>
        <v>0.93819180097278843</v>
      </c>
    </row>
    <row r="94" spans="1:39" hidden="1">
      <c r="A94" s="60" t="s">
        <v>769</v>
      </c>
      <c r="B94" s="21" t="s">
        <v>556</v>
      </c>
      <c r="C94" s="21" t="s">
        <v>544</v>
      </c>
      <c r="D94" s="34">
        <f>MAX(Tabela13[[#This Row],[Colunas1]:[Colunas5]])</f>
        <v>3.09</v>
      </c>
      <c r="E94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4" s="28">
        <f>IF(Tabela13[[#This Row],[P. Líquido]]&lt;&gt;0,(Tabela13[[#This Row],[P. Líquido]]*1000)/Tabela13[[#This Row],[Qtde Total Ações]],0)</f>
        <v>5.2100500067246012</v>
      </c>
      <c r="G94" s="39">
        <f>SUMPRODUCT(N(TRIM(Tabela15[Colunas1])=Tabela13[[#This Row],[Nome de Pregão]]),Tabela15[Qtde total de ações])</f>
        <v>304731816</v>
      </c>
      <c r="H94" s="21">
        <f>SUMPRODUCT(N(Tabela1[Código]=Tabela13[[#This Row],[PAPEL]]),Tabela1[Fechamento])</f>
        <v>0</v>
      </c>
      <c r="I94" s="21">
        <f>SUMPRODUCT(N(Tabela17[Código]=Tabela13[[#This Row],[PAPEL]]),Tabela17[Fechamento])</f>
        <v>0</v>
      </c>
      <c r="J94" s="21">
        <f>SUMPRODUCT(N(Tabela176[Código]=Tabela13[[#This Row],[PAPEL]]),Tabela176[Fechamento])</f>
        <v>0</v>
      </c>
      <c r="K94" s="21">
        <f>SUMPRODUCT(N(Tabela1768[Código]=Tabela13[[#This Row],[PAPEL]]),Tabela1768[Fechamento])</f>
        <v>0</v>
      </c>
      <c r="L94" s="26">
        <f>SUMPRODUCT(N(Tabela17683[Código]=Tabela13[[#This Row],[PAPEL]]),Tabela17683[Fechamento])</f>
        <v>3.09</v>
      </c>
      <c r="M94" s="32">
        <f>IF(Tabela13[[#This Row],[Cotação]]&gt;0,Plan1!$B$2/Tabela13[[#This Row],[Cotação]]-MOD(Plan1!$B$2/Tabela13[[#This Row],[Cotação]],100),0)</f>
        <v>300</v>
      </c>
      <c r="N94" s="39">
        <v>1587668</v>
      </c>
      <c r="O94" s="39">
        <v>3198537</v>
      </c>
      <c r="P94" s="87">
        <v>1511424</v>
      </c>
      <c r="Q94" s="64">
        <v>0</v>
      </c>
      <c r="R94" s="64">
        <v>246285</v>
      </c>
      <c r="S94" s="64">
        <v>306766</v>
      </c>
      <c r="T94" s="64">
        <v>101052</v>
      </c>
      <c r="U94" s="64">
        <v>380337</v>
      </c>
      <c r="V94" s="94">
        <v>351366</v>
      </c>
      <c r="W94" s="93">
        <v>63891</v>
      </c>
      <c r="X94" s="64">
        <v>98092</v>
      </c>
      <c r="Y94" s="64">
        <v>56028</v>
      </c>
      <c r="Z94" s="64">
        <v>84075</v>
      </c>
      <c r="AA94" s="64">
        <v>86204</v>
      </c>
      <c r="AB94" s="64">
        <v>43435</v>
      </c>
      <c r="AC94" s="64">
        <f>AVERAGE(Tabela13[[#This Row],[LUCRO 2015]:[LUCRO 2010]])</f>
        <v>230967.66666666666</v>
      </c>
      <c r="AD94" s="64">
        <f>AVERAGE(Tabela13[[#This Row],[DIV 2015]:[DIV 2010]])</f>
        <v>71954.166666666672</v>
      </c>
      <c r="AE94" s="83">
        <f>Tabela13[[#This Row],[DIV MÉD]]*1000/Tabela13[[#This Row],[Qtde Total Ações]]</f>
        <v>0.23612292149588565</v>
      </c>
      <c r="AF94" s="30">
        <f>Tabela13[[#This Row],[DIV MÉD]]/Tabela13[[#This Row],[LUCRO MÉD]]</f>
        <v>0.31153350468968966</v>
      </c>
      <c r="AG94" s="30">
        <f>Tabela13[[#This Row],[DIV MÉD/AÇÃO]]/Tabela13[[#This Row],[Cotação]]</f>
        <v>7.6415184950124809E-2</v>
      </c>
      <c r="AH94" s="30">
        <f>Tabela13[[#This Row],[Cotação]]/Tabela13[[#This Row],[VPA]]</f>
        <v>0.59308451857693167</v>
      </c>
      <c r="AI94" s="58">
        <f>IF(Tabela13[[#This Row],[P. Líquido]]&gt;0,Tabela13[[#This Row],[LUCRO MÉD]]/(Tabela13[[#This Row],[P. Líquido]]),0)</f>
        <v>0.14547604830900834</v>
      </c>
      <c r="AJ94" s="70">
        <f>IF([LUCRO MÉD]&lt;&gt;0,Tabela13[[#This Row],[Cotação]]/(Tabela13[[#This Row],[LUCRO MÉD]]*1000/Tabela13[[#This Row],[Qtde Total Ações]]),0)</f>
        <v>4.0768533753209324</v>
      </c>
      <c r="AK94" s="58">
        <f>(Tabela13[[#This Row],[LUCRO MÉD]]*1000/Tabela13[[#This Row],[Qtde Total Ações]])/Tabela13[[#This Row],[Cotação]]</f>
        <v>0.24528721245003798</v>
      </c>
      <c r="AL94" s="56">
        <f>Tabela13[[#This Row],[Ativo Circ.]]/Tabela13[[#This Row],[Passivo Circ.]]</f>
        <v>2.1162407107469514</v>
      </c>
      <c r="AM94" s="30">
        <f>STDEV(Tabela13[[#This Row],[LUCRO 2015]:[LUCRO 2010]])/Tabela13[[#This Row],[LUCRO MÉD]]</f>
        <v>0.65091514609761747</v>
      </c>
    </row>
    <row r="95" spans="1:39" hidden="1">
      <c r="A95" s="60" t="s">
        <v>719</v>
      </c>
      <c r="B95" s="21" t="s">
        <v>555</v>
      </c>
      <c r="C95" s="21" t="s">
        <v>473</v>
      </c>
      <c r="D95" s="34">
        <f>MAX(Tabela13[[#This Row],[Colunas1]:[Colunas5]])</f>
        <v>3.25</v>
      </c>
      <c r="E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5" s="28">
        <f>IF(Tabela13[[#This Row],[P. Líquido]]&lt;&gt;0,(Tabela13[[#This Row],[P. Líquido]]*1000)/Tabela13[[#This Row],[Qtde Total Ações]],0)</f>
        <v>1.2825190713186549</v>
      </c>
      <c r="G95" s="39">
        <f>SUMPRODUCT(N(TRIM(Tabela15[Colunas1])=Tabela13[[#This Row],[Nome de Pregão]]),Tabela15[Qtde total de ações])</f>
        <v>114586990</v>
      </c>
      <c r="H95" s="21">
        <f>SUMPRODUCT(N(Tabela1[Código]=Tabela13[[#This Row],[PAPEL]]),Tabela1[Fechamento])</f>
        <v>0</v>
      </c>
      <c r="I95" s="21">
        <f>SUMPRODUCT(N(Tabela17[Código]=Tabela13[[#This Row],[PAPEL]]),Tabela17[Fechamento])</f>
        <v>0</v>
      </c>
      <c r="J95" s="21">
        <f>SUMPRODUCT(N(Tabela176[Código]=Tabela13[[#This Row],[PAPEL]]),Tabela176[Fechamento])</f>
        <v>0</v>
      </c>
      <c r="K95" s="21">
        <f>SUMPRODUCT(N(Tabela1768[Código]=Tabela13[[#This Row],[PAPEL]]),Tabela1768[Fechamento])</f>
        <v>0</v>
      </c>
      <c r="L95" s="26">
        <f>SUMPRODUCT(N(Tabela17683[Código]=Tabela13[[#This Row],[PAPEL]]),Tabela17683[Fechamento])</f>
        <v>3.25</v>
      </c>
      <c r="M95" s="32">
        <f>IF(Tabela13[[#This Row],[Cotação]]&gt;0,Plan1!$B$2/Tabela13[[#This Row],[Cotação]]-MOD(Plan1!$B$2/Tabela13[[#This Row],[Cotação]],100),0)</f>
        <v>300</v>
      </c>
      <c r="N95" s="39">
        <v>146960</v>
      </c>
      <c r="O95" s="39">
        <v>118561</v>
      </c>
      <c r="P95" s="87">
        <v>65822</v>
      </c>
      <c r="Q95" s="64">
        <v>0</v>
      </c>
      <c r="R95" s="64">
        <v>0</v>
      </c>
      <c r="S95" s="64">
        <v>165909</v>
      </c>
      <c r="T95" s="64">
        <v>130118</v>
      </c>
      <c r="U95" s="64">
        <v>150631</v>
      </c>
      <c r="V95" s="94">
        <v>132031</v>
      </c>
      <c r="W95" s="93">
        <v>29437</v>
      </c>
      <c r="X95" s="64">
        <v>81265</v>
      </c>
      <c r="Y95" s="64">
        <v>48778</v>
      </c>
      <c r="Z95" s="64">
        <v>47397</v>
      </c>
      <c r="AA95" s="64">
        <v>39260</v>
      </c>
      <c r="AB95" s="64">
        <v>62528</v>
      </c>
      <c r="AC95" s="64">
        <f>AVERAGE(Tabela13[[#This Row],[LUCRO 2015]:[LUCRO 2010]])</f>
        <v>96448.166666666672</v>
      </c>
      <c r="AD95" s="64">
        <f>AVERAGE(Tabela13[[#This Row],[DIV 2015]:[DIV 2010]])</f>
        <v>51444.166666666664</v>
      </c>
      <c r="AE95" s="83">
        <f>Tabela13[[#This Row],[DIV MÉD]]*1000/Tabela13[[#This Row],[Qtde Total Ações]]</f>
        <v>0.44895294541436742</v>
      </c>
      <c r="AF95" s="30">
        <f>Tabela13[[#This Row],[DIV MÉD]]/Tabela13[[#This Row],[LUCRO MÉD]]</f>
        <v>0.53338667228856951</v>
      </c>
      <c r="AG95" s="30">
        <f>Tabela13[[#This Row],[DIV MÉD/AÇÃO]]/Tabela13[[#This Row],[Cotação]]</f>
        <v>0.13813936781980535</v>
      </c>
      <c r="AH95" s="30">
        <f>Tabela13[[#This Row],[Cotação]]/Tabela13[[#This Row],[VPA]]</f>
        <v>2.5340753776537834</v>
      </c>
      <c r="AI95" s="58">
        <f>IF(Tabela13[[#This Row],[P. Líquido]]&gt;0,Tabela13[[#This Row],[LUCRO MÉD]]/(Tabela13[[#This Row],[P. Líquido]]),0)</f>
        <v>0.65628855924514606</v>
      </c>
      <c r="AJ95" s="70">
        <f>IF([LUCRO MÉD]&lt;&gt;0,Tabela13[[#This Row],[Cotação]]/(Tabela13[[#This Row],[LUCRO MÉD]]*1000/Tabela13[[#This Row],[Qtde Total Ações]]),0)</f>
        <v>3.8612213209513224</v>
      </c>
      <c r="AK95" s="58">
        <f>(Tabela13[[#This Row],[LUCRO MÉD]]*1000/Tabela13[[#This Row],[Qtde Total Ações]])/Tabela13[[#This Row],[Cotação]]</f>
        <v>0.25898541339081321</v>
      </c>
      <c r="AL95" s="56">
        <f>Tabela13[[#This Row],[Ativo Circ.]]/Tabela13[[#This Row],[Passivo Circ.]]</f>
        <v>1.8012366685910486</v>
      </c>
      <c r="AM95" s="30">
        <f>STDEV(Tabela13[[#This Row],[LUCRO 2015]:[LUCRO 2010]])/Tabela13[[#This Row],[LUCRO MÉD]]</f>
        <v>0.7864159367572614</v>
      </c>
    </row>
    <row r="96" spans="1:39" hidden="1">
      <c r="A96" s="60" t="s">
        <v>693</v>
      </c>
      <c r="B96" s="21" t="s">
        <v>556</v>
      </c>
      <c r="C96" s="21" t="s">
        <v>523</v>
      </c>
      <c r="D96" s="34">
        <f>MAX(Tabela13[[#This Row],[Colunas1]:[Colunas5]])</f>
        <v>3.29</v>
      </c>
      <c r="E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6" s="28">
        <f>IF(Tabela13[[#This Row],[P. Líquido]]&lt;&gt;0,(Tabela13[[#This Row],[P. Líquido]]*1000)/Tabela13[[#This Row],[Qtde Total Ações]],0)</f>
        <v>-8.6567204471301338</v>
      </c>
      <c r="G96" s="39">
        <f>SUMPRODUCT(N(TRIM(Tabela15[Colunas1])=Tabela13[[#This Row],[Nome de Pregão]]),Tabela15[Qtde total de ações])</f>
        <v>126760591</v>
      </c>
      <c r="H96" s="21">
        <f>SUMPRODUCT(N(Tabela1[Código]=Tabela13[[#This Row],[PAPEL]]),Tabela1[Fechamento])</f>
        <v>0</v>
      </c>
      <c r="I96" s="21">
        <f>SUMPRODUCT(N(Tabela17[Código]=Tabela13[[#This Row],[PAPEL]]),Tabela17[Fechamento])</f>
        <v>0</v>
      </c>
      <c r="J96" s="21">
        <f>SUMPRODUCT(N(Tabela176[Código]=Tabela13[[#This Row],[PAPEL]]),Tabela176[Fechamento])</f>
        <v>0</v>
      </c>
      <c r="K96" s="21">
        <f>SUMPRODUCT(N(Tabela1768[Código]=Tabela13[[#This Row],[PAPEL]]),Tabela1768[Fechamento])</f>
        <v>0</v>
      </c>
      <c r="L96" s="26">
        <f>SUMPRODUCT(N(Tabela17683[Código]=Tabela13[[#This Row],[PAPEL]]),Tabela17683[Fechamento])</f>
        <v>3.29</v>
      </c>
      <c r="M96" s="32">
        <f>IF(Tabela13[[#This Row],[Cotação]]&gt;0,Plan1!$B$2/Tabela13[[#This Row],[Cotação]]-MOD(Plan1!$B$2/Tabela13[[#This Row],[Cotação]],100),0)</f>
        <v>300</v>
      </c>
      <c r="N96" s="39">
        <v>-1097331</v>
      </c>
      <c r="O96" s="39">
        <v>663034</v>
      </c>
      <c r="P96" s="87">
        <v>3063342</v>
      </c>
      <c r="Q96" s="64">
        <v>0</v>
      </c>
      <c r="R96" s="64">
        <v>0</v>
      </c>
      <c r="S96" s="64">
        <v>0</v>
      </c>
      <c r="T96" s="64"/>
      <c r="U96" s="64"/>
      <c r="V96" s="94"/>
      <c r="W96" s="93"/>
      <c r="X96" s="64"/>
      <c r="Y96" s="64"/>
      <c r="Z96" s="64"/>
      <c r="AA96" s="64"/>
      <c r="AB96" s="64"/>
      <c r="AC96" s="64">
        <f>AVERAGE(Tabela13[[#This Row],[LUCRO 2015]:[LUCRO 2010]])</f>
        <v>0</v>
      </c>
      <c r="AD96" s="64" t="e">
        <f>AVERAGE(Tabela13[[#This Row],[DIV 2015]:[DIV 2010]])</f>
        <v>#DIV/0!</v>
      </c>
      <c r="AE96" s="83" t="e">
        <f>Tabela13[[#This Row],[DIV MÉD]]*1000/Tabela13[[#This Row],[Qtde Total Ações]]</f>
        <v>#DIV/0!</v>
      </c>
      <c r="AF96" s="30" t="e">
        <f>Tabela13[[#This Row],[DIV MÉD]]/Tabela13[[#This Row],[LUCRO MÉD]]</f>
        <v>#DIV/0!</v>
      </c>
      <c r="AG96" s="30" t="e">
        <f>Tabela13[[#This Row],[DIV MÉD/AÇÃO]]/Tabela13[[#This Row],[Cotação]]</f>
        <v>#DIV/0!</v>
      </c>
      <c r="AH96" s="30">
        <f>Tabela13[[#This Row],[Cotação]]/Tabela13[[#This Row],[VPA]]</f>
        <v>-0.38005154724508833</v>
      </c>
      <c r="AI96" s="58">
        <f>IF(Tabela13[[#This Row],[P. Líquido]]&gt;0,Tabela13[[#This Row],[LUCRO MÉD]]/(Tabela13[[#This Row],[P. Líquido]]),0)</f>
        <v>0</v>
      </c>
      <c r="AJ96" s="70">
        <f>IF([LUCRO MÉD]&lt;&gt;0,Tabela13[[#This Row],[Cotação]]/(Tabela13[[#This Row],[LUCRO MÉD]]*1000/Tabela13[[#This Row],[Qtde Total Ações]]),0)</f>
        <v>0</v>
      </c>
      <c r="AK96" s="58">
        <f>(Tabela13[[#This Row],[LUCRO MÉD]]*1000/Tabela13[[#This Row],[Qtde Total Ações]])/Tabela13[[#This Row],[Cotação]]</f>
        <v>0</v>
      </c>
      <c r="AL96" s="56">
        <f>Tabela13[[#This Row],[Ativo Circ.]]/Tabela13[[#This Row],[Passivo Circ.]]</f>
        <v>0.21644138982849451</v>
      </c>
      <c r="AM96" s="30" t="e">
        <f>STDEV(Tabela13[[#This Row],[LUCRO 2015]:[LUCRO 2010]])/Tabela13[[#This Row],[LUCRO MÉD]]</f>
        <v>#DIV/0!</v>
      </c>
    </row>
    <row r="97" spans="1:39" hidden="1">
      <c r="A97" s="60" t="s">
        <v>774</v>
      </c>
      <c r="B97" s="21" t="s">
        <v>555</v>
      </c>
      <c r="C97" s="21" t="s">
        <v>452</v>
      </c>
      <c r="D97" s="34">
        <f>MAX(Tabela13[[#This Row],[Colunas1]:[Colunas5]])</f>
        <v>3.4</v>
      </c>
      <c r="E9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97" s="28">
        <f>IF(Tabela13[[#This Row],[P. Líquido]]&lt;&gt;0,(Tabela13[[#This Row],[P. Líquido]]*1000)/Tabela13[[#This Row],[Qtde Total Ações]],0)</f>
        <v>73.967823287095683</v>
      </c>
      <c r="G97" s="39">
        <f>SUMPRODUCT(N(TRIM(Tabela15[Colunas1])=Tabela13[[#This Row],[Nome de Pregão]]),Tabela15[Qtde total de ações])</f>
        <v>17153337</v>
      </c>
      <c r="H97" s="21">
        <f>SUMPRODUCT(N(Tabela1[Código]=Tabela13[[#This Row],[PAPEL]]),Tabela1[Fechamento])</f>
        <v>0</v>
      </c>
      <c r="I97" s="21">
        <f>SUMPRODUCT(N(Tabela17[Código]=Tabela13[[#This Row],[PAPEL]]),Tabela17[Fechamento])</f>
        <v>0</v>
      </c>
      <c r="J97" s="21">
        <f>SUMPRODUCT(N(Tabela176[Código]=Tabela13[[#This Row],[PAPEL]]),Tabela176[Fechamento])</f>
        <v>0</v>
      </c>
      <c r="K97" s="21">
        <f>SUMPRODUCT(N(Tabela1768[Código]=Tabela13[[#This Row],[PAPEL]]),Tabela1768[Fechamento])</f>
        <v>3.4</v>
      </c>
      <c r="L97" s="26">
        <f>SUMPRODUCT(N(Tabela17683[Código]=Tabela13[[#This Row],[PAPEL]]),Tabela17683[Fechamento])</f>
        <v>0</v>
      </c>
      <c r="M97" s="32">
        <f>IF(Tabela13[[#This Row],[Cotação]]&gt;0,Plan1!$B$2/Tabela13[[#This Row],[Cotação]]-MOD(Plan1!$B$2/Tabela13[[#This Row],[Cotação]],100),0)</f>
        <v>200</v>
      </c>
      <c r="N97" s="39">
        <v>1268795</v>
      </c>
      <c r="O97" s="39">
        <v>2118695</v>
      </c>
      <c r="P97" s="87">
        <v>3020281</v>
      </c>
      <c r="Q97" s="64">
        <v>0</v>
      </c>
      <c r="R97" s="64">
        <v>0</v>
      </c>
      <c r="S97" s="64">
        <v>60559</v>
      </c>
      <c r="T97" s="64">
        <v>0</v>
      </c>
      <c r="U97" s="64">
        <v>78677</v>
      </c>
      <c r="V97" s="94">
        <v>188090</v>
      </c>
      <c r="W97" s="93">
        <v>0</v>
      </c>
      <c r="X97" s="64">
        <v>0</v>
      </c>
      <c r="Y97" s="64">
        <v>17110</v>
      </c>
      <c r="Z97" s="64">
        <v>80685</v>
      </c>
      <c r="AA97" s="64">
        <v>83071</v>
      </c>
      <c r="AB97" s="64">
        <v>51800</v>
      </c>
      <c r="AC97" s="64">
        <f>AVERAGE(Tabela13[[#This Row],[LUCRO 2015]:[LUCRO 2010]])</f>
        <v>54554.333333333336</v>
      </c>
      <c r="AD97" s="64">
        <f>AVERAGE(Tabela13[[#This Row],[DIV 2015]:[DIV 2010]])</f>
        <v>38777.666666666664</v>
      </c>
      <c r="AE97" s="83">
        <f>Tabela13[[#This Row],[DIV MÉD]]*1000/Tabela13[[#This Row],[Qtde Total Ações]]</f>
        <v>2.2606485645718184</v>
      </c>
      <c r="AF97" s="30">
        <f>Tabela13[[#This Row],[DIV MÉD]]/Tabela13[[#This Row],[LUCRO MÉD]]</f>
        <v>0.71080818511208999</v>
      </c>
      <c r="AG97" s="30">
        <f>Tabela13[[#This Row],[DIV MÉD/AÇÃO]]/Tabela13[[#This Row],[Cotação]]</f>
        <v>0.66489663663877019</v>
      </c>
      <c r="AH97" s="30">
        <f>Tabela13[[#This Row],[Cotação]]/Tabela13[[#This Row],[VPA]]</f>
        <v>4.5965932873316809E-2</v>
      </c>
      <c r="AI97" s="58">
        <f>IF(Tabela13[[#This Row],[P. Líquido]]&gt;0,Tabela13[[#This Row],[LUCRO MÉD]]/(Tabela13[[#This Row],[P. Líquido]]),0)</f>
        <v>4.2996964311282228E-2</v>
      </c>
      <c r="AJ97" s="70">
        <f>IF([LUCRO MÉD]&lt;&gt;0,Tabela13[[#This Row],[Cotação]]/(Tabela13[[#This Row],[LUCRO MÉD]]*1000/Tabela13[[#This Row],[Qtde Total Ações]]),0)</f>
        <v>1.0690506553099968</v>
      </c>
      <c r="AK97" s="58">
        <f>(Tabela13[[#This Row],[LUCRO MÉD]]*1000/Tabela13[[#This Row],[Qtde Total Ações]])/Tabela13[[#This Row],[Cotação]]</f>
        <v>0.93540937001720104</v>
      </c>
      <c r="AL97" s="56">
        <f>Tabela13[[#This Row],[Ativo Circ.]]/Tabela13[[#This Row],[Passivo Circ.]]</f>
        <v>0.70148936473129486</v>
      </c>
      <c r="AM97" s="30">
        <f>STDEV(Tabela13[[#This Row],[LUCRO 2015]:[LUCRO 2010]])/Tabela13[[#This Row],[LUCRO MÉD]]</f>
        <v>1.3564027457624113</v>
      </c>
    </row>
    <row r="98" spans="1:39" hidden="1">
      <c r="A98" s="60" t="s">
        <v>619</v>
      </c>
      <c r="B98" s="21" t="s">
        <v>562</v>
      </c>
      <c r="C98" s="21" t="s">
        <v>209</v>
      </c>
      <c r="D98" s="34">
        <f>MAX(Tabela13[[#This Row],[Colunas1]:[Colunas5]])</f>
        <v>0</v>
      </c>
      <c r="E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8" s="28" t="e">
        <f>IF(Tabela13[[#This Row],[P. Líquido]]&lt;&gt;0,(Tabela13[[#This Row],[P. Líquido]]*1000)/Tabela13[[#This Row],[Qtde Total Ações]],0)</f>
        <v>#DIV/0!</v>
      </c>
      <c r="G98" s="39">
        <f>SUMPRODUCT(N(TRIM(Tabela15[Colunas1])=Tabela13[[#This Row],[Nome de Pregão]]),Tabela15[Qtde total de ações])</f>
        <v>0</v>
      </c>
      <c r="H98" s="21">
        <f>SUMPRODUCT(N(Tabela1[Código]=Tabela13[[#This Row],[PAPEL]]),Tabela1[Fechamento])</f>
        <v>0</v>
      </c>
      <c r="I98" s="21">
        <f>SUMPRODUCT(N(Tabela17[Código]=Tabela13[[#This Row],[PAPEL]]),Tabela17[Fechamento])</f>
        <v>0</v>
      </c>
      <c r="J98" s="21">
        <f>SUMPRODUCT(N(Tabela176[Código]=Tabela13[[#This Row],[PAPEL]]),Tabela176[Fechamento])</f>
        <v>0</v>
      </c>
      <c r="K98" s="21">
        <f>SUMPRODUCT(N(Tabela1768[Código]=Tabela13[[#This Row],[PAPEL]]),Tabela1768[Fechamento])</f>
        <v>0</v>
      </c>
      <c r="L98" s="21">
        <f>SUMPRODUCT(N(Tabela17683[Código]=Tabela13[[#This Row],[PAPEL]]),Tabela17683[Fechamento])</f>
        <v>0</v>
      </c>
      <c r="M98" s="22">
        <f>IF(Tabela13[[#This Row],[Cotação]]&gt;0,Plan1!$B$2/Tabela13[[#This Row],[Cotação]]-MOD(Plan1!$B$2/Tabela13[[#This Row],[Cotação]],100),0)</f>
        <v>0</v>
      </c>
      <c r="N98" s="72">
        <v>3069392</v>
      </c>
      <c r="O98" s="72">
        <v>2552716</v>
      </c>
      <c r="P98" s="89">
        <v>2652575</v>
      </c>
      <c r="Q98" s="64">
        <v>386295</v>
      </c>
      <c r="R98" s="64">
        <v>459267</v>
      </c>
      <c r="S98" s="64">
        <v>495129</v>
      </c>
      <c r="T98" s="64"/>
      <c r="U98" s="64"/>
      <c r="V98" s="94"/>
      <c r="W98" s="93"/>
      <c r="X98" s="64"/>
      <c r="Y98" s="64"/>
      <c r="Z98" s="64"/>
      <c r="AA98" s="64"/>
      <c r="AB98" s="64"/>
      <c r="AC98" s="64">
        <f>AVERAGE(Tabela13[[#This Row],[LUCRO 2015]:[LUCRO 2010]])</f>
        <v>446897</v>
      </c>
      <c r="AD98" s="64" t="e">
        <f>AVERAGE(Tabela13[[#This Row],[DIV 2015]:[DIV 2010]])</f>
        <v>#DIV/0!</v>
      </c>
      <c r="AE98" s="83" t="e">
        <f>Tabela13[[#This Row],[DIV MÉD]]*1000/Tabela13[[#This Row],[Qtde Total Ações]]</f>
        <v>#DIV/0!</v>
      </c>
      <c r="AF98" s="30" t="e">
        <f>Tabela13[[#This Row],[DIV MÉD]]/Tabela13[[#This Row],[LUCRO MÉD]]</f>
        <v>#DIV/0!</v>
      </c>
      <c r="AG98" s="30" t="e">
        <f>Tabela13[[#This Row],[DIV MÉD/AÇÃO]]/Tabela13[[#This Row],[Cotação]]</f>
        <v>#DIV/0!</v>
      </c>
      <c r="AH98" s="30" t="e">
        <f>Tabela13[[#This Row],[Cotação]]/Tabela13[[#This Row],[VPA]]</f>
        <v>#DIV/0!</v>
      </c>
      <c r="AI98" s="58">
        <f>IF(Tabela13[[#This Row],[P. Líquido]]&gt;0,Tabela13[[#This Row],[LUCRO MÉD]]/(Tabela13[[#This Row],[P. Líquido]]),0)</f>
        <v>0.14559789039653456</v>
      </c>
      <c r="AJ98" s="70" t="e">
        <f>IF([LUCRO MÉD]&lt;&gt;0,Tabela13[[#This Row],[Cotação]]/(Tabela13[[#This Row],[LUCRO MÉD]]*1000/Tabela13[[#This Row],[Qtde Total Ações]]),0)</f>
        <v>#DIV/0!</v>
      </c>
      <c r="AK98" s="58" t="e">
        <f>(Tabela13[[#This Row],[LUCRO MÉD]]*1000/Tabela13[[#This Row],[Qtde Total Ações]])/Tabela13[[#This Row],[Cotação]]</f>
        <v>#DIV/0!</v>
      </c>
      <c r="AL98" s="56">
        <f>Tabela13[[#This Row],[Ativo Circ.]]/Tabela13[[#This Row],[Passivo Circ.]]</f>
        <v>0.96235393909691525</v>
      </c>
      <c r="AM98" s="30">
        <f>STDEV(Tabela13[[#This Row],[LUCRO 2015]:[LUCRO 2010]])/Tabela13[[#This Row],[LUCRO MÉD]]</f>
        <v>0.12410343133435804</v>
      </c>
    </row>
    <row r="99" spans="1:39" hidden="1">
      <c r="A99" s="60" t="s">
        <v>619</v>
      </c>
      <c r="B99" s="21" t="s">
        <v>555</v>
      </c>
      <c r="C99" s="21" t="s">
        <v>69</v>
      </c>
      <c r="D99" s="34">
        <f>MAX(Tabela13[[#This Row],[Colunas1]:[Colunas5]])</f>
        <v>25.2</v>
      </c>
      <c r="E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99" s="28" t="e">
        <f>IF(Tabela13[[#This Row],[P. Líquido]]&lt;&gt;0,(Tabela13[[#This Row],[P. Líquido]]*1000)/Tabela13[[#This Row],[Qtde Total Ações]],0)</f>
        <v>#DIV/0!</v>
      </c>
      <c r="G99" s="39">
        <f>SUMPRODUCT(N(TRIM(Tabela15[Colunas1])=Tabela13[[#This Row],[Nome de Pregão]]),Tabela15[Qtde total de ações])</f>
        <v>0</v>
      </c>
      <c r="H99" s="21">
        <f>SUMPRODUCT(N(Tabela1[Código]=Tabela13[[#This Row],[PAPEL]]),Tabela1[Fechamento])</f>
        <v>25.2</v>
      </c>
      <c r="I99" s="21">
        <f>SUMPRODUCT(N(Tabela17[Código]=Tabela13[[#This Row],[PAPEL]]),Tabela17[Fechamento])</f>
        <v>0</v>
      </c>
      <c r="J99" s="21">
        <f>SUMPRODUCT(N(Tabela176[Código]=Tabela13[[#This Row],[PAPEL]]),Tabela176[Fechamento])</f>
        <v>0</v>
      </c>
      <c r="K99" s="21">
        <f>SUMPRODUCT(N(Tabela1768[Código]=Tabela13[[#This Row],[PAPEL]]),Tabela1768[Fechamento])</f>
        <v>0</v>
      </c>
      <c r="L99" s="21">
        <f>SUMPRODUCT(N(Tabela17683[Código]=Tabela13[[#This Row],[PAPEL]]),Tabela17683[Fechamento])</f>
        <v>0</v>
      </c>
      <c r="M99" s="32">
        <f>IF(Tabela13[[#This Row],[Cotação]]&gt;0,Plan1!$B$2/Tabela13[[#This Row],[Cotação]]-MOD(Plan1!$B$2/Tabela13[[#This Row],[Cotação]],100),0)</f>
        <v>0</v>
      </c>
      <c r="N99" s="67">
        <v>3069392</v>
      </c>
      <c r="O99" s="67">
        <v>2552716</v>
      </c>
      <c r="P99" s="89">
        <v>2652575</v>
      </c>
      <c r="Q99" s="64">
        <v>386295</v>
      </c>
      <c r="R99" s="64">
        <v>459267</v>
      </c>
      <c r="S99" s="64">
        <v>495129</v>
      </c>
      <c r="T99" s="64"/>
      <c r="U99" s="64"/>
      <c r="V99" s="94"/>
      <c r="W99" s="93"/>
      <c r="X99" s="64"/>
      <c r="Y99" s="64"/>
      <c r="Z99" s="64"/>
      <c r="AA99" s="64"/>
      <c r="AB99" s="64"/>
      <c r="AC99" s="64">
        <f>AVERAGE(Tabela13[[#This Row],[LUCRO 2015]:[LUCRO 2010]])</f>
        <v>446897</v>
      </c>
      <c r="AD99" s="64" t="e">
        <f>AVERAGE(Tabela13[[#This Row],[DIV 2015]:[DIV 2010]])</f>
        <v>#DIV/0!</v>
      </c>
      <c r="AE99" s="83" t="e">
        <f>Tabela13[[#This Row],[DIV MÉD]]*1000/Tabela13[[#This Row],[Qtde Total Ações]]</f>
        <v>#DIV/0!</v>
      </c>
      <c r="AF99" s="30" t="e">
        <f>Tabela13[[#This Row],[DIV MÉD]]/Tabela13[[#This Row],[LUCRO MÉD]]</f>
        <v>#DIV/0!</v>
      </c>
      <c r="AG99" s="30" t="e">
        <f>Tabela13[[#This Row],[DIV MÉD/AÇÃO]]/Tabela13[[#This Row],[Cotação]]</f>
        <v>#DIV/0!</v>
      </c>
      <c r="AH99" s="30" t="e">
        <f>Tabela13[[#This Row],[Cotação]]/Tabela13[[#This Row],[VPA]]</f>
        <v>#DIV/0!</v>
      </c>
      <c r="AI99" s="58">
        <f>IF(Tabela13[[#This Row],[P. Líquido]]&gt;0,Tabela13[[#This Row],[LUCRO MÉD]]/(Tabela13[[#This Row],[P. Líquido]]),0)</f>
        <v>0.14559789039653456</v>
      </c>
      <c r="AJ99" s="70" t="e">
        <f>IF([LUCRO MÉD]&lt;&gt;0,Tabela13[[#This Row],[Cotação]]/(Tabela13[[#This Row],[LUCRO MÉD]]*1000/Tabela13[[#This Row],[Qtde Total Ações]]),0)</f>
        <v>#DIV/0!</v>
      </c>
      <c r="AK99" s="58" t="e">
        <f>(Tabela13[[#This Row],[LUCRO MÉD]]*1000/Tabela13[[#This Row],[Qtde Total Ações]])/Tabela13[[#This Row],[Cotação]]</f>
        <v>#DIV/0!</v>
      </c>
      <c r="AL99" s="56">
        <f>Tabela13[[#This Row],[Ativo Circ.]]/Tabela13[[#This Row],[Passivo Circ.]]</f>
        <v>0.96235393909691525</v>
      </c>
      <c r="AM99" s="30">
        <f>STDEV(Tabela13[[#This Row],[LUCRO 2015]:[LUCRO 2010]])/Tabela13[[#This Row],[LUCRO MÉD]]</f>
        <v>0.12410343133435804</v>
      </c>
    </row>
    <row r="100" spans="1:39" hidden="1">
      <c r="A100" s="60" t="s">
        <v>619</v>
      </c>
      <c r="B100" s="21" t="s">
        <v>561</v>
      </c>
      <c r="C100" s="21" t="s">
        <v>70</v>
      </c>
      <c r="D100" s="34">
        <f>MAX(Tabela13[[#This Row],[Colunas1]:[Colunas5]])</f>
        <v>27</v>
      </c>
      <c r="E1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0" s="28" t="e">
        <f>IF(Tabela13[[#This Row],[P. Líquido]]&lt;&gt;0,(Tabela13[[#This Row],[P. Líquido]]*1000)/Tabela13[[#This Row],[Qtde Total Ações]],0)</f>
        <v>#DIV/0!</v>
      </c>
      <c r="G100" s="39">
        <f>SUMPRODUCT(N(TRIM(Tabela15[Colunas1])=Tabela13[[#This Row],[Nome de Pregão]]),Tabela15[Qtde total de ações])</f>
        <v>0</v>
      </c>
      <c r="H100" s="21">
        <f>SUMPRODUCT(N(Tabela1[Código]=Tabela13[[#This Row],[PAPEL]]),Tabela1[Fechamento])</f>
        <v>27</v>
      </c>
      <c r="I100" s="21">
        <f>SUMPRODUCT(N(Tabela17[Código]=Tabela13[[#This Row],[PAPEL]]),Tabela17[Fechamento])</f>
        <v>0</v>
      </c>
      <c r="J100" s="21">
        <f>SUMPRODUCT(N(Tabela176[Código]=Tabela13[[#This Row],[PAPEL]]),Tabela176[Fechamento])</f>
        <v>0</v>
      </c>
      <c r="K100" s="21">
        <f>SUMPRODUCT(N(Tabela1768[Código]=Tabela13[[#This Row],[PAPEL]]),Tabela1768[Fechamento])</f>
        <v>0</v>
      </c>
      <c r="L100" s="21">
        <f>SUMPRODUCT(N(Tabela17683[Código]=Tabela13[[#This Row],[PAPEL]]),Tabela17683[Fechamento])</f>
        <v>0</v>
      </c>
      <c r="M100" s="32">
        <f>IF(Tabela13[[#This Row],[Cotação]]&gt;0,Plan1!$B$2/Tabela13[[#This Row],[Cotação]]-MOD(Plan1!$B$2/Tabela13[[#This Row],[Cotação]],100),0)</f>
        <v>0</v>
      </c>
      <c r="N100" s="67">
        <v>3069392</v>
      </c>
      <c r="O100" s="67">
        <v>2552716</v>
      </c>
      <c r="P100" s="89">
        <v>2652575</v>
      </c>
      <c r="Q100" s="64">
        <v>386295</v>
      </c>
      <c r="R100" s="64">
        <v>459267</v>
      </c>
      <c r="S100" s="64">
        <v>495129</v>
      </c>
      <c r="T100" s="64"/>
      <c r="U100" s="64"/>
      <c r="V100" s="94"/>
      <c r="W100" s="93"/>
      <c r="X100" s="64"/>
      <c r="Y100" s="64"/>
      <c r="Z100" s="64"/>
      <c r="AA100" s="64"/>
      <c r="AB100" s="64"/>
      <c r="AC100" s="64">
        <f>AVERAGE(Tabela13[[#This Row],[LUCRO 2015]:[LUCRO 2010]])</f>
        <v>446897</v>
      </c>
      <c r="AD100" s="64" t="e">
        <f>AVERAGE(Tabela13[[#This Row],[DIV 2015]:[DIV 2010]])</f>
        <v>#DIV/0!</v>
      </c>
      <c r="AE100" s="83" t="e">
        <f>Tabela13[[#This Row],[DIV MÉD]]*1000/Tabela13[[#This Row],[Qtde Total Ações]]</f>
        <v>#DIV/0!</v>
      </c>
      <c r="AF100" s="30" t="e">
        <f>Tabela13[[#This Row],[DIV MÉD]]/Tabela13[[#This Row],[LUCRO MÉD]]</f>
        <v>#DIV/0!</v>
      </c>
      <c r="AG100" s="30" t="e">
        <f>Tabela13[[#This Row],[DIV MÉD/AÇÃO]]/Tabela13[[#This Row],[Cotação]]</f>
        <v>#DIV/0!</v>
      </c>
      <c r="AH100" s="30" t="e">
        <f>Tabela13[[#This Row],[Cotação]]/Tabela13[[#This Row],[VPA]]</f>
        <v>#DIV/0!</v>
      </c>
      <c r="AI100" s="58">
        <f>IF(Tabela13[[#This Row],[P. Líquido]]&gt;0,Tabela13[[#This Row],[LUCRO MÉD]]/(Tabela13[[#This Row],[P. Líquido]]),0)</f>
        <v>0.14559789039653456</v>
      </c>
      <c r="AJ100" s="70" t="e">
        <f>IF([LUCRO MÉD]&lt;&gt;0,Tabela13[[#This Row],[Cotação]]/(Tabela13[[#This Row],[LUCRO MÉD]]*1000/Tabela13[[#This Row],[Qtde Total Ações]]),0)</f>
        <v>#DIV/0!</v>
      </c>
      <c r="AK100" s="58" t="e">
        <f>(Tabela13[[#This Row],[LUCRO MÉD]]*1000/Tabela13[[#This Row],[Qtde Total Ações]])/Tabela13[[#This Row],[Cotação]]</f>
        <v>#DIV/0!</v>
      </c>
      <c r="AL100" s="56">
        <f>Tabela13[[#This Row],[Ativo Circ.]]/Tabela13[[#This Row],[Passivo Circ.]]</f>
        <v>0.96235393909691525</v>
      </c>
      <c r="AM100" s="30">
        <f>STDEV(Tabela13[[#This Row],[LUCRO 2015]:[LUCRO 2010]])/Tabela13[[#This Row],[LUCRO MÉD]]</f>
        <v>0.12410343133435804</v>
      </c>
    </row>
    <row r="101" spans="1:39" hidden="1">
      <c r="A101" s="60" t="s">
        <v>620</v>
      </c>
      <c r="B101" s="21" t="s">
        <v>555</v>
      </c>
      <c r="C101" s="21" t="s">
        <v>74</v>
      </c>
      <c r="D101" s="34">
        <f>MAX(Tabela13[[#This Row],[Colunas1]:[Colunas5]])</f>
        <v>34</v>
      </c>
      <c r="E1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1" s="28" t="e">
        <f>IF(Tabela13[[#This Row],[P. Líquido]]&lt;&gt;0,(Tabela13[[#This Row],[P. Líquido]]*1000)/Tabela13[[#This Row],[Qtde Total Ações]],0)</f>
        <v>#DIV/0!</v>
      </c>
      <c r="G101" s="39">
        <f>SUMPRODUCT(N(TRIM(Tabela15[Colunas1])=Tabela13[[#This Row],[Nome de Pregão]]),Tabela15[Qtde total de ações])</f>
        <v>0</v>
      </c>
      <c r="H101" s="21">
        <f>SUMPRODUCT(N(Tabela1[Código]=Tabela13[[#This Row],[PAPEL]]),Tabela1[Fechamento])</f>
        <v>34</v>
      </c>
      <c r="I101" s="21">
        <f>SUMPRODUCT(N(Tabela17[Código]=Tabela13[[#This Row],[PAPEL]]),Tabela17[Fechamento])</f>
        <v>0</v>
      </c>
      <c r="J101" s="21">
        <f>SUMPRODUCT(N(Tabela176[Código]=Tabela13[[#This Row],[PAPEL]]),Tabela176[Fechamento])</f>
        <v>0</v>
      </c>
      <c r="K101" s="21">
        <f>SUMPRODUCT(N(Tabela1768[Código]=Tabela13[[#This Row],[PAPEL]]),Tabela1768[Fechamento])</f>
        <v>0</v>
      </c>
      <c r="L101" s="31">
        <f>SUMPRODUCT(N(Tabela17683[Código]=Tabela13[[#This Row],[PAPEL]]),Tabela17683[Fechamento])</f>
        <v>0</v>
      </c>
      <c r="M101" s="32">
        <f>IF(Tabela13[[#This Row],[Cotação]]&gt;0,Plan1!$B$2/Tabela13[[#This Row],[Cotação]]-MOD(Plan1!$B$2/Tabela13[[#This Row],[Cotação]],100),0)</f>
        <v>0</v>
      </c>
      <c r="N101" s="67">
        <v>2005047</v>
      </c>
      <c r="O101" s="67">
        <v>1566458</v>
      </c>
      <c r="P101" s="89">
        <v>1357339</v>
      </c>
      <c r="Q101" s="64">
        <v>363070</v>
      </c>
      <c r="R101" s="64">
        <v>251559</v>
      </c>
      <c r="S101" s="64">
        <v>156556</v>
      </c>
      <c r="T101" s="64"/>
      <c r="U101" s="64"/>
      <c r="V101" s="94"/>
      <c r="W101" s="93"/>
      <c r="X101" s="64"/>
      <c r="Y101" s="64"/>
      <c r="Z101" s="64"/>
      <c r="AA101" s="64"/>
      <c r="AB101" s="64"/>
      <c r="AC101" s="64">
        <f>AVERAGE(Tabela13[[#This Row],[LUCRO 2015]:[LUCRO 2010]])</f>
        <v>257061.66666666666</v>
      </c>
      <c r="AD101" s="64" t="e">
        <f>AVERAGE(Tabela13[[#This Row],[DIV 2015]:[DIV 2010]])</f>
        <v>#DIV/0!</v>
      </c>
      <c r="AE101" s="83" t="e">
        <f>Tabela13[[#This Row],[DIV MÉD]]*1000/Tabela13[[#This Row],[Qtde Total Ações]]</f>
        <v>#DIV/0!</v>
      </c>
      <c r="AF101" s="30" t="e">
        <f>Tabela13[[#This Row],[DIV MÉD]]/Tabela13[[#This Row],[LUCRO MÉD]]</f>
        <v>#DIV/0!</v>
      </c>
      <c r="AG101" s="30" t="e">
        <f>Tabela13[[#This Row],[DIV MÉD/AÇÃO]]/Tabela13[[#This Row],[Cotação]]</f>
        <v>#DIV/0!</v>
      </c>
      <c r="AH101" s="30" t="e">
        <f>Tabela13[[#This Row],[Cotação]]/Tabela13[[#This Row],[VPA]]</f>
        <v>#DIV/0!</v>
      </c>
      <c r="AI101" s="58">
        <f>IF(Tabela13[[#This Row],[P. Líquido]]&gt;0,Tabela13[[#This Row],[LUCRO MÉD]]/(Tabela13[[#This Row],[P. Líquido]]),0)</f>
        <v>0.12820730220621596</v>
      </c>
      <c r="AJ101" s="70" t="e">
        <f>IF([LUCRO MÉD]&lt;&gt;0,Tabela13[[#This Row],[Cotação]]/(Tabela13[[#This Row],[LUCRO MÉD]]*1000/Tabela13[[#This Row],[Qtde Total Ações]]),0)</f>
        <v>#DIV/0!</v>
      </c>
      <c r="AK101" s="58" t="e">
        <f>(Tabela13[[#This Row],[LUCRO MÉD]]*1000/Tabela13[[#This Row],[Qtde Total Ações]])/Tabela13[[#This Row],[Cotação]]</f>
        <v>#DIV/0!</v>
      </c>
      <c r="AL101" s="56">
        <f>Tabela13[[#This Row],[Ativo Circ.]]/Tabela13[[#This Row],[Passivo Circ.]]</f>
        <v>1.1540654177033152</v>
      </c>
      <c r="AM101" s="30">
        <f>STDEV(Tabela13[[#This Row],[LUCRO 2015]:[LUCRO 2010]])/Tabela13[[#This Row],[LUCRO MÉD]]</f>
        <v>0.40210938014750319</v>
      </c>
    </row>
    <row r="102" spans="1:39" hidden="1">
      <c r="A102" s="60" t="s">
        <v>620</v>
      </c>
      <c r="B102" s="21" t="s">
        <v>561</v>
      </c>
      <c r="C102" s="21" t="s">
        <v>64</v>
      </c>
      <c r="D102" s="34">
        <f>MAX(Tabela13[[#This Row],[Colunas1]:[Colunas5]])</f>
        <v>39.08</v>
      </c>
      <c r="E1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2" s="28" t="e">
        <f>IF(Tabela13[[#This Row],[P. Líquido]]&lt;&gt;0,(Tabela13[[#This Row],[P. Líquido]]*1000)/Tabela13[[#This Row],[Qtde Total Ações]],0)</f>
        <v>#DIV/0!</v>
      </c>
      <c r="G102" s="39">
        <f>SUMPRODUCT(N(TRIM(Tabela15[Colunas1])=Tabela13[[#This Row],[Nome de Pregão]]),Tabela15[Qtde total de ações])</f>
        <v>0</v>
      </c>
      <c r="H102" s="21">
        <f>SUMPRODUCT(N(Tabela1[Código]=Tabela13[[#This Row],[PAPEL]]),Tabela1[Fechamento])</f>
        <v>39.08</v>
      </c>
      <c r="I102" s="21">
        <f>SUMPRODUCT(N(Tabela17[Código]=Tabela13[[#This Row],[PAPEL]]),Tabela17[Fechamento])</f>
        <v>0</v>
      </c>
      <c r="J102" s="21">
        <f>SUMPRODUCT(N(Tabela176[Código]=Tabela13[[#This Row],[PAPEL]]),Tabela176[Fechamento])</f>
        <v>0</v>
      </c>
      <c r="K102" s="21">
        <f>SUMPRODUCT(N(Tabela1768[Código]=Tabela13[[#This Row],[PAPEL]]),Tabela1768[Fechamento])</f>
        <v>0</v>
      </c>
      <c r="L102" s="31">
        <f>SUMPRODUCT(N(Tabela17683[Código]=Tabela13[[#This Row],[PAPEL]]),Tabela17683[Fechamento])</f>
        <v>0</v>
      </c>
      <c r="M102" s="32">
        <f>IF(Tabela13[[#This Row],[Cotação]]&gt;0,Plan1!$B$2/Tabela13[[#This Row],[Cotação]]-MOD(Plan1!$B$2/Tabela13[[#This Row],[Cotação]],100),0)</f>
        <v>0</v>
      </c>
      <c r="N102" s="67">
        <v>2005047</v>
      </c>
      <c r="O102" s="67">
        <v>1566458</v>
      </c>
      <c r="P102" s="89">
        <v>1357339</v>
      </c>
      <c r="Q102" s="64">
        <v>363070</v>
      </c>
      <c r="R102" s="64">
        <v>251559</v>
      </c>
      <c r="S102" s="64">
        <v>156556</v>
      </c>
      <c r="T102" s="64"/>
      <c r="U102" s="64"/>
      <c r="V102" s="94"/>
      <c r="W102" s="93"/>
      <c r="X102" s="64"/>
      <c r="Y102" s="64"/>
      <c r="Z102" s="64"/>
      <c r="AA102" s="64"/>
      <c r="AB102" s="64"/>
      <c r="AC102" s="64">
        <f>AVERAGE(Tabela13[[#This Row],[LUCRO 2015]:[LUCRO 2010]])</f>
        <v>257061.66666666666</v>
      </c>
      <c r="AD102" s="64" t="e">
        <f>AVERAGE(Tabela13[[#This Row],[DIV 2015]:[DIV 2010]])</f>
        <v>#DIV/0!</v>
      </c>
      <c r="AE102" s="83" t="e">
        <f>Tabela13[[#This Row],[DIV MÉD]]*1000/Tabela13[[#This Row],[Qtde Total Ações]]</f>
        <v>#DIV/0!</v>
      </c>
      <c r="AF102" s="30" t="e">
        <f>Tabela13[[#This Row],[DIV MÉD]]/Tabela13[[#This Row],[LUCRO MÉD]]</f>
        <v>#DIV/0!</v>
      </c>
      <c r="AG102" s="30" t="e">
        <f>Tabela13[[#This Row],[DIV MÉD/AÇÃO]]/Tabela13[[#This Row],[Cotação]]</f>
        <v>#DIV/0!</v>
      </c>
      <c r="AH102" s="30" t="e">
        <f>Tabela13[[#This Row],[Cotação]]/Tabela13[[#This Row],[VPA]]</f>
        <v>#DIV/0!</v>
      </c>
      <c r="AI102" s="58">
        <f>IF(Tabela13[[#This Row],[P. Líquido]]&gt;0,Tabela13[[#This Row],[LUCRO MÉD]]/(Tabela13[[#This Row],[P. Líquido]]),0)</f>
        <v>0.12820730220621596</v>
      </c>
      <c r="AJ102" s="70" t="e">
        <f>IF([LUCRO MÉD]&lt;&gt;0,Tabela13[[#This Row],[Cotação]]/(Tabela13[[#This Row],[LUCRO MÉD]]*1000/Tabela13[[#This Row],[Qtde Total Ações]]),0)</f>
        <v>#DIV/0!</v>
      </c>
      <c r="AK102" s="58" t="e">
        <f>(Tabela13[[#This Row],[LUCRO MÉD]]*1000/Tabela13[[#This Row],[Qtde Total Ações]])/Tabela13[[#This Row],[Cotação]]</f>
        <v>#DIV/0!</v>
      </c>
      <c r="AL102" s="56">
        <f>Tabela13[[#This Row],[Ativo Circ.]]/Tabela13[[#This Row],[Passivo Circ.]]</f>
        <v>1.1540654177033152</v>
      </c>
      <c r="AM102" s="30">
        <f>STDEV(Tabela13[[#This Row],[LUCRO 2015]:[LUCRO 2010]])/Tabela13[[#This Row],[LUCRO MÉD]]</f>
        <v>0.40210938014750319</v>
      </c>
    </row>
    <row r="103" spans="1:39" hidden="1">
      <c r="A103" s="60" t="s">
        <v>620</v>
      </c>
      <c r="B103" s="21" t="s">
        <v>562</v>
      </c>
      <c r="C103" s="21" t="s">
        <v>211</v>
      </c>
      <c r="D103" s="34">
        <f>MAX(Tabela13[[#This Row],[Colunas1]:[Colunas5]])</f>
        <v>271.23</v>
      </c>
      <c r="E1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3" s="28" t="e">
        <f>IF(Tabela13[[#This Row],[P. Líquido]]&lt;&gt;0,(Tabela13[[#This Row],[P. Líquido]]*1000)/Tabela13[[#This Row],[Qtde Total Ações]],0)</f>
        <v>#DIV/0!</v>
      </c>
      <c r="G103" s="39">
        <f>SUMPRODUCT(N(TRIM(Tabela15[Colunas1])=Tabela13[[#This Row],[Nome de Pregão]]),Tabela15[Qtde total de ações])</f>
        <v>0</v>
      </c>
      <c r="H103" s="21">
        <f>SUMPRODUCT(N(Tabela1[Código]=Tabela13[[#This Row],[PAPEL]]),Tabela1[Fechamento])</f>
        <v>0</v>
      </c>
      <c r="I103" s="21">
        <f>SUMPRODUCT(N(Tabela17[Código]=Tabela13[[#This Row],[PAPEL]]),Tabela17[Fechamento])</f>
        <v>271.23</v>
      </c>
      <c r="J103" s="21">
        <f>SUMPRODUCT(N(Tabela176[Código]=Tabela13[[#This Row],[PAPEL]]),Tabela176[Fechamento])</f>
        <v>0</v>
      </c>
      <c r="K103" s="21">
        <f>SUMPRODUCT(N(Tabela1768[Código]=Tabela13[[#This Row],[PAPEL]]),Tabela1768[Fechamento])</f>
        <v>0</v>
      </c>
      <c r="L103" s="31">
        <f>SUMPRODUCT(N(Tabela17683[Código]=Tabela13[[#This Row],[PAPEL]]),Tabela17683[Fechamento])</f>
        <v>0</v>
      </c>
      <c r="M103" s="32">
        <f>IF(Tabela13[[#This Row],[Cotação]]&gt;0,Plan1!$B$2/Tabela13[[#This Row],[Cotação]]-MOD(Plan1!$B$2/Tabela13[[#This Row],[Cotação]],100),0)</f>
        <v>0</v>
      </c>
      <c r="N103" s="67">
        <v>2005047</v>
      </c>
      <c r="O103" s="67">
        <v>1566458</v>
      </c>
      <c r="P103" s="89">
        <v>1357339</v>
      </c>
      <c r="Q103" s="64">
        <v>363070</v>
      </c>
      <c r="R103" s="64">
        <v>251559</v>
      </c>
      <c r="S103" s="64">
        <v>156556</v>
      </c>
      <c r="T103" s="64"/>
      <c r="U103" s="64"/>
      <c r="V103" s="94"/>
      <c r="W103" s="93"/>
      <c r="X103" s="64"/>
      <c r="Y103" s="64"/>
      <c r="Z103" s="64"/>
      <c r="AA103" s="64"/>
      <c r="AB103" s="64"/>
      <c r="AC103" s="64">
        <f>AVERAGE(Tabela13[[#This Row],[LUCRO 2015]:[LUCRO 2010]])</f>
        <v>257061.66666666666</v>
      </c>
      <c r="AD103" s="64" t="e">
        <f>AVERAGE(Tabela13[[#This Row],[DIV 2015]:[DIV 2010]])</f>
        <v>#DIV/0!</v>
      </c>
      <c r="AE103" s="83" t="e">
        <f>Tabela13[[#This Row],[DIV MÉD]]*1000/Tabela13[[#This Row],[Qtde Total Ações]]</f>
        <v>#DIV/0!</v>
      </c>
      <c r="AF103" s="30" t="e">
        <f>Tabela13[[#This Row],[DIV MÉD]]/Tabela13[[#This Row],[LUCRO MÉD]]</f>
        <v>#DIV/0!</v>
      </c>
      <c r="AG103" s="30" t="e">
        <f>Tabela13[[#This Row],[DIV MÉD/AÇÃO]]/Tabela13[[#This Row],[Cotação]]</f>
        <v>#DIV/0!</v>
      </c>
      <c r="AH103" s="30" t="e">
        <f>Tabela13[[#This Row],[Cotação]]/Tabela13[[#This Row],[VPA]]</f>
        <v>#DIV/0!</v>
      </c>
      <c r="AI103" s="58">
        <f>IF(Tabela13[[#This Row],[P. Líquido]]&gt;0,Tabela13[[#This Row],[LUCRO MÉD]]/(Tabela13[[#This Row],[P. Líquido]]),0)</f>
        <v>0.12820730220621596</v>
      </c>
      <c r="AJ103" s="70" t="e">
        <f>IF([LUCRO MÉD]&lt;&gt;0,Tabela13[[#This Row],[Cotação]]/(Tabela13[[#This Row],[LUCRO MÉD]]*1000/Tabela13[[#This Row],[Qtde Total Ações]]),0)</f>
        <v>#DIV/0!</v>
      </c>
      <c r="AK103" s="58" t="e">
        <f>(Tabela13[[#This Row],[LUCRO MÉD]]*1000/Tabela13[[#This Row],[Qtde Total Ações]])/Tabela13[[#This Row],[Cotação]]</f>
        <v>#DIV/0!</v>
      </c>
      <c r="AL103" s="56">
        <f>Tabela13[[#This Row],[Ativo Circ.]]/Tabela13[[#This Row],[Passivo Circ.]]</f>
        <v>1.1540654177033152</v>
      </c>
      <c r="AM103" s="30">
        <f>STDEV(Tabela13[[#This Row],[LUCRO 2015]:[LUCRO 2010]])/Tabela13[[#This Row],[LUCRO MÉD]]</f>
        <v>0.40210938014750319</v>
      </c>
    </row>
    <row r="104" spans="1:39" hidden="1">
      <c r="A104" s="60" t="s">
        <v>621</v>
      </c>
      <c r="B104" s="21" t="s">
        <v>555</v>
      </c>
      <c r="C104" s="21" t="s">
        <v>229</v>
      </c>
      <c r="D104" s="34">
        <f>MAX(Tabela13[[#This Row],[Colunas1]:[Colunas5]])</f>
        <v>42.45</v>
      </c>
      <c r="E1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4" s="28" t="e">
        <f>IF(Tabela13[[#This Row],[P. Líquido]]&lt;&gt;0,(Tabela13[[#This Row],[P. Líquido]]*1000)/Tabela13[[#This Row],[Qtde Total Ações]],0)</f>
        <v>#DIV/0!</v>
      </c>
      <c r="G104" s="39">
        <f>SUMPRODUCT(N(TRIM(Tabela15[Colunas1])=Tabela13[[#This Row],[Nome de Pregão]]),Tabela15[Qtde total de ações])</f>
        <v>0</v>
      </c>
      <c r="H104" s="21">
        <f>SUMPRODUCT(N(Tabela1[Código]=Tabela13[[#This Row],[PAPEL]]),Tabela1[Fechamento])</f>
        <v>0</v>
      </c>
      <c r="I104" s="21">
        <f>SUMPRODUCT(N(Tabela17[Código]=Tabela13[[#This Row],[PAPEL]]),Tabela17[Fechamento])</f>
        <v>42.45</v>
      </c>
      <c r="J104" s="21">
        <f>SUMPRODUCT(N(Tabela176[Código]=Tabela13[[#This Row],[PAPEL]]),Tabela176[Fechamento])</f>
        <v>0</v>
      </c>
      <c r="K104" s="21">
        <f>SUMPRODUCT(N(Tabela1768[Código]=Tabela13[[#This Row],[PAPEL]]),Tabela1768[Fechamento])</f>
        <v>0</v>
      </c>
      <c r="L104" s="21">
        <f>SUMPRODUCT(N(Tabela17683[Código]=Tabela13[[#This Row],[PAPEL]]),Tabela17683[Fechamento])</f>
        <v>0</v>
      </c>
      <c r="M104" s="32">
        <f>IF(Tabela13[[#This Row],[Cotação]]&gt;0,Plan1!$B$2/Tabela13[[#This Row],[Cotação]]-MOD(Plan1!$B$2/Tabela13[[#This Row],[Cotação]],100),0)</f>
        <v>0</v>
      </c>
      <c r="N104" s="67">
        <v>3181402</v>
      </c>
      <c r="O104" s="67">
        <v>2789980</v>
      </c>
      <c r="P104" s="89">
        <v>2047974</v>
      </c>
      <c r="Q104" s="64">
        <v>698852</v>
      </c>
      <c r="R104" s="64">
        <v>611601</v>
      </c>
      <c r="S104" s="64">
        <v>618911</v>
      </c>
      <c r="T104" s="64"/>
      <c r="U104" s="64"/>
      <c r="V104" s="94"/>
      <c r="W104" s="93"/>
      <c r="X104" s="64"/>
      <c r="Y104" s="64"/>
      <c r="Z104" s="64"/>
      <c r="AA104" s="64"/>
      <c r="AB104" s="64"/>
      <c r="AC104" s="64">
        <f>AVERAGE(Tabela13[[#This Row],[LUCRO 2015]:[LUCRO 2010]])</f>
        <v>643121.33333333337</v>
      </c>
      <c r="AD104" s="64" t="e">
        <f>AVERAGE(Tabela13[[#This Row],[DIV 2015]:[DIV 2010]])</f>
        <v>#DIV/0!</v>
      </c>
      <c r="AE104" s="83" t="e">
        <f>Tabela13[[#This Row],[DIV MÉD]]*1000/Tabela13[[#This Row],[Qtde Total Ações]]</f>
        <v>#DIV/0!</v>
      </c>
      <c r="AF104" s="30" t="e">
        <f>Tabela13[[#This Row],[DIV MÉD]]/Tabela13[[#This Row],[LUCRO MÉD]]</f>
        <v>#DIV/0!</v>
      </c>
      <c r="AG104" s="30" t="e">
        <f>Tabela13[[#This Row],[DIV MÉD/AÇÃO]]/Tabela13[[#This Row],[Cotação]]</f>
        <v>#DIV/0!</v>
      </c>
      <c r="AH104" s="30" t="e">
        <f>Tabela13[[#This Row],[Cotação]]/Tabela13[[#This Row],[VPA]]</f>
        <v>#DIV/0!</v>
      </c>
      <c r="AI104" s="58">
        <f>IF(Tabela13[[#This Row],[P. Líquido]]&gt;0,Tabela13[[#This Row],[LUCRO MÉD]]/(Tabela13[[#This Row],[P. Líquido]]),0)</f>
        <v>0.20215028887683273</v>
      </c>
      <c r="AJ104" s="70" t="e">
        <f>IF([LUCRO MÉD]&lt;&gt;0,Tabela13[[#This Row],[Cotação]]/(Tabela13[[#This Row],[LUCRO MÉD]]*1000/Tabela13[[#This Row],[Qtde Total Ações]]),0)</f>
        <v>#DIV/0!</v>
      </c>
      <c r="AK104" s="58" t="e">
        <f>(Tabela13[[#This Row],[LUCRO MÉD]]*1000/Tabela13[[#This Row],[Qtde Total Ações]])/Tabela13[[#This Row],[Cotação]]</f>
        <v>#DIV/0!</v>
      </c>
      <c r="AL104" s="56">
        <f>Tabela13[[#This Row],[Ativo Circ.]]/Tabela13[[#This Row],[Passivo Circ.]]</f>
        <v>1.3623122168543156</v>
      </c>
      <c r="AM104" s="30">
        <f>STDEV(Tabela13[[#This Row],[LUCRO 2015]:[LUCRO 2010]])/Tabela13[[#This Row],[LUCRO MÉD]]</f>
        <v>7.5261645946604908E-2</v>
      </c>
    </row>
    <row r="105" spans="1:39" hidden="1">
      <c r="A105" s="60" t="s">
        <v>621</v>
      </c>
      <c r="B105" s="21" t="s">
        <v>561</v>
      </c>
      <c r="C105" s="21" t="s">
        <v>230</v>
      </c>
      <c r="D105" s="34">
        <f>MAX(Tabela13[[#This Row],[Colunas1]:[Colunas5]])</f>
        <v>46.56</v>
      </c>
      <c r="E1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5" s="28" t="e">
        <f>IF(Tabela13[[#This Row],[P. Líquido]]&lt;&gt;0,(Tabela13[[#This Row],[P. Líquido]]*1000)/Tabela13[[#This Row],[Qtde Total Ações]],0)</f>
        <v>#DIV/0!</v>
      </c>
      <c r="G105" s="39">
        <f>SUMPRODUCT(N(TRIM(Tabela15[Colunas1])=Tabela13[[#This Row],[Nome de Pregão]]),Tabela15[Qtde total de ações])</f>
        <v>0</v>
      </c>
      <c r="H105" s="21">
        <f>SUMPRODUCT(N(Tabela1[Código]=Tabela13[[#This Row],[PAPEL]]),Tabela1[Fechamento])</f>
        <v>0</v>
      </c>
      <c r="I105" s="21">
        <f>SUMPRODUCT(N(Tabela17[Código]=Tabela13[[#This Row],[PAPEL]]),Tabela17[Fechamento])</f>
        <v>46.56</v>
      </c>
      <c r="J105" s="21">
        <f>SUMPRODUCT(N(Tabela176[Código]=Tabela13[[#This Row],[PAPEL]]),Tabela176[Fechamento])</f>
        <v>0</v>
      </c>
      <c r="K105" s="21">
        <f>SUMPRODUCT(N(Tabela1768[Código]=Tabela13[[#This Row],[PAPEL]]),Tabela1768[Fechamento])</f>
        <v>0</v>
      </c>
      <c r="L105" s="21">
        <f>SUMPRODUCT(N(Tabela17683[Código]=Tabela13[[#This Row],[PAPEL]]),Tabela17683[Fechamento])</f>
        <v>0</v>
      </c>
      <c r="M105" s="32">
        <f>IF(Tabela13[[#This Row],[Cotação]]&gt;0,Plan1!$B$2/Tabela13[[#This Row],[Cotação]]-MOD(Plan1!$B$2/Tabela13[[#This Row],[Cotação]],100),0)</f>
        <v>0</v>
      </c>
      <c r="N105" s="67">
        <v>3181402</v>
      </c>
      <c r="O105" s="67">
        <v>2789980</v>
      </c>
      <c r="P105" s="89">
        <v>2047974</v>
      </c>
      <c r="Q105" s="64">
        <v>698852</v>
      </c>
      <c r="R105" s="64">
        <v>611601</v>
      </c>
      <c r="S105" s="64">
        <v>618911</v>
      </c>
      <c r="T105" s="64"/>
      <c r="U105" s="64"/>
      <c r="V105" s="94"/>
      <c r="W105" s="93"/>
      <c r="X105" s="64"/>
      <c r="Y105" s="64"/>
      <c r="Z105" s="64"/>
      <c r="AA105" s="64"/>
      <c r="AB105" s="64"/>
      <c r="AC105" s="64">
        <f>AVERAGE(Tabela13[[#This Row],[LUCRO 2015]:[LUCRO 2010]])</f>
        <v>643121.33333333337</v>
      </c>
      <c r="AD105" s="64" t="e">
        <f>AVERAGE(Tabela13[[#This Row],[DIV 2015]:[DIV 2010]])</f>
        <v>#DIV/0!</v>
      </c>
      <c r="AE105" s="83" t="e">
        <f>Tabela13[[#This Row],[DIV MÉD]]*1000/Tabela13[[#This Row],[Qtde Total Ações]]</f>
        <v>#DIV/0!</v>
      </c>
      <c r="AF105" s="30" t="e">
        <f>Tabela13[[#This Row],[DIV MÉD]]/Tabela13[[#This Row],[LUCRO MÉD]]</f>
        <v>#DIV/0!</v>
      </c>
      <c r="AG105" s="30" t="e">
        <f>Tabela13[[#This Row],[DIV MÉD/AÇÃO]]/Tabela13[[#This Row],[Cotação]]</f>
        <v>#DIV/0!</v>
      </c>
      <c r="AH105" s="30" t="e">
        <f>Tabela13[[#This Row],[Cotação]]/Tabela13[[#This Row],[VPA]]</f>
        <v>#DIV/0!</v>
      </c>
      <c r="AI105" s="58">
        <f>IF(Tabela13[[#This Row],[P. Líquido]]&gt;0,Tabela13[[#This Row],[LUCRO MÉD]]/(Tabela13[[#This Row],[P. Líquido]]),0)</f>
        <v>0.20215028887683273</v>
      </c>
      <c r="AJ105" s="70" t="e">
        <f>IF([LUCRO MÉD]&lt;&gt;0,Tabela13[[#This Row],[Cotação]]/(Tabela13[[#This Row],[LUCRO MÉD]]*1000/Tabela13[[#This Row],[Qtde Total Ações]]),0)</f>
        <v>#DIV/0!</v>
      </c>
      <c r="AK105" s="58" t="e">
        <f>(Tabela13[[#This Row],[LUCRO MÉD]]*1000/Tabela13[[#This Row],[Qtde Total Ações]])/Tabela13[[#This Row],[Cotação]]</f>
        <v>#DIV/0!</v>
      </c>
      <c r="AL105" s="56">
        <f>Tabela13[[#This Row],[Ativo Circ.]]/Tabela13[[#This Row],[Passivo Circ.]]</f>
        <v>1.3623122168543156</v>
      </c>
      <c r="AM105" s="30">
        <f>STDEV(Tabela13[[#This Row],[LUCRO 2015]:[LUCRO 2010]])/Tabela13[[#This Row],[LUCRO MÉD]]</f>
        <v>7.5261645946604908E-2</v>
      </c>
    </row>
    <row r="106" spans="1:39" hidden="1">
      <c r="A106" s="60" t="s">
        <v>622</v>
      </c>
      <c r="B106" s="21" t="s">
        <v>555</v>
      </c>
      <c r="C106" s="21" t="s">
        <v>438</v>
      </c>
      <c r="D106" s="34">
        <f>MAX(Tabela13[[#This Row],[Colunas1]:[Colunas5]])</f>
        <v>1128.6500000000001</v>
      </c>
      <c r="E1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6" s="28" t="e">
        <f>IF(Tabela13[[#This Row],[P. Líquido]]&lt;&gt;0,(Tabela13[[#This Row],[P. Líquido]]*1000)/Tabela13[[#This Row],[Qtde Total Ações]],0)</f>
        <v>#DIV/0!</v>
      </c>
      <c r="G106" s="39">
        <f>SUMPRODUCT(N(TRIM(Tabela15[Colunas1])=Tabela13[[#This Row],[Nome de Pregão]]),Tabela15[Qtde total de ações])</f>
        <v>0</v>
      </c>
      <c r="H106" s="21">
        <f>SUMPRODUCT(N(Tabela1[Código]=Tabela13[[#This Row],[PAPEL]]),Tabela1[Fechamento])</f>
        <v>0</v>
      </c>
      <c r="I106" s="21">
        <f>SUMPRODUCT(N(Tabela17[Código]=Tabela13[[#This Row],[PAPEL]]),Tabela17[Fechamento])</f>
        <v>0</v>
      </c>
      <c r="J106" s="21">
        <f>SUMPRODUCT(N(Tabela176[Código]=Tabela13[[#This Row],[PAPEL]]),Tabela176[Fechamento])</f>
        <v>0</v>
      </c>
      <c r="K106" s="21">
        <f>SUMPRODUCT(N(Tabela1768[Código]=Tabela13[[#This Row],[PAPEL]]),Tabela1768[Fechamento])</f>
        <v>1128.6500000000001</v>
      </c>
      <c r="L106" s="26">
        <f>SUMPRODUCT(N(Tabela17683[Código]=Tabela13[[#This Row],[PAPEL]]),Tabela17683[Fechamento])</f>
        <v>0</v>
      </c>
      <c r="M106" s="32">
        <f>IF(Tabela13[[#This Row],[Cotação]]&gt;0,Plan1!$B$2/Tabela13[[#This Row],[Cotação]]-MOD(Plan1!$B$2/Tabela13[[#This Row],[Cotação]],100),0)</f>
        <v>0</v>
      </c>
      <c r="N106" s="67">
        <v>26869</v>
      </c>
      <c r="O106" s="67">
        <v>30988</v>
      </c>
      <c r="P106" s="89">
        <v>14461</v>
      </c>
      <c r="Q106" s="64">
        <v>14586</v>
      </c>
      <c r="R106" s="64">
        <v>8341</v>
      </c>
      <c r="S106" s="64">
        <v>18756</v>
      </c>
      <c r="T106" s="64"/>
      <c r="U106" s="64"/>
      <c r="V106" s="94"/>
      <c r="W106" s="93"/>
      <c r="X106" s="64"/>
      <c r="Y106" s="64"/>
      <c r="Z106" s="64"/>
      <c r="AA106" s="64"/>
      <c r="AB106" s="64"/>
      <c r="AC106" s="64">
        <f>AVERAGE(Tabela13[[#This Row],[LUCRO 2015]:[LUCRO 2010]])</f>
        <v>13894.333333333334</v>
      </c>
      <c r="AD106" s="64" t="e">
        <f>AVERAGE(Tabela13[[#This Row],[DIV 2015]:[DIV 2010]])</f>
        <v>#DIV/0!</v>
      </c>
      <c r="AE106" s="83" t="e">
        <f>Tabela13[[#This Row],[DIV MÉD]]*1000/Tabela13[[#This Row],[Qtde Total Ações]]</f>
        <v>#DIV/0!</v>
      </c>
      <c r="AF106" s="30" t="e">
        <f>Tabela13[[#This Row],[DIV MÉD]]/Tabela13[[#This Row],[LUCRO MÉD]]</f>
        <v>#DIV/0!</v>
      </c>
      <c r="AG106" s="30" t="e">
        <f>Tabela13[[#This Row],[DIV MÉD/AÇÃO]]/Tabela13[[#This Row],[Cotação]]</f>
        <v>#DIV/0!</v>
      </c>
      <c r="AH106" s="30" t="e">
        <f>Tabela13[[#This Row],[Cotação]]/Tabela13[[#This Row],[VPA]]</f>
        <v>#DIV/0!</v>
      </c>
      <c r="AI106" s="58">
        <f>IF(Tabela13[[#This Row],[P. Líquido]]&gt;0,Tabela13[[#This Row],[LUCRO MÉD]]/(Tabela13[[#This Row],[P. Líquido]]),0)</f>
        <v>0.51711389829667398</v>
      </c>
      <c r="AJ106" s="70" t="e">
        <f>IF([LUCRO MÉD]&lt;&gt;0,Tabela13[[#This Row],[Cotação]]/(Tabela13[[#This Row],[LUCRO MÉD]]*1000/Tabela13[[#This Row],[Qtde Total Ações]]),0)</f>
        <v>#DIV/0!</v>
      </c>
      <c r="AK106" s="58" t="e">
        <f>(Tabela13[[#This Row],[LUCRO MÉD]]*1000/Tabela13[[#This Row],[Qtde Total Ações]])/Tabela13[[#This Row],[Cotação]]</f>
        <v>#DIV/0!</v>
      </c>
      <c r="AL106" s="56">
        <f>Tabela13[[#This Row],[Ativo Circ.]]/Tabela13[[#This Row],[Passivo Circ.]]</f>
        <v>2.142867021644423</v>
      </c>
      <c r="AM106" s="30">
        <f>STDEV(Tabela13[[#This Row],[LUCRO 2015]:[LUCRO 2010]])/Tabela13[[#This Row],[LUCRO MÉD]]</f>
        <v>0.37726439832439795</v>
      </c>
    </row>
    <row r="107" spans="1:39" hidden="1">
      <c r="A107" s="60" t="s">
        <v>622</v>
      </c>
      <c r="B107" s="21" t="s">
        <v>556</v>
      </c>
      <c r="C107" s="21" t="s">
        <v>439</v>
      </c>
      <c r="D107" s="34">
        <f>MAX(Tabela13[[#This Row],[Colunas1]:[Colunas5]])</f>
        <v>2368.65</v>
      </c>
      <c r="E1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7" s="28" t="e">
        <f>IF(Tabela13[[#This Row],[P. Líquido]]&lt;&gt;0,(Tabela13[[#This Row],[P. Líquido]]*1000)/Tabela13[[#This Row],[Qtde Total Ações]],0)</f>
        <v>#DIV/0!</v>
      </c>
      <c r="G107" s="39">
        <f>SUMPRODUCT(N(TRIM(Tabela15[Colunas1])=Tabela13[[#This Row],[Nome de Pregão]]),Tabela15[Qtde total de ações])</f>
        <v>0</v>
      </c>
      <c r="H107" s="21">
        <f>SUMPRODUCT(N(Tabela1[Código]=Tabela13[[#This Row],[PAPEL]]),Tabela1[Fechamento])</f>
        <v>0</v>
      </c>
      <c r="I107" s="21">
        <f>SUMPRODUCT(N(Tabela17[Código]=Tabela13[[#This Row],[PAPEL]]),Tabela17[Fechamento])</f>
        <v>0</v>
      </c>
      <c r="J107" s="21">
        <f>SUMPRODUCT(N(Tabela176[Código]=Tabela13[[#This Row],[PAPEL]]),Tabela176[Fechamento])</f>
        <v>0</v>
      </c>
      <c r="K107" s="21">
        <f>SUMPRODUCT(N(Tabela1768[Código]=Tabela13[[#This Row],[PAPEL]]),Tabela1768[Fechamento])</f>
        <v>2368.65</v>
      </c>
      <c r="L107" s="26">
        <f>SUMPRODUCT(N(Tabela17683[Código]=Tabela13[[#This Row],[PAPEL]]),Tabela17683[Fechamento])</f>
        <v>0</v>
      </c>
      <c r="M107" s="32">
        <f>IF(Tabela13[[#This Row],[Cotação]]&gt;0,Plan1!$B$2/Tabela13[[#This Row],[Cotação]]-MOD(Plan1!$B$2/Tabela13[[#This Row],[Cotação]],100),0)</f>
        <v>0</v>
      </c>
      <c r="N107" s="67">
        <v>26869</v>
      </c>
      <c r="O107" s="67">
        <v>30988</v>
      </c>
      <c r="P107" s="89">
        <v>14461</v>
      </c>
      <c r="Q107" s="64">
        <v>14586</v>
      </c>
      <c r="R107" s="64">
        <v>8341</v>
      </c>
      <c r="S107" s="64">
        <v>18756</v>
      </c>
      <c r="T107" s="64"/>
      <c r="U107" s="64"/>
      <c r="V107" s="94"/>
      <c r="W107" s="93"/>
      <c r="X107" s="64"/>
      <c r="Y107" s="64"/>
      <c r="Z107" s="64"/>
      <c r="AA107" s="64"/>
      <c r="AB107" s="64"/>
      <c r="AC107" s="64">
        <f>AVERAGE(Tabela13[[#This Row],[LUCRO 2015]:[LUCRO 2010]])</f>
        <v>13894.333333333334</v>
      </c>
      <c r="AD107" s="64" t="e">
        <f>AVERAGE(Tabela13[[#This Row],[DIV 2015]:[DIV 2010]])</f>
        <v>#DIV/0!</v>
      </c>
      <c r="AE107" s="83" t="e">
        <f>Tabela13[[#This Row],[DIV MÉD]]*1000/Tabela13[[#This Row],[Qtde Total Ações]]</f>
        <v>#DIV/0!</v>
      </c>
      <c r="AF107" s="30" t="e">
        <f>Tabela13[[#This Row],[DIV MÉD]]/Tabela13[[#This Row],[LUCRO MÉD]]</f>
        <v>#DIV/0!</v>
      </c>
      <c r="AG107" s="30" t="e">
        <f>Tabela13[[#This Row],[DIV MÉD/AÇÃO]]/Tabela13[[#This Row],[Cotação]]</f>
        <v>#DIV/0!</v>
      </c>
      <c r="AH107" s="30" t="e">
        <f>Tabela13[[#This Row],[Cotação]]/Tabela13[[#This Row],[VPA]]</f>
        <v>#DIV/0!</v>
      </c>
      <c r="AI107" s="58">
        <f>IF(Tabela13[[#This Row],[P. Líquido]]&gt;0,Tabela13[[#This Row],[LUCRO MÉD]]/(Tabela13[[#This Row],[P. Líquido]]),0)</f>
        <v>0.51711389829667398</v>
      </c>
      <c r="AJ107" s="70" t="e">
        <f>IF([LUCRO MÉD]&lt;&gt;0,Tabela13[[#This Row],[Cotação]]/(Tabela13[[#This Row],[LUCRO MÉD]]*1000/Tabela13[[#This Row],[Qtde Total Ações]]),0)</f>
        <v>#DIV/0!</v>
      </c>
      <c r="AK107" s="58" t="e">
        <f>(Tabela13[[#This Row],[LUCRO MÉD]]*1000/Tabela13[[#This Row],[Qtde Total Ações]])/Tabela13[[#This Row],[Cotação]]</f>
        <v>#DIV/0!</v>
      </c>
      <c r="AL107" s="56">
        <f>Tabela13[[#This Row],[Ativo Circ.]]/Tabela13[[#This Row],[Passivo Circ.]]</f>
        <v>2.142867021644423</v>
      </c>
      <c r="AM107" s="30">
        <f>STDEV(Tabela13[[#This Row],[LUCRO 2015]:[LUCRO 2010]])/Tabela13[[#This Row],[LUCRO MÉD]]</f>
        <v>0.37726439832439795</v>
      </c>
    </row>
    <row r="108" spans="1:39" hidden="1">
      <c r="A108" s="21" t="s">
        <v>782</v>
      </c>
      <c r="B108" s="21" t="s">
        <v>556</v>
      </c>
      <c r="C108" s="21" t="s">
        <v>421</v>
      </c>
      <c r="D108" s="34">
        <f>MAX(Tabela13[[#This Row],[Colunas1]:[Colunas5]])</f>
        <v>3.46</v>
      </c>
      <c r="E1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08" s="28">
        <f>IF(Tabela13[[#This Row],[P. Líquido]]&lt;&gt;0,(Tabela13[[#This Row],[P. Líquido]]*1000)/Tabela13[[#This Row],[Qtde Total Ações]],0)</f>
        <v>0</v>
      </c>
      <c r="G108" s="39">
        <f>SUMPRODUCT(N(TRIM(Tabela15[Colunas1])=Tabela13[[#This Row],[Nome de Pregão]]),Tabela15[Qtde total de ações])</f>
        <v>26701745</v>
      </c>
      <c r="H108" s="21">
        <f>SUMPRODUCT(N(Tabela1[Código]=Tabela13[[#This Row],[PAPEL]]),Tabela1[Fechamento])</f>
        <v>0</v>
      </c>
      <c r="I108" s="21">
        <f>SUMPRODUCT(N(Tabela17[Código]=Tabela13[[#This Row],[PAPEL]]),Tabela17[Fechamento])</f>
        <v>0</v>
      </c>
      <c r="J108" s="21">
        <f>SUMPRODUCT(N(Tabela176[Código]=Tabela13[[#This Row],[PAPEL]]),Tabela176[Fechamento])</f>
        <v>0</v>
      </c>
      <c r="K108" s="21">
        <f>SUMPRODUCT(N(Tabela1768[Código]=Tabela13[[#This Row],[PAPEL]]),Tabela1768[Fechamento])</f>
        <v>3.46</v>
      </c>
      <c r="L108" s="26">
        <f>SUMPRODUCT(N(Tabela17683[Código]=Tabela13[[#This Row],[PAPEL]]),Tabela17683[Fechamento])</f>
        <v>0</v>
      </c>
      <c r="M108" s="32">
        <f>IF(Tabela13[[#This Row],[Cotação]]&gt;0,Plan1!$B$2/Tabela13[[#This Row],[Cotação]]-MOD(Plan1!$B$2/Tabela13[[#This Row],[Cotação]],100),0)</f>
        <v>200</v>
      </c>
      <c r="N108" s="39"/>
      <c r="O108" s="39"/>
      <c r="Q108" s="64"/>
      <c r="R108" s="64"/>
      <c r="S108" s="64"/>
      <c r="T108" s="64"/>
      <c r="U108" s="64"/>
      <c r="V108" s="94"/>
      <c r="W108" s="93"/>
      <c r="X108" s="64"/>
      <c r="Y108" s="64"/>
      <c r="Z108" s="64"/>
      <c r="AA108" s="64"/>
      <c r="AB108" s="64"/>
      <c r="AC108" s="64" t="e">
        <f>AVERAGE(Tabela13[[#This Row],[LUCRO 2015]:[LUCRO 2010]])</f>
        <v>#DIV/0!</v>
      </c>
      <c r="AD108" s="64" t="e">
        <f>AVERAGE(Tabela13[[#This Row],[DIV 2015]:[DIV 2010]])</f>
        <v>#DIV/0!</v>
      </c>
      <c r="AE108" s="83" t="e">
        <f>Tabela13[[#This Row],[DIV MÉD]]*1000/Tabela13[[#This Row],[Qtde Total Ações]]</f>
        <v>#DIV/0!</v>
      </c>
      <c r="AF108" s="30" t="e">
        <f>Tabela13[[#This Row],[DIV MÉD]]/Tabela13[[#This Row],[LUCRO MÉD]]</f>
        <v>#DIV/0!</v>
      </c>
      <c r="AG108" s="30" t="e">
        <f>Tabela13[[#This Row],[DIV MÉD/AÇÃO]]/Tabela13[[#This Row],[Cotação]]</f>
        <v>#DIV/0!</v>
      </c>
      <c r="AH108" s="30" t="e">
        <f>Tabela13[[#This Row],[Cotação]]/Tabela13[[#This Row],[VPA]]</f>
        <v>#DIV/0!</v>
      </c>
      <c r="AI108" s="58">
        <f>IF(Tabela13[[#This Row],[P. Líquido]]&gt;0,Tabela13[[#This Row],[LUCRO MÉD]]/(Tabela13[[#This Row],[P. Líquido]]),0)</f>
        <v>0</v>
      </c>
      <c r="AJ108" s="70" t="e">
        <f>IF([LUCRO MÉD]&lt;&gt;0,Tabela13[[#This Row],[Cotação]]/(Tabela13[[#This Row],[LUCRO MÉD]]*1000/Tabela13[[#This Row],[Qtde Total Ações]]),0)</f>
        <v>#DIV/0!</v>
      </c>
      <c r="AK108" s="58" t="e">
        <f>(Tabela13[[#This Row],[LUCRO MÉD]]*1000/Tabela13[[#This Row],[Qtde Total Ações]])/Tabela13[[#This Row],[Cotação]]</f>
        <v>#DIV/0!</v>
      </c>
      <c r="AL108" s="56" t="e">
        <f>Tabela13[[#This Row],[Ativo Circ.]]/Tabela13[[#This Row],[Passivo Circ.]]</f>
        <v>#DIV/0!</v>
      </c>
      <c r="AM108" s="30" t="e">
        <f>STDEV(Tabela13[[#This Row],[LUCRO 2015]:[LUCRO 2010]])/Tabela13[[#This Row],[LUCRO MÉD]]</f>
        <v>#DIV/0!</v>
      </c>
    </row>
    <row r="109" spans="1:39" hidden="1">
      <c r="A109" s="60" t="s">
        <v>793</v>
      </c>
      <c r="B109" s="21" t="s">
        <v>555</v>
      </c>
      <c r="C109" s="21" t="s">
        <v>402</v>
      </c>
      <c r="D109" s="34">
        <f>MAX(Tabela13[[#This Row],[Colunas1]:[Colunas5]])</f>
        <v>3.59</v>
      </c>
      <c r="E1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09" s="28">
        <f>IF(Tabela13[[#This Row],[P. Líquido]]&lt;&gt;0,(Tabela13[[#This Row],[P. Líquido]]*1000)/Tabela13[[#This Row],[Qtde Total Ações]],0)</f>
        <v>21.579360000000001</v>
      </c>
      <c r="G109" s="39">
        <f>SUMPRODUCT(N(TRIM(Tabela15[Colunas1])=Tabela13[[#This Row],[Nome de Pregão]]),Tabela15[Qtde total de ações])</f>
        <v>50000000</v>
      </c>
      <c r="H109" s="26">
        <f>SUMPRODUCT(N(Tabela1[Código]=Tabela13[[#This Row],[PAPEL]]),Tabela1[Fechamento])</f>
        <v>0</v>
      </c>
      <c r="I109" s="40">
        <f>SUMPRODUCT(N(Tabela17[Código]=Tabela13[[#This Row],[PAPEL]]),Tabela17[Fechamento])</f>
        <v>0</v>
      </c>
      <c r="J109" s="21">
        <f>SUMPRODUCT(N(Tabela176[Código]=Tabela13[[#This Row],[PAPEL]]),Tabela176[Fechamento])</f>
        <v>0</v>
      </c>
      <c r="K109" s="21">
        <f>SUMPRODUCT(N(Tabela1768[Código]=Tabela13[[#This Row],[PAPEL]]),Tabela1768[Fechamento])</f>
        <v>3.59</v>
      </c>
      <c r="L109" s="21">
        <f>SUMPRODUCT(N(Tabela17683[Código]=Tabela13[[#This Row],[PAPEL]]),Tabela17683[Fechamento])</f>
        <v>0</v>
      </c>
      <c r="M109" s="32">
        <f>IF(Tabela13[[#This Row],[Cotação]]&gt;0,Plan1!$B$2/Tabela13[[#This Row],[Cotação]]-MOD(Plan1!$B$2/Tabela13[[#This Row],[Cotação]],100),0)</f>
        <v>200</v>
      </c>
      <c r="N109" s="39">
        <v>1078968</v>
      </c>
      <c r="O109" s="39">
        <v>1453226</v>
      </c>
      <c r="P109" s="87">
        <v>850696</v>
      </c>
      <c r="Q109" s="64">
        <v>22577</v>
      </c>
      <c r="R109" s="64">
        <v>0</v>
      </c>
      <c r="S109" s="64">
        <v>0</v>
      </c>
      <c r="T109" s="64">
        <v>0</v>
      </c>
      <c r="U109" s="64">
        <v>0</v>
      </c>
      <c r="V109" s="94">
        <v>0</v>
      </c>
      <c r="W109" s="93">
        <v>0</v>
      </c>
      <c r="X109" s="64">
        <v>0</v>
      </c>
      <c r="Y109" s="64">
        <v>0</v>
      </c>
      <c r="Z109" s="64">
        <v>0</v>
      </c>
      <c r="AA109" s="64">
        <v>427</v>
      </c>
      <c r="AB109" s="64">
        <v>13174</v>
      </c>
      <c r="AC109" s="64">
        <f>AVERAGE(Tabela13[[#This Row],[LUCRO 2015]:[LUCRO 2010]])</f>
        <v>3762.8333333333335</v>
      </c>
      <c r="AD109" s="64">
        <f>AVERAGE(Tabela13[[#This Row],[DIV 2015]:[DIV 2010]])</f>
        <v>2266.8333333333335</v>
      </c>
      <c r="AE109" s="83">
        <f>Tabela13[[#This Row],[DIV MÉD]]*1000/Tabela13[[#This Row],[Qtde Total Ações]]</f>
        <v>4.5336666666666671E-2</v>
      </c>
      <c r="AF109" s="30">
        <f>Tabela13[[#This Row],[DIV MÉD]]/Tabela13[[#This Row],[LUCRO MÉD]]</f>
        <v>0.60242724897019095</v>
      </c>
      <c r="AG109" s="30">
        <f>Tabela13[[#This Row],[DIV MÉD/AÇÃO]]/Tabela13[[#This Row],[Cotação]]</f>
        <v>1.2628597957288767E-2</v>
      </c>
      <c r="AH109" s="30">
        <f>Tabela13[[#This Row],[Cotação]]/Tabela13[[#This Row],[VPA]]</f>
        <v>0.16636267247962866</v>
      </c>
      <c r="AI109" s="58">
        <f>IF(Tabela13[[#This Row],[P. Líquido]]&gt;0,Tabela13[[#This Row],[LUCRO MÉD]]/(Tabela13[[#This Row],[P. Líquido]]),0)</f>
        <v>3.4874373784332191E-3</v>
      </c>
      <c r="AJ109" s="70">
        <f>IF([LUCRO MÉD]&lt;&gt;0,Tabela13[[#This Row],[Cotação]]/(Tabela13[[#This Row],[LUCRO MÉD]]*1000/Tabela13[[#This Row],[Qtde Total Ações]]),0)</f>
        <v>47.703414979846748</v>
      </c>
      <c r="AK109" s="58">
        <f>(Tabela13[[#This Row],[LUCRO MÉD]]*1000/Tabela13[[#This Row],[Qtde Total Ações]])/Tabela13[[#This Row],[Cotação]]</f>
        <v>2.0962859795728876E-2</v>
      </c>
      <c r="AL109" s="56">
        <f>Tabela13[[#This Row],[Ativo Circ.]]/Tabela13[[#This Row],[Passivo Circ.]]</f>
        <v>1.7082788681268044</v>
      </c>
      <c r="AM109" s="30">
        <f>STDEV(Tabela13[[#This Row],[LUCRO 2015]:[LUCRO 2010]])/Tabela13[[#This Row],[LUCRO MÉD]]</f>
        <v>2.4494897427831779</v>
      </c>
    </row>
    <row r="110" spans="1:39" hidden="1">
      <c r="A110" s="21" t="s">
        <v>673</v>
      </c>
      <c r="B110" s="21" t="s">
        <v>555</v>
      </c>
      <c r="C110" s="21" t="s">
        <v>536</v>
      </c>
      <c r="D110" s="34">
        <f>MAX(Tabela13[[#This Row],[Colunas1]:[Colunas5]])</f>
        <v>3.64</v>
      </c>
      <c r="E1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0" s="28">
        <f>IF(Tabela13[[#This Row],[P. Líquido]]&lt;&gt;0,(Tabela13[[#This Row],[P. Líquido]]*1000)/Tabela13[[#This Row],[Qtde Total Ações]],0)</f>
        <v>0</v>
      </c>
      <c r="G110" s="39">
        <f>SUMPRODUCT(N(TRIM(Tabela15[Colunas1])=Tabela13[[#This Row],[Nome de Pregão]]),Tabela15[Qtde total de ações])</f>
        <v>217566343</v>
      </c>
      <c r="H110" s="21">
        <f>SUMPRODUCT(N(Tabela1[Código]=Tabela13[[#This Row],[PAPEL]]),Tabela1[Fechamento])</f>
        <v>0</v>
      </c>
      <c r="I110" s="21">
        <f>SUMPRODUCT(N(Tabela17[Código]=Tabela13[[#This Row],[PAPEL]]),Tabela17[Fechamento])</f>
        <v>0</v>
      </c>
      <c r="J110" s="21">
        <f>SUMPRODUCT(N(Tabela176[Código]=Tabela13[[#This Row],[PAPEL]]),Tabela176[Fechamento])</f>
        <v>0</v>
      </c>
      <c r="K110" s="21">
        <f>SUMPRODUCT(N(Tabela1768[Código]=Tabela13[[#This Row],[PAPEL]]),Tabela1768[Fechamento])</f>
        <v>0</v>
      </c>
      <c r="L110" s="26">
        <f>SUMPRODUCT(N(Tabela17683[Código]=Tabela13[[#This Row],[PAPEL]]),Tabela17683[Fechamento])</f>
        <v>3.64</v>
      </c>
      <c r="M110" s="32">
        <f>IF(Tabela13[[#This Row],[Cotação]]&gt;0,Plan1!$B$2/Tabela13[[#This Row],[Cotação]]-MOD(Plan1!$B$2/Tabela13[[#This Row],[Cotação]],100),0)</f>
        <v>200</v>
      </c>
      <c r="N110" s="39"/>
      <c r="O110" s="39"/>
      <c r="Q110" s="64"/>
      <c r="R110" s="64"/>
      <c r="S110" s="64"/>
      <c r="T110" s="64"/>
      <c r="U110" s="64"/>
      <c r="V110" s="94"/>
      <c r="W110" s="93"/>
      <c r="X110" s="64"/>
      <c r="Y110" s="64"/>
      <c r="Z110" s="64"/>
      <c r="AA110" s="64"/>
      <c r="AB110" s="64"/>
      <c r="AC110" s="64" t="e">
        <f>AVERAGE(Tabela13[[#This Row],[LUCRO 2015]:[LUCRO 2010]])</f>
        <v>#DIV/0!</v>
      </c>
      <c r="AD110" s="64" t="e">
        <f>AVERAGE(Tabela13[[#This Row],[DIV 2015]:[DIV 2010]])</f>
        <v>#DIV/0!</v>
      </c>
      <c r="AE110" s="83" t="e">
        <f>Tabela13[[#This Row],[DIV MÉD]]*1000/Tabela13[[#This Row],[Qtde Total Ações]]</f>
        <v>#DIV/0!</v>
      </c>
      <c r="AF110" s="30" t="e">
        <f>Tabela13[[#This Row],[DIV MÉD]]/Tabela13[[#This Row],[LUCRO MÉD]]</f>
        <v>#DIV/0!</v>
      </c>
      <c r="AG110" s="30" t="e">
        <f>Tabela13[[#This Row],[DIV MÉD/AÇÃO]]/Tabela13[[#This Row],[Cotação]]</f>
        <v>#DIV/0!</v>
      </c>
      <c r="AH110" s="30" t="e">
        <f>Tabela13[[#This Row],[Cotação]]/Tabela13[[#This Row],[VPA]]</f>
        <v>#DIV/0!</v>
      </c>
      <c r="AI110" s="58">
        <f>IF(Tabela13[[#This Row],[P. Líquido]]&gt;0,Tabela13[[#This Row],[LUCRO MÉD]]/(Tabela13[[#This Row],[P. Líquido]]),0)</f>
        <v>0</v>
      </c>
      <c r="AJ110" s="70" t="e">
        <f>IF([LUCRO MÉD]&lt;&gt;0,Tabela13[[#This Row],[Cotação]]/(Tabela13[[#This Row],[LUCRO MÉD]]*1000/Tabela13[[#This Row],[Qtde Total Ações]]),0)</f>
        <v>#DIV/0!</v>
      </c>
      <c r="AK110" s="58" t="e">
        <f>(Tabela13[[#This Row],[LUCRO MÉD]]*1000/Tabela13[[#This Row],[Qtde Total Ações]])/Tabela13[[#This Row],[Cotação]]</f>
        <v>#DIV/0!</v>
      </c>
      <c r="AL110" s="56" t="e">
        <f>Tabela13[[#This Row],[Ativo Circ.]]/Tabela13[[#This Row],[Passivo Circ.]]</f>
        <v>#DIV/0!</v>
      </c>
      <c r="AM110" s="30" t="e">
        <f>STDEV(Tabela13[[#This Row],[LUCRO 2015]:[LUCRO 2010]])/Tabela13[[#This Row],[LUCRO MÉD]]</f>
        <v>#DIV/0!</v>
      </c>
    </row>
    <row r="111" spans="1:39" hidden="1">
      <c r="A111" s="60" t="s">
        <v>767</v>
      </c>
      <c r="B111" s="21" t="s">
        <v>555</v>
      </c>
      <c r="C111" s="21" t="s">
        <v>128</v>
      </c>
      <c r="D111" s="34">
        <f>MAX(Tabela13[[#This Row],[Colunas1]:[Colunas5]])</f>
        <v>3.84</v>
      </c>
      <c r="E1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1" s="28">
        <f>IF(Tabela13[[#This Row],[P. Líquido]]&lt;&gt;0,(Tabela13[[#This Row],[P. Líquido]]*1000)/Tabela13[[#This Row],[Qtde Total Ações]],0)</f>
        <v>10.116986990988815</v>
      </c>
      <c r="G111" s="39">
        <f>SUMPRODUCT(N(TRIM(Tabela15[Colunas1])=Tabela13[[#This Row],[Nome de Pregão]]),Tabela15[Qtde total de ações])</f>
        <v>265806905</v>
      </c>
      <c r="H111" s="21">
        <f>SUMPRODUCT(N(Tabela1[Código]=Tabela13[[#This Row],[PAPEL]]),Tabela1[Fechamento])</f>
        <v>0</v>
      </c>
      <c r="I111" s="21">
        <f>SUMPRODUCT(N(Tabela17[Código]=Tabela13[[#This Row],[PAPEL]]),Tabela17[Fechamento])</f>
        <v>3.84</v>
      </c>
      <c r="J111" s="21">
        <f>SUMPRODUCT(N(Tabela176[Código]=Tabela13[[#This Row],[PAPEL]]),Tabela176[Fechamento])</f>
        <v>0</v>
      </c>
      <c r="K111" s="21">
        <f>SUMPRODUCT(N(Tabela1768[Código]=Tabela13[[#This Row],[PAPEL]]),Tabela1768[Fechamento])</f>
        <v>0</v>
      </c>
      <c r="L111" s="31">
        <f>SUMPRODUCT(N(Tabela17683[Código]=Tabela13[[#This Row],[PAPEL]]),Tabela17683[Fechamento])</f>
        <v>0</v>
      </c>
      <c r="M111" s="32">
        <f>IF(Tabela13[[#This Row],[Cotação]]&gt;0,Plan1!$B$2/Tabela13[[#This Row],[Cotação]]-MOD(Plan1!$B$2/Tabela13[[#This Row],[Cotação]],100),0)</f>
        <v>200</v>
      </c>
      <c r="N111" s="39">
        <v>2689165</v>
      </c>
      <c r="O111" s="39">
        <v>1337343</v>
      </c>
      <c r="P111" s="87">
        <v>157967</v>
      </c>
      <c r="Q111" s="64">
        <v>93613</v>
      </c>
      <c r="R111" s="64">
        <v>194825</v>
      </c>
      <c r="S111" s="64">
        <v>224649</v>
      </c>
      <c r="T111" s="64">
        <v>82468</v>
      </c>
      <c r="U111" s="64">
        <v>92137</v>
      </c>
      <c r="V111" s="94">
        <v>35595</v>
      </c>
      <c r="W111" s="93">
        <v>38676</v>
      </c>
      <c r="X111" s="64">
        <v>40000</v>
      </c>
      <c r="Y111" s="64">
        <v>0</v>
      </c>
      <c r="Z111" s="64">
        <v>1</v>
      </c>
      <c r="AA111" s="64">
        <v>106</v>
      </c>
      <c r="AB111" s="64">
        <v>33709</v>
      </c>
      <c r="AC111" s="64">
        <f>AVERAGE(Tabela13[[#This Row],[LUCRO 2015]:[LUCRO 2010]])</f>
        <v>120547.83333333333</v>
      </c>
      <c r="AD111" s="64">
        <f>AVERAGE(Tabela13[[#This Row],[DIV 2015]:[DIV 2010]])</f>
        <v>18748.666666666668</v>
      </c>
      <c r="AE111" s="83">
        <f>Tabela13[[#This Row],[DIV MÉD]]*1000/Tabela13[[#This Row],[Qtde Total Ações]]</f>
        <v>7.0534912050786144E-2</v>
      </c>
      <c r="AF111" s="30">
        <f>Tabela13[[#This Row],[DIV MÉD]]/Tabela13[[#This Row],[LUCRO MÉD]]</f>
        <v>0.15552885645670392</v>
      </c>
      <c r="AG111" s="30">
        <f>Tabela13[[#This Row],[DIV MÉD/AÇÃO]]/Tabela13[[#This Row],[Cotação]]</f>
        <v>1.8368466679892226E-2</v>
      </c>
      <c r="AH111" s="30">
        <f>Tabela13[[#This Row],[Cotação]]/Tabela13[[#This Row],[VPA]]</f>
        <v>0.37955964591239288</v>
      </c>
      <c r="AI111" s="58">
        <f>IF(Tabela13[[#This Row],[P. Líquido]]&gt;0,Tabela13[[#This Row],[LUCRO MÉD]]/(Tabela13[[#This Row],[P. Líquido]]),0)</f>
        <v>4.4827235715671342E-2</v>
      </c>
      <c r="AJ111" s="70">
        <f>IF([LUCRO MÉD]&lt;&gt;0,Tabela13[[#This Row],[Cotação]]/(Tabela13[[#This Row],[LUCRO MÉD]]*1000/Tabela13[[#This Row],[Qtde Total Ações]]),0)</f>
        <v>8.4671659952411691</v>
      </c>
      <c r="AK111" s="58">
        <f>(Tabela13[[#This Row],[LUCRO MÉD]]*1000/Tabela13[[#This Row],[Qtde Total Ações]])/Tabela13[[#This Row],[Cotação]]</f>
        <v>0.11810327098370735</v>
      </c>
      <c r="AL111" s="56">
        <f>Tabela13[[#This Row],[Ativo Circ.]]/Tabela13[[#This Row],[Passivo Circ.]]</f>
        <v>8.4659644102882243</v>
      </c>
      <c r="AM111" s="30">
        <f>STDEV(Tabela13[[#This Row],[LUCRO 2015]:[LUCRO 2010]])/Tabela13[[#This Row],[LUCRO MÉD]]</f>
        <v>0.60453227272186716</v>
      </c>
    </row>
    <row r="112" spans="1:39" hidden="1">
      <c r="A112" s="60" t="s">
        <v>709</v>
      </c>
      <c r="B112" s="21" t="s">
        <v>555</v>
      </c>
      <c r="C112" s="21" t="s">
        <v>424</v>
      </c>
      <c r="D112" s="34">
        <f>MAX(Tabela13[[#This Row],[Colunas1]:[Colunas5]])</f>
        <v>3.92</v>
      </c>
      <c r="E11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2" s="28">
        <f>IF(Tabela13[[#This Row],[P. Líquido]]&lt;&gt;0,(Tabela13[[#This Row],[P. Líquido]]*1000)/Tabela13[[#This Row],[Qtde Total Ações]],0)</f>
        <v>4.9817198475007789</v>
      </c>
      <c r="G112" s="39">
        <f>SUMPRODUCT(N(TRIM(Tabela15[Colunas1])=Tabela13[[#This Row],[Nome de Pregão]]),Tabela15[Qtde total de ações])</f>
        <v>349862508</v>
      </c>
      <c r="H112" s="21">
        <f>SUMPRODUCT(N(Tabela1[Código]=Tabela13[[#This Row],[PAPEL]]),Tabela1[Fechamento])</f>
        <v>0</v>
      </c>
      <c r="I112" s="21">
        <f>SUMPRODUCT(N(Tabela17[Código]=Tabela13[[#This Row],[PAPEL]]),Tabela17[Fechamento])</f>
        <v>0</v>
      </c>
      <c r="J112" s="21">
        <f>SUMPRODUCT(N(Tabela176[Código]=Tabela13[[#This Row],[PAPEL]]),Tabela176[Fechamento])</f>
        <v>0</v>
      </c>
      <c r="K112" s="21">
        <f>SUMPRODUCT(N(Tabela1768[Código]=Tabela13[[#This Row],[PAPEL]]),Tabela1768[Fechamento])</f>
        <v>3.92</v>
      </c>
      <c r="L112" s="26">
        <f>SUMPRODUCT(N(Tabela17683[Código]=Tabela13[[#This Row],[PAPEL]]),Tabela17683[Fechamento])</f>
        <v>0</v>
      </c>
      <c r="M112" s="32">
        <f>IF(Tabela13[[#This Row],[Cotação]]&gt;0,Plan1!$B$2/Tabela13[[#This Row],[Cotação]]-MOD(Plan1!$B$2/Tabela13[[#This Row],[Cotação]],100),0)</f>
        <v>200</v>
      </c>
      <c r="N112" s="39">
        <v>1742917</v>
      </c>
      <c r="O112" s="39">
        <v>795008</v>
      </c>
      <c r="P112" s="87">
        <v>720131</v>
      </c>
      <c r="Q112" s="64">
        <v>0</v>
      </c>
      <c r="R112" s="64">
        <v>0</v>
      </c>
      <c r="S112" s="64">
        <v>0</v>
      </c>
      <c r="T112" s="64">
        <v>11645</v>
      </c>
      <c r="U112" s="64">
        <v>37657</v>
      </c>
      <c r="V112" s="94">
        <v>37055</v>
      </c>
      <c r="W112" s="93">
        <v>2880</v>
      </c>
      <c r="X112" s="64">
        <v>33102</v>
      </c>
      <c r="Y112" s="64">
        <v>10000</v>
      </c>
      <c r="Z112" s="64">
        <v>10002</v>
      </c>
      <c r="AA112" s="64">
        <v>0</v>
      </c>
      <c r="AB112" s="64">
        <v>10745</v>
      </c>
      <c r="AC112" s="64">
        <f>AVERAGE(Tabela13[[#This Row],[LUCRO 2015]:[LUCRO 2010]])</f>
        <v>14392.833333333334</v>
      </c>
      <c r="AD112" s="64">
        <f>AVERAGE(Tabela13[[#This Row],[DIV 2015]:[DIV 2010]])</f>
        <v>11121.5</v>
      </c>
      <c r="AE112" s="83">
        <f>Tabela13[[#This Row],[DIV MÉD]]*1000/Tabela13[[#This Row],[Qtde Total Ações]]</f>
        <v>3.1788201781255167E-2</v>
      </c>
      <c r="AF112" s="30">
        <f>Tabela13[[#This Row],[DIV MÉD]]/Tabela13[[#This Row],[LUCRO MÉD]]</f>
        <v>0.77271095568396309</v>
      </c>
      <c r="AG112" s="30">
        <f>Tabela13[[#This Row],[DIV MÉD/AÇÃO]]/Tabela13[[#This Row],[Cotação]]</f>
        <v>8.1092351482793795E-3</v>
      </c>
      <c r="AH112" s="30">
        <f>Tabela13[[#This Row],[Cotação]]/Tabela13[[#This Row],[VPA]]</f>
        <v>0.78687684574767469</v>
      </c>
      <c r="AI112" s="58">
        <f>IF(Tabela13[[#This Row],[P. Líquido]]&gt;0,Tabela13[[#This Row],[LUCRO MÉD]]/(Tabela13[[#This Row],[P. Líquido]]),0)</f>
        <v>8.2578994486446188E-3</v>
      </c>
      <c r="AJ112" s="70">
        <f>IF([LUCRO MÉD]&lt;&gt;0,Tabela13[[#This Row],[Cotação]]/(Tabela13[[#This Row],[LUCRO MÉD]]*1000/Tabela13[[#This Row],[Qtde Total Ações]]),0)</f>
        <v>95.287772712808447</v>
      </c>
      <c r="AK112" s="58">
        <f>(Tabela13[[#This Row],[LUCRO MÉD]]*1000/Tabela13[[#This Row],[Qtde Total Ações]])/Tabela13[[#This Row],[Cotação]]</f>
        <v>1.0494525913770061E-2</v>
      </c>
      <c r="AL112" s="56">
        <f>Tabela13[[#This Row],[Ativo Circ.]]/Tabela13[[#This Row],[Passivo Circ.]]</f>
        <v>1.103976915311242</v>
      </c>
      <c r="AM112" s="30">
        <f>STDEV(Tabela13[[#This Row],[LUCRO 2015]:[LUCRO 2010]])/Tabela13[[#This Row],[LUCRO MÉD]]</f>
        <v>1.2750136370012499</v>
      </c>
    </row>
    <row r="113" spans="1:39" hidden="1">
      <c r="A113" s="21" t="s">
        <v>626</v>
      </c>
      <c r="B113" s="21" t="s">
        <v>555</v>
      </c>
      <c r="C113" s="21" t="s">
        <v>317</v>
      </c>
      <c r="D113" s="34">
        <f>MAX(Tabela13[[#This Row],[Colunas1]:[Colunas5]])</f>
        <v>0</v>
      </c>
      <c r="E1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3" s="28">
        <f>IF(Tabela13[[#This Row],[P. Líquido]]&lt;&gt;0,(Tabela13[[#This Row],[P. Líquido]]*1000)/Tabela13[[#This Row],[Qtde Total Ações]],0)</f>
        <v>0</v>
      </c>
      <c r="G113" s="39">
        <f>SUMPRODUCT(N(TRIM(Tabela15[Colunas1])=Tabela13[[#This Row],[Nome de Pregão]]),Tabela15[Qtde total de ações])</f>
        <v>0</v>
      </c>
      <c r="H113" s="21">
        <f>SUMPRODUCT(N(Tabela1[Código]=Tabela13[[#This Row],[PAPEL]]),Tabela1[Fechamento])</f>
        <v>0</v>
      </c>
      <c r="I113" s="21">
        <f>SUMPRODUCT(N(Tabela17[Código]=Tabela13[[#This Row],[PAPEL]]),Tabela17[Fechamento])</f>
        <v>0</v>
      </c>
      <c r="J113" s="21">
        <f>SUMPRODUCT(N(Tabela176[Código]=Tabela13[[#This Row],[PAPEL]]),Tabela176[Fechamento])</f>
        <v>0</v>
      </c>
      <c r="K113" s="21">
        <f>SUMPRODUCT(N(Tabela1768[Código]=Tabela13[[#This Row],[PAPEL]]),Tabela1768[Fechamento])</f>
        <v>0</v>
      </c>
      <c r="L113" s="26">
        <f>SUMPRODUCT(N(Tabela17683[Código]=Tabela13[[#This Row],[PAPEL]]),Tabela17683[Fechamento])</f>
        <v>0</v>
      </c>
      <c r="M113" s="32">
        <f>IF(Tabela13[[#This Row],[Cotação]]&gt;0,Plan1!$B$2/Tabela13[[#This Row],[Cotação]]-MOD(Plan1!$B$2/Tabela13[[#This Row],[Cotação]],100),0)</f>
        <v>0</v>
      </c>
      <c r="N113" s="32"/>
      <c r="O113" s="32"/>
      <c r="P113" s="88"/>
      <c r="Q113" s="64"/>
      <c r="R113" s="64"/>
      <c r="S113" s="64"/>
      <c r="T113" s="64"/>
      <c r="U113" s="64"/>
      <c r="V113" s="94"/>
      <c r="W113" s="93"/>
      <c r="X113" s="64"/>
      <c r="Y113" s="64"/>
      <c r="Z113" s="64"/>
      <c r="AA113" s="64"/>
      <c r="AB113" s="64"/>
      <c r="AC113" s="64" t="e">
        <f>AVERAGE(Tabela13[[#This Row],[LUCRO 2015]:[LUCRO 2010]])</f>
        <v>#DIV/0!</v>
      </c>
      <c r="AD113" s="64" t="e">
        <f>AVERAGE(Tabela13[[#This Row],[DIV 2015]:[DIV 2010]])</f>
        <v>#DIV/0!</v>
      </c>
      <c r="AE113" s="83" t="e">
        <f>Tabela13[[#This Row],[DIV MÉD]]*1000/Tabela13[[#This Row],[Qtde Total Ações]]</f>
        <v>#DIV/0!</v>
      </c>
      <c r="AF113" s="30" t="e">
        <f>Tabela13[[#This Row],[DIV MÉD]]/Tabela13[[#This Row],[LUCRO MÉD]]</f>
        <v>#DIV/0!</v>
      </c>
      <c r="AG113" s="30" t="e">
        <f>Tabela13[[#This Row],[DIV MÉD/AÇÃO]]/Tabela13[[#This Row],[Cotação]]</f>
        <v>#DIV/0!</v>
      </c>
      <c r="AH113" s="30" t="e">
        <f>Tabela13[[#This Row],[Cotação]]/Tabela13[[#This Row],[VPA]]</f>
        <v>#DIV/0!</v>
      </c>
      <c r="AI113" s="58">
        <f>IF(Tabela13[[#This Row],[P. Líquido]]&gt;0,Tabela13[[#This Row],[LUCRO MÉD]]/(Tabela13[[#This Row],[P. Líquido]]),0)</f>
        <v>0</v>
      </c>
      <c r="AJ113" s="70" t="e">
        <f>IF([LUCRO MÉD]&lt;&gt;0,Tabela13[[#This Row],[Cotação]]/(Tabela13[[#This Row],[LUCRO MÉD]]*1000/Tabela13[[#This Row],[Qtde Total Ações]]),0)</f>
        <v>#DIV/0!</v>
      </c>
      <c r="AK113" s="58" t="e">
        <f>(Tabela13[[#This Row],[LUCRO MÉD]]*1000/Tabela13[[#This Row],[Qtde Total Ações]])/Tabela13[[#This Row],[Cotação]]</f>
        <v>#DIV/0!</v>
      </c>
      <c r="AL113" s="56" t="e">
        <f>Tabela13[[#This Row],[Ativo Circ.]]/Tabela13[[#This Row],[Passivo Circ.]]</f>
        <v>#DIV/0!</v>
      </c>
      <c r="AM113" s="30" t="e">
        <f>STDEV(Tabela13[[#This Row],[LUCRO 2015]:[LUCRO 2010]])/Tabela13[[#This Row],[LUCRO MÉD]]</f>
        <v>#DIV/0!</v>
      </c>
    </row>
    <row r="114" spans="1:39" hidden="1">
      <c r="A114" s="21" t="s">
        <v>626</v>
      </c>
      <c r="B114" s="21" t="s">
        <v>556</v>
      </c>
      <c r="C114" s="21" t="s">
        <v>318</v>
      </c>
      <c r="D114" s="34">
        <f>MAX(Tabela13[[#This Row],[Colunas1]:[Colunas5]])</f>
        <v>115.77</v>
      </c>
      <c r="E1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4" s="28">
        <f>IF(Tabela13[[#This Row],[P. Líquido]]&lt;&gt;0,(Tabela13[[#This Row],[P. Líquido]]*1000)/Tabela13[[#This Row],[Qtde Total Ações]],0)</f>
        <v>0</v>
      </c>
      <c r="G114" s="39">
        <f>SUMPRODUCT(N(TRIM(Tabela15[Colunas1])=Tabela13[[#This Row],[Nome de Pregão]]),Tabela15[Qtde total de ações])</f>
        <v>0</v>
      </c>
      <c r="H114" s="21">
        <f>SUMPRODUCT(N(Tabela1[Código]=Tabela13[[#This Row],[PAPEL]]),Tabela1[Fechamento])</f>
        <v>0</v>
      </c>
      <c r="I114" s="21">
        <f>SUMPRODUCT(N(Tabela17[Código]=Tabela13[[#This Row],[PAPEL]]),Tabela17[Fechamento])</f>
        <v>0</v>
      </c>
      <c r="J114" s="21">
        <f>SUMPRODUCT(N(Tabela176[Código]=Tabela13[[#This Row],[PAPEL]]),Tabela176[Fechamento])</f>
        <v>115.77</v>
      </c>
      <c r="K114" s="21">
        <f>SUMPRODUCT(N(Tabela1768[Código]=Tabela13[[#This Row],[PAPEL]]),Tabela1768[Fechamento])</f>
        <v>0</v>
      </c>
      <c r="L114" s="26">
        <f>SUMPRODUCT(N(Tabela17683[Código]=Tabela13[[#This Row],[PAPEL]]),Tabela17683[Fechamento])</f>
        <v>0</v>
      </c>
      <c r="M114" s="32">
        <f>IF(Tabela13[[#This Row],[Cotação]]&gt;0,Plan1!$B$2/Tabela13[[#This Row],[Cotação]]-MOD(Plan1!$B$2/Tabela13[[#This Row],[Cotação]],100),0)</f>
        <v>0</v>
      </c>
      <c r="N114" s="32"/>
      <c r="O114" s="32"/>
      <c r="P114" s="88"/>
      <c r="Q114" s="64"/>
      <c r="R114" s="64"/>
      <c r="S114" s="64"/>
      <c r="T114" s="64"/>
      <c r="U114" s="64"/>
      <c r="V114" s="94"/>
      <c r="W114" s="93"/>
      <c r="X114" s="64"/>
      <c r="Y114" s="64"/>
      <c r="Z114" s="64"/>
      <c r="AA114" s="64"/>
      <c r="AB114" s="64"/>
      <c r="AC114" s="64" t="e">
        <f>AVERAGE(Tabela13[[#This Row],[LUCRO 2015]:[LUCRO 2010]])</f>
        <v>#DIV/0!</v>
      </c>
      <c r="AD114" s="64" t="e">
        <f>AVERAGE(Tabela13[[#This Row],[DIV 2015]:[DIV 2010]])</f>
        <v>#DIV/0!</v>
      </c>
      <c r="AE114" s="83" t="e">
        <f>Tabela13[[#This Row],[DIV MÉD]]*1000/Tabela13[[#This Row],[Qtde Total Ações]]</f>
        <v>#DIV/0!</v>
      </c>
      <c r="AF114" s="30" t="e">
        <f>Tabela13[[#This Row],[DIV MÉD]]/Tabela13[[#This Row],[LUCRO MÉD]]</f>
        <v>#DIV/0!</v>
      </c>
      <c r="AG114" s="30" t="e">
        <f>Tabela13[[#This Row],[DIV MÉD/AÇÃO]]/Tabela13[[#This Row],[Cotação]]</f>
        <v>#DIV/0!</v>
      </c>
      <c r="AH114" s="30" t="e">
        <f>Tabela13[[#This Row],[Cotação]]/Tabela13[[#This Row],[VPA]]</f>
        <v>#DIV/0!</v>
      </c>
      <c r="AI114" s="58">
        <f>IF(Tabela13[[#This Row],[P. Líquido]]&gt;0,Tabela13[[#This Row],[LUCRO MÉD]]/(Tabela13[[#This Row],[P. Líquido]]),0)</f>
        <v>0</v>
      </c>
      <c r="AJ114" s="70" t="e">
        <f>IF([LUCRO MÉD]&lt;&gt;0,Tabela13[[#This Row],[Cotação]]/(Tabela13[[#This Row],[LUCRO MÉD]]*1000/Tabela13[[#This Row],[Qtde Total Ações]]),0)</f>
        <v>#DIV/0!</v>
      </c>
      <c r="AK114" s="58" t="e">
        <f>(Tabela13[[#This Row],[LUCRO MÉD]]*1000/Tabela13[[#This Row],[Qtde Total Ações]])/Tabela13[[#This Row],[Cotação]]</f>
        <v>#DIV/0!</v>
      </c>
      <c r="AL114" s="56" t="e">
        <f>Tabela13[[#This Row],[Ativo Circ.]]/Tabela13[[#This Row],[Passivo Circ.]]</f>
        <v>#DIV/0!</v>
      </c>
      <c r="AM114" s="30" t="e">
        <f>STDEV(Tabela13[[#This Row],[LUCRO 2015]:[LUCRO 2010]])/Tabela13[[#This Row],[LUCRO MÉD]]</f>
        <v>#DIV/0!</v>
      </c>
    </row>
    <row r="115" spans="1:39" hidden="1">
      <c r="A115" s="60" t="s">
        <v>816</v>
      </c>
      <c r="B115" s="21" t="s">
        <v>555</v>
      </c>
      <c r="C115" s="21" t="s">
        <v>490</v>
      </c>
      <c r="D115" s="34">
        <f>MAX(Tabela13[[#This Row],[Colunas1]:[Colunas5]])</f>
        <v>3.93</v>
      </c>
      <c r="E1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15" s="28">
        <f>IF(Tabela13[[#This Row],[P. Líquido]]&lt;&gt;0,(Tabela13[[#This Row],[P. Líquido]]*1000)/Tabela13[[#This Row],[Qtde Total Ações]],0)</f>
        <v>8.3359943181818181</v>
      </c>
      <c r="G115" s="39">
        <f>SUMPRODUCT(N(TRIM(Tabela15[Colunas1])=Tabela13[[#This Row],[Nome de Pregão]]),Tabela15[Qtde total de ações])</f>
        <v>176000000</v>
      </c>
      <c r="H115" s="21">
        <f>SUMPRODUCT(N(Tabela1[Código]=Tabela13[[#This Row],[PAPEL]]),Tabela1[Fechamento])</f>
        <v>0</v>
      </c>
      <c r="I115" s="21">
        <f>SUMPRODUCT(N(Tabela17[Código]=Tabela13[[#This Row],[PAPEL]]),Tabela17[Fechamento])</f>
        <v>0</v>
      </c>
      <c r="J115" s="21">
        <f>SUMPRODUCT(N(Tabela176[Código]=Tabela13[[#This Row],[PAPEL]]),Tabela176[Fechamento])</f>
        <v>0</v>
      </c>
      <c r="K115" s="21">
        <f>SUMPRODUCT(N(Tabela1768[Código]=Tabela13[[#This Row],[PAPEL]]),Tabela1768[Fechamento])</f>
        <v>0</v>
      </c>
      <c r="L115" s="26">
        <f>SUMPRODUCT(N(Tabela17683[Código]=Tabela13[[#This Row],[PAPEL]]),Tabela17683[Fechamento])</f>
        <v>3.93</v>
      </c>
      <c r="M115" s="32">
        <f>IF(Tabela13[[#This Row],[Cotação]]&gt;0,Plan1!$B$2/Tabela13[[#This Row],[Cotação]]-MOD(Plan1!$B$2/Tabela13[[#This Row],[Cotação]],100),0)</f>
        <v>200</v>
      </c>
      <c r="N115" s="39">
        <v>1467135</v>
      </c>
      <c r="O115" s="39">
        <v>1170535</v>
      </c>
      <c r="P115" s="87">
        <v>2707050</v>
      </c>
      <c r="Q115" s="64">
        <v>123355</v>
      </c>
      <c r="R115" s="64">
        <v>0</v>
      </c>
      <c r="S115" s="64">
        <v>0</v>
      </c>
      <c r="T115" s="64">
        <v>515623</v>
      </c>
      <c r="U115" s="64">
        <v>10888</v>
      </c>
      <c r="V115" s="94">
        <v>30672</v>
      </c>
      <c r="W115" s="93">
        <v>66035</v>
      </c>
      <c r="X115" s="64">
        <v>0</v>
      </c>
      <c r="Y115" s="64">
        <v>62700</v>
      </c>
      <c r="Z115" s="64">
        <v>57119</v>
      </c>
      <c r="AA115" s="64">
        <v>27413</v>
      </c>
      <c r="AB115" s="64">
        <v>27056</v>
      </c>
      <c r="AC115" s="64">
        <f>AVERAGE(Tabela13[[#This Row],[LUCRO 2015]:[LUCRO 2010]])</f>
        <v>113423</v>
      </c>
      <c r="AD115" s="64">
        <f>AVERAGE(Tabela13[[#This Row],[DIV 2015]:[DIV 2010]])</f>
        <v>40053.833333333336</v>
      </c>
      <c r="AE115" s="83">
        <f>Tabela13[[#This Row],[DIV MÉD]]*1000/Tabela13[[#This Row],[Qtde Total Ações]]</f>
        <v>0.22757859848484849</v>
      </c>
      <c r="AF115" s="30">
        <f>Tabela13[[#This Row],[DIV MÉD]]/Tabela13[[#This Row],[LUCRO MÉD]]</f>
        <v>0.35313678295701345</v>
      </c>
      <c r="AG115" s="30">
        <f>Tabela13[[#This Row],[DIV MÉD/AÇÃO]]/Tabela13[[#This Row],[Cotação]]</f>
        <v>5.7908040326933453E-2</v>
      </c>
      <c r="AH115" s="30">
        <f>Tabela13[[#This Row],[Cotação]]/Tabela13[[#This Row],[VPA]]</f>
        <v>0.4714494576163748</v>
      </c>
      <c r="AI115" s="58">
        <f>IF(Tabela13[[#This Row],[P. Líquido]]&gt;0,Tabela13[[#This Row],[LUCRO MÉD]]/(Tabela13[[#This Row],[P. Líquido]]),0)</f>
        <v>7.7309177410395086E-2</v>
      </c>
      <c r="AJ115" s="70">
        <f>IF([LUCRO MÉD]&lt;&gt;0,Tabela13[[#This Row],[Cotação]]/(Tabela13[[#This Row],[LUCRO MÉD]]*1000/Tabela13[[#This Row],[Qtde Total Ações]]),0)</f>
        <v>6.098234044241468</v>
      </c>
      <c r="AK115" s="58">
        <f>(Tabela13[[#This Row],[LUCRO MÉD]]*1000/Tabela13[[#This Row],[Qtde Total Ações]])/Tabela13[[#This Row],[Cotação]]</f>
        <v>0.16398189914411287</v>
      </c>
      <c r="AL115" s="56">
        <f>Tabela13[[#This Row],[Ativo Circ.]]/Tabela13[[#This Row],[Passivo Circ.]]</f>
        <v>0.43240243069023476</v>
      </c>
      <c r="AM115" s="30">
        <f>STDEV(Tabela13[[#This Row],[LUCRO 2015]:[LUCRO 2010]])/Tabela13[[#This Row],[LUCRO MÉD]]</f>
        <v>1.7850166495353024</v>
      </c>
    </row>
    <row r="116" spans="1:39" hidden="1">
      <c r="A116" s="60" t="s">
        <v>628</v>
      </c>
      <c r="B116" s="21" t="s">
        <v>562</v>
      </c>
      <c r="C116" s="21" t="s">
        <v>51</v>
      </c>
      <c r="D116" s="34">
        <f>MAX(Tabela13[[#This Row],[Colunas1]:[Colunas5]])</f>
        <v>9.9499999999999993</v>
      </c>
      <c r="E1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6" s="28" t="e">
        <f>IF(Tabela13[[#This Row],[P. Líquido]]&lt;&gt;0,(Tabela13[[#This Row],[P. Líquido]]*1000)/Tabela13[[#This Row],[Qtde Total Ações]],0)</f>
        <v>#DIV/0!</v>
      </c>
      <c r="G116" s="39">
        <f>SUMPRODUCT(N(TRIM(Tabela15[Colunas1])=Tabela13[[#This Row],[Nome de Pregão]]),Tabela15[Qtde total de ações])</f>
        <v>0</v>
      </c>
      <c r="H116" s="21">
        <f>SUMPRODUCT(N(Tabela1[Código]=Tabela13[[#This Row],[PAPEL]]),Tabela1[Fechamento])</f>
        <v>9.9499999999999993</v>
      </c>
      <c r="I116" s="21">
        <f>SUMPRODUCT(N(Tabela17[Código]=Tabela13[[#This Row],[PAPEL]]),Tabela17[Fechamento])</f>
        <v>0</v>
      </c>
      <c r="J116" s="21">
        <f>SUMPRODUCT(N(Tabela176[Código]=Tabela13[[#This Row],[PAPEL]]),Tabela176[Fechamento])</f>
        <v>0</v>
      </c>
      <c r="K116" s="21">
        <f>SUMPRODUCT(N(Tabela1768[Código]=Tabela13[[#This Row],[PAPEL]]),Tabela1768[Fechamento])</f>
        <v>0</v>
      </c>
      <c r="L116" s="31">
        <f>SUMPRODUCT(N(Tabela17683[Código]=Tabela13[[#This Row],[PAPEL]]),Tabela17683[Fechamento])</f>
        <v>0</v>
      </c>
      <c r="M116" s="32">
        <f>IF(Tabela13[[#This Row],[Cotação]]&gt;0,Plan1!$B$2/Tabela13[[#This Row],[Cotação]]-MOD(Plan1!$B$2/Tabela13[[#This Row],[Cotação]],100),0)</f>
        <v>100</v>
      </c>
      <c r="N116" s="39">
        <v>853968</v>
      </c>
      <c r="O116" s="39">
        <v>715189</v>
      </c>
      <c r="P116" s="87">
        <v>517531</v>
      </c>
      <c r="Q116" s="64">
        <v>207370</v>
      </c>
      <c r="R116" s="64">
        <v>198362</v>
      </c>
      <c r="S116" s="64">
        <v>207669</v>
      </c>
      <c r="T116" s="64"/>
      <c r="U116" s="64"/>
      <c r="V116" s="94"/>
      <c r="W116" s="93"/>
      <c r="X116" s="64"/>
      <c r="Y116" s="64"/>
      <c r="Z116" s="64"/>
      <c r="AA116" s="64"/>
      <c r="AB116" s="64"/>
      <c r="AC116" s="64">
        <f>AVERAGE(Tabela13[[#This Row],[LUCRO 2015]:[LUCRO 2010]])</f>
        <v>204467</v>
      </c>
      <c r="AD116" s="64" t="e">
        <f>AVERAGE(Tabela13[[#This Row],[DIV 2015]:[DIV 2010]])</f>
        <v>#DIV/0!</v>
      </c>
      <c r="AE116" s="83" t="e">
        <f>Tabela13[[#This Row],[DIV MÉD]]*1000/Tabela13[[#This Row],[Qtde Total Ações]]</f>
        <v>#DIV/0!</v>
      </c>
      <c r="AF116" s="30" t="e">
        <f>Tabela13[[#This Row],[DIV MÉD]]/Tabela13[[#This Row],[LUCRO MÉD]]</f>
        <v>#DIV/0!</v>
      </c>
      <c r="AG116" s="30" t="e">
        <f>Tabela13[[#This Row],[DIV MÉD/AÇÃO]]/Tabela13[[#This Row],[Cotação]]</f>
        <v>#DIV/0!</v>
      </c>
      <c r="AH116" s="30" t="e">
        <f>Tabela13[[#This Row],[Cotação]]/Tabela13[[#This Row],[VPA]]</f>
        <v>#DIV/0!</v>
      </c>
      <c r="AI116" s="58">
        <f>IF(Tabela13[[#This Row],[P. Líquido]]&gt;0,Tabela13[[#This Row],[LUCRO MÉD]]/(Tabela13[[#This Row],[P. Líquido]]),0)</f>
        <v>0.23943168830682179</v>
      </c>
      <c r="AJ116" s="70" t="e">
        <f>IF([LUCRO MÉD]&lt;&gt;0,Tabela13[[#This Row],[Cotação]]/(Tabela13[[#This Row],[LUCRO MÉD]]*1000/Tabela13[[#This Row],[Qtde Total Ações]]),0)</f>
        <v>#DIV/0!</v>
      </c>
      <c r="AK116" s="58" t="e">
        <f>(Tabela13[[#This Row],[LUCRO MÉD]]*1000/Tabela13[[#This Row],[Qtde Total Ações]])/Tabela13[[#This Row],[Cotação]]</f>
        <v>#DIV/0!</v>
      </c>
      <c r="AL116" s="56">
        <f>Tabela13[[#This Row],[Ativo Circ.]]/Tabela13[[#This Row],[Passivo Circ.]]</f>
        <v>1.3819249474910682</v>
      </c>
      <c r="AM116" s="30">
        <f>STDEV(Tabela13[[#This Row],[LUCRO 2015]:[LUCRO 2010]])/Tabela13[[#This Row],[LUCRO MÉD]]</f>
        <v>2.5868224860005621E-2</v>
      </c>
    </row>
    <row r="117" spans="1:39" hidden="1">
      <c r="A117" s="60" t="s">
        <v>628</v>
      </c>
      <c r="B117" s="21" t="s">
        <v>561</v>
      </c>
      <c r="C117" s="21" t="s">
        <v>77</v>
      </c>
      <c r="D117" s="34">
        <f>MAX(Tabela13[[#This Row],[Colunas1]:[Colunas5]])</f>
        <v>10.71</v>
      </c>
      <c r="E1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7" s="28" t="e">
        <f>IF(Tabela13[[#This Row],[P. Líquido]]&lt;&gt;0,(Tabela13[[#This Row],[P. Líquido]]*1000)/Tabela13[[#This Row],[Qtde Total Ações]],0)</f>
        <v>#DIV/0!</v>
      </c>
      <c r="G117" s="39">
        <f>SUMPRODUCT(N(TRIM(Tabela15[Colunas1])=Tabela13[[#This Row],[Nome de Pregão]]),Tabela15[Qtde total de ações])</f>
        <v>0</v>
      </c>
      <c r="H117" s="21">
        <f>SUMPRODUCT(N(Tabela1[Código]=Tabela13[[#This Row],[PAPEL]]),Tabela1[Fechamento])</f>
        <v>10.71</v>
      </c>
      <c r="I117" s="21">
        <f>SUMPRODUCT(N(Tabela17[Código]=Tabela13[[#This Row],[PAPEL]]),Tabela17[Fechamento])</f>
        <v>0</v>
      </c>
      <c r="J117" s="21">
        <f>SUMPRODUCT(N(Tabela176[Código]=Tabela13[[#This Row],[PAPEL]]),Tabela176[Fechamento])</f>
        <v>0</v>
      </c>
      <c r="K117" s="21">
        <f>SUMPRODUCT(N(Tabela1768[Código]=Tabela13[[#This Row],[PAPEL]]),Tabela1768[Fechamento])</f>
        <v>0</v>
      </c>
      <c r="L117" s="31">
        <f>SUMPRODUCT(N(Tabela17683[Código]=Tabela13[[#This Row],[PAPEL]]),Tabela17683[Fechamento])</f>
        <v>0</v>
      </c>
      <c r="M117" s="32">
        <f>IF(Tabela13[[#This Row],[Cotação]]&gt;0,Plan1!$B$2/Tabela13[[#This Row],[Cotação]]-MOD(Plan1!$B$2/Tabela13[[#This Row],[Cotação]],100),0)</f>
        <v>0</v>
      </c>
      <c r="N117" s="39">
        <v>853968</v>
      </c>
      <c r="O117" s="39">
        <v>715189</v>
      </c>
      <c r="P117" s="87">
        <v>517531</v>
      </c>
      <c r="Q117" s="64">
        <v>207370</v>
      </c>
      <c r="R117" s="64">
        <v>198362</v>
      </c>
      <c r="S117" s="64">
        <v>207669</v>
      </c>
      <c r="T117" s="64"/>
      <c r="U117" s="64"/>
      <c r="V117" s="94"/>
      <c r="W117" s="93"/>
      <c r="X117" s="64"/>
      <c r="Y117" s="64"/>
      <c r="Z117" s="64"/>
      <c r="AA117" s="64"/>
      <c r="AB117" s="64"/>
      <c r="AC117" s="64">
        <f>AVERAGE(Tabela13[[#This Row],[LUCRO 2015]:[LUCRO 2010]])</f>
        <v>204467</v>
      </c>
      <c r="AD117" s="64" t="e">
        <f>AVERAGE(Tabela13[[#This Row],[DIV 2015]:[DIV 2010]])</f>
        <v>#DIV/0!</v>
      </c>
      <c r="AE117" s="83" t="e">
        <f>Tabela13[[#This Row],[DIV MÉD]]*1000/Tabela13[[#This Row],[Qtde Total Ações]]</f>
        <v>#DIV/0!</v>
      </c>
      <c r="AF117" s="30" t="e">
        <f>Tabela13[[#This Row],[DIV MÉD]]/Tabela13[[#This Row],[LUCRO MÉD]]</f>
        <v>#DIV/0!</v>
      </c>
      <c r="AG117" s="30" t="e">
        <f>Tabela13[[#This Row],[DIV MÉD/AÇÃO]]/Tabela13[[#This Row],[Cotação]]</f>
        <v>#DIV/0!</v>
      </c>
      <c r="AH117" s="30" t="e">
        <f>Tabela13[[#This Row],[Cotação]]/Tabela13[[#This Row],[VPA]]</f>
        <v>#DIV/0!</v>
      </c>
      <c r="AI117" s="58">
        <f>IF(Tabela13[[#This Row],[P. Líquido]]&gt;0,Tabela13[[#This Row],[LUCRO MÉD]]/(Tabela13[[#This Row],[P. Líquido]]),0)</f>
        <v>0.23943168830682179</v>
      </c>
      <c r="AJ117" s="70" t="e">
        <f>IF([LUCRO MÉD]&lt;&gt;0,Tabela13[[#This Row],[Cotação]]/(Tabela13[[#This Row],[LUCRO MÉD]]*1000/Tabela13[[#This Row],[Qtde Total Ações]]),0)</f>
        <v>#DIV/0!</v>
      </c>
      <c r="AK117" s="58" t="e">
        <f>(Tabela13[[#This Row],[LUCRO MÉD]]*1000/Tabela13[[#This Row],[Qtde Total Ações]])/Tabela13[[#This Row],[Cotação]]</f>
        <v>#DIV/0!</v>
      </c>
      <c r="AL117" s="56">
        <f>Tabela13[[#This Row],[Ativo Circ.]]/Tabela13[[#This Row],[Passivo Circ.]]</f>
        <v>1.3819249474910682</v>
      </c>
      <c r="AM117" s="30">
        <f>STDEV(Tabela13[[#This Row],[LUCRO 2015]:[LUCRO 2010]])/Tabela13[[#This Row],[LUCRO MÉD]]</f>
        <v>2.5868224860005621E-2</v>
      </c>
    </row>
    <row r="118" spans="1:39" hidden="1">
      <c r="A118" s="60" t="s">
        <v>628</v>
      </c>
      <c r="B118" s="21" t="s">
        <v>555</v>
      </c>
      <c r="C118" s="21" t="s">
        <v>76</v>
      </c>
      <c r="D118" s="34">
        <f>MAX(Tabela13[[#This Row],[Colunas1]:[Colunas5]])</f>
        <v>12</v>
      </c>
      <c r="E1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8" s="28" t="e">
        <f>IF(Tabela13[[#This Row],[P. Líquido]]&lt;&gt;0,(Tabela13[[#This Row],[P. Líquido]]*1000)/Tabela13[[#This Row],[Qtde Total Ações]],0)</f>
        <v>#DIV/0!</v>
      </c>
      <c r="G118" s="39">
        <f>SUMPRODUCT(N(TRIM(Tabela15[Colunas1])=Tabela13[[#This Row],[Nome de Pregão]]),Tabela15[Qtde total de ações])</f>
        <v>0</v>
      </c>
      <c r="H118" s="21">
        <f>SUMPRODUCT(N(Tabela1[Código]=Tabela13[[#This Row],[PAPEL]]),Tabela1[Fechamento])</f>
        <v>12</v>
      </c>
      <c r="I118" s="21">
        <f>SUMPRODUCT(N(Tabela17[Código]=Tabela13[[#This Row],[PAPEL]]),Tabela17[Fechamento])</f>
        <v>0</v>
      </c>
      <c r="J118" s="21">
        <f>SUMPRODUCT(N(Tabela176[Código]=Tabela13[[#This Row],[PAPEL]]),Tabela176[Fechamento])</f>
        <v>0</v>
      </c>
      <c r="K118" s="21">
        <f>SUMPRODUCT(N(Tabela1768[Código]=Tabela13[[#This Row],[PAPEL]]),Tabela1768[Fechamento])</f>
        <v>0</v>
      </c>
      <c r="L118" s="31">
        <f>SUMPRODUCT(N(Tabela17683[Código]=Tabela13[[#This Row],[PAPEL]]),Tabela17683[Fechamento])</f>
        <v>0</v>
      </c>
      <c r="M118" s="32">
        <f>IF(Tabela13[[#This Row],[Cotação]]&gt;0,Plan1!$B$2/Tabela13[[#This Row],[Cotação]]-MOD(Plan1!$B$2/Tabela13[[#This Row],[Cotação]],100),0)</f>
        <v>0</v>
      </c>
      <c r="N118" s="39">
        <v>853968</v>
      </c>
      <c r="O118" s="39">
        <v>715189</v>
      </c>
      <c r="P118" s="87">
        <v>517531</v>
      </c>
      <c r="Q118" s="64">
        <v>207370</v>
      </c>
      <c r="R118" s="64">
        <v>198362</v>
      </c>
      <c r="S118" s="64">
        <v>207669</v>
      </c>
      <c r="T118" s="64"/>
      <c r="U118" s="64"/>
      <c r="V118" s="94"/>
      <c r="W118" s="93"/>
      <c r="X118" s="64"/>
      <c r="Y118" s="64"/>
      <c r="Z118" s="64"/>
      <c r="AA118" s="64"/>
      <c r="AB118" s="64"/>
      <c r="AC118" s="64">
        <f>AVERAGE(Tabela13[[#This Row],[LUCRO 2015]:[LUCRO 2010]])</f>
        <v>204467</v>
      </c>
      <c r="AD118" s="64" t="e">
        <f>AVERAGE(Tabela13[[#This Row],[DIV 2015]:[DIV 2010]])</f>
        <v>#DIV/0!</v>
      </c>
      <c r="AE118" s="83" t="e">
        <f>Tabela13[[#This Row],[DIV MÉD]]*1000/Tabela13[[#This Row],[Qtde Total Ações]]</f>
        <v>#DIV/0!</v>
      </c>
      <c r="AF118" s="30" t="e">
        <f>Tabela13[[#This Row],[DIV MÉD]]/Tabela13[[#This Row],[LUCRO MÉD]]</f>
        <v>#DIV/0!</v>
      </c>
      <c r="AG118" s="30" t="e">
        <f>Tabela13[[#This Row],[DIV MÉD/AÇÃO]]/Tabela13[[#This Row],[Cotação]]</f>
        <v>#DIV/0!</v>
      </c>
      <c r="AH118" s="30" t="e">
        <f>Tabela13[[#This Row],[Cotação]]/Tabela13[[#This Row],[VPA]]</f>
        <v>#DIV/0!</v>
      </c>
      <c r="AI118" s="58">
        <f>IF(Tabela13[[#This Row],[P. Líquido]]&gt;0,Tabela13[[#This Row],[LUCRO MÉD]]/(Tabela13[[#This Row],[P. Líquido]]),0)</f>
        <v>0.23943168830682179</v>
      </c>
      <c r="AJ118" s="70" t="e">
        <f>IF([LUCRO MÉD]&lt;&gt;0,Tabela13[[#This Row],[Cotação]]/(Tabela13[[#This Row],[LUCRO MÉD]]*1000/Tabela13[[#This Row],[Qtde Total Ações]]),0)</f>
        <v>#DIV/0!</v>
      </c>
      <c r="AK118" s="58" t="e">
        <f>(Tabela13[[#This Row],[LUCRO MÉD]]*1000/Tabela13[[#This Row],[Qtde Total Ações]])/Tabela13[[#This Row],[Cotação]]</f>
        <v>#DIV/0!</v>
      </c>
      <c r="AL118" s="56">
        <f>Tabela13[[#This Row],[Ativo Circ.]]/Tabela13[[#This Row],[Passivo Circ.]]</f>
        <v>1.3819249474910682</v>
      </c>
      <c r="AM118" s="30">
        <f>STDEV(Tabela13[[#This Row],[LUCRO 2015]:[LUCRO 2010]])/Tabela13[[#This Row],[LUCRO MÉD]]</f>
        <v>2.5868224860005621E-2</v>
      </c>
    </row>
    <row r="119" spans="1:39" hidden="1">
      <c r="A119" s="60" t="s">
        <v>629</v>
      </c>
      <c r="B119" s="21" t="s">
        <v>555</v>
      </c>
      <c r="C119" s="21" t="s">
        <v>388</v>
      </c>
      <c r="D119" s="34">
        <f>MAX(Tabela13[[#This Row],[Colunas1]:[Colunas5]])</f>
        <v>2.7</v>
      </c>
      <c r="E1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19" s="28" t="e">
        <f>IF(Tabela13[[#This Row],[P. Líquido]]&lt;&gt;0,(Tabela13[[#This Row],[P. Líquido]]*1000)/Tabela13[[#This Row],[Qtde Total Ações]],0)</f>
        <v>#DIV/0!</v>
      </c>
      <c r="G119" s="39">
        <f>SUMPRODUCT(N(TRIM(Tabela15[Colunas1])=Tabela13[[#This Row],[Nome de Pregão]]),Tabela15[Qtde total de ações])</f>
        <v>0</v>
      </c>
      <c r="H119" s="21">
        <f>SUMPRODUCT(N(Tabela1[Código]=Tabela13[[#This Row],[PAPEL]]),Tabela1[Fechamento])</f>
        <v>0</v>
      </c>
      <c r="I119" s="21">
        <f>SUMPRODUCT(N(Tabela17[Código]=Tabela13[[#This Row],[PAPEL]]),Tabela17[Fechamento])</f>
        <v>0</v>
      </c>
      <c r="J119" s="26">
        <f>SUMPRODUCT(N(Tabela176[Código]=Tabela13[[#This Row],[PAPEL]]),Tabela176[Fechamento])</f>
        <v>0</v>
      </c>
      <c r="K119" s="26">
        <f>SUMPRODUCT(N(Tabela1768[Código]=Tabela13[[#This Row],[PAPEL]]),Tabela1768[Fechamento])</f>
        <v>2.7</v>
      </c>
      <c r="L119" s="40">
        <f>SUMPRODUCT(N(Tabela17683[Código]=Tabela13[[#This Row],[PAPEL]]),Tabela17683[Fechamento])</f>
        <v>0</v>
      </c>
      <c r="M119" s="32">
        <f>IF(Tabela13[[#This Row],[Cotação]]&gt;0,Plan1!$B$2/Tabela13[[#This Row],[Cotação]]-MOD(Plan1!$B$2/Tabela13[[#This Row],[Cotação]],100),0)</f>
        <v>300</v>
      </c>
      <c r="N119" s="39">
        <v>1499652</v>
      </c>
      <c r="O119" s="39">
        <v>1777891</v>
      </c>
      <c r="P119" s="87">
        <v>1109745</v>
      </c>
      <c r="Q119" s="64">
        <v>0</v>
      </c>
      <c r="R119" s="64">
        <v>0</v>
      </c>
      <c r="S119" s="64">
        <v>0</v>
      </c>
      <c r="T119" s="64"/>
      <c r="U119" s="64"/>
      <c r="V119" s="94"/>
      <c r="W119" s="93"/>
      <c r="X119" s="64"/>
      <c r="Y119" s="64"/>
      <c r="Z119" s="64"/>
      <c r="AA119" s="64"/>
      <c r="AB119" s="64"/>
      <c r="AC119" s="64">
        <f>AVERAGE(Tabela13[[#This Row],[LUCRO 2015]:[LUCRO 2010]])</f>
        <v>0</v>
      </c>
      <c r="AD119" s="64" t="e">
        <f>AVERAGE(Tabela13[[#This Row],[DIV 2015]:[DIV 2010]])</f>
        <v>#DIV/0!</v>
      </c>
      <c r="AE119" s="83" t="e">
        <f>Tabela13[[#This Row],[DIV MÉD]]*1000/Tabela13[[#This Row],[Qtde Total Ações]]</f>
        <v>#DIV/0!</v>
      </c>
      <c r="AF119" s="30" t="e">
        <f>Tabela13[[#This Row],[DIV MÉD]]/Tabela13[[#This Row],[LUCRO MÉD]]</f>
        <v>#DIV/0!</v>
      </c>
      <c r="AG119" s="30" t="e">
        <f>Tabela13[[#This Row],[DIV MÉD/AÇÃO]]/Tabela13[[#This Row],[Cotação]]</f>
        <v>#DIV/0!</v>
      </c>
      <c r="AH119" s="30" t="e">
        <f>Tabela13[[#This Row],[Cotação]]/Tabela13[[#This Row],[VPA]]</f>
        <v>#DIV/0!</v>
      </c>
      <c r="AI119" s="58">
        <f>IF(Tabela13[[#This Row],[P. Líquido]]&gt;0,Tabela13[[#This Row],[LUCRO MÉD]]/(Tabela13[[#This Row],[P. Líquido]]),0)</f>
        <v>0</v>
      </c>
      <c r="AJ119" s="70">
        <f>IF([LUCRO MÉD]&lt;&gt;0,Tabela13[[#This Row],[Cotação]]/(Tabela13[[#This Row],[LUCRO MÉD]]*1000/Tabela13[[#This Row],[Qtde Total Ações]]),0)</f>
        <v>0</v>
      </c>
      <c r="AK119" s="58" t="e">
        <f>(Tabela13[[#This Row],[LUCRO MÉD]]*1000/Tabela13[[#This Row],[Qtde Total Ações]])/Tabela13[[#This Row],[Cotação]]</f>
        <v>#DIV/0!</v>
      </c>
      <c r="AL119" s="56">
        <f>Tabela13[[#This Row],[Ativo Circ.]]/Tabela13[[#This Row],[Passivo Circ.]]</f>
        <v>1.6020716470900973</v>
      </c>
      <c r="AM119" s="30" t="e">
        <f>STDEV(Tabela13[[#This Row],[LUCRO 2015]:[LUCRO 2010]])/Tabela13[[#This Row],[LUCRO MÉD]]</f>
        <v>#DIV/0!</v>
      </c>
    </row>
    <row r="120" spans="1:39" hidden="1">
      <c r="A120" s="60" t="s">
        <v>629</v>
      </c>
      <c r="B120" s="21" t="s">
        <v>556</v>
      </c>
      <c r="C120" s="21" t="s">
        <v>389</v>
      </c>
      <c r="D120" s="34">
        <f>MAX(Tabela13[[#This Row],[Colunas1]:[Colunas5]])</f>
        <v>2.8</v>
      </c>
      <c r="E1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0" s="28" t="e">
        <f>IF(Tabela13[[#This Row],[P. Líquido]]&lt;&gt;0,(Tabela13[[#This Row],[P. Líquido]]*1000)/Tabela13[[#This Row],[Qtde Total Ações]],0)</f>
        <v>#DIV/0!</v>
      </c>
      <c r="G120" s="39">
        <f>SUMPRODUCT(N(TRIM(Tabela15[Colunas1])=Tabela13[[#This Row],[Nome de Pregão]]),Tabela15[Qtde total de ações])</f>
        <v>0</v>
      </c>
      <c r="H120" s="21">
        <f>SUMPRODUCT(N(Tabela1[Código]=Tabela13[[#This Row],[PAPEL]]),Tabela1[Fechamento])</f>
        <v>0</v>
      </c>
      <c r="I120" s="21">
        <f>SUMPRODUCT(N(Tabela17[Código]=Tabela13[[#This Row],[PAPEL]]),Tabela17[Fechamento])</f>
        <v>0</v>
      </c>
      <c r="J120" s="26">
        <f>SUMPRODUCT(N(Tabela176[Código]=Tabela13[[#This Row],[PAPEL]]),Tabela176[Fechamento])</f>
        <v>0</v>
      </c>
      <c r="K120" s="26">
        <f>SUMPRODUCT(N(Tabela1768[Código]=Tabela13[[#This Row],[PAPEL]]),Tabela1768[Fechamento])</f>
        <v>2.8</v>
      </c>
      <c r="L120" s="40">
        <f>SUMPRODUCT(N(Tabela17683[Código]=Tabela13[[#This Row],[PAPEL]]),Tabela17683[Fechamento])</f>
        <v>0</v>
      </c>
      <c r="M120" s="32">
        <f>IF(Tabela13[[#This Row],[Cotação]]&gt;0,Plan1!$B$2/Tabela13[[#This Row],[Cotação]]-MOD(Plan1!$B$2/Tabela13[[#This Row],[Cotação]],100),0)</f>
        <v>300</v>
      </c>
      <c r="N120" s="39">
        <v>1499652</v>
      </c>
      <c r="O120" s="39">
        <v>1777891</v>
      </c>
      <c r="P120" s="87">
        <v>1109745</v>
      </c>
      <c r="Q120" s="64">
        <v>0</v>
      </c>
      <c r="R120" s="64">
        <v>0</v>
      </c>
      <c r="S120" s="64">
        <v>0</v>
      </c>
      <c r="T120" s="64"/>
      <c r="U120" s="64"/>
      <c r="V120" s="94"/>
      <c r="W120" s="93"/>
      <c r="X120" s="64"/>
      <c r="Y120" s="64"/>
      <c r="Z120" s="64"/>
      <c r="AA120" s="64"/>
      <c r="AB120" s="64"/>
      <c r="AC120" s="64">
        <f>AVERAGE(Tabela13[[#This Row],[LUCRO 2015]:[LUCRO 2010]])</f>
        <v>0</v>
      </c>
      <c r="AD120" s="64" t="e">
        <f>AVERAGE(Tabela13[[#This Row],[DIV 2015]:[DIV 2010]])</f>
        <v>#DIV/0!</v>
      </c>
      <c r="AE120" s="83" t="e">
        <f>Tabela13[[#This Row],[DIV MÉD]]*1000/Tabela13[[#This Row],[Qtde Total Ações]]</f>
        <v>#DIV/0!</v>
      </c>
      <c r="AF120" s="30" t="e">
        <f>Tabela13[[#This Row],[DIV MÉD]]/Tabela13[[#This Row],[LUCRO MÉD]]</f>
        <v>#DIV/0!</v>
      </c>
      <c r="AG120" s="30" t="e">
        <f>Tabela13[[#This Row],[DIV MÉD/AÇÃO]]/Tabela13[[#This Row],[Cotação]]</f>
        <v>#DIV/0!</v>
      </c>
      <c r="AH120" s="30" t="e">
        <f>Tabela13[[#This Row],[Cotação]]/Tabela13[[#This Row],[VPA]]</f>
        <v>#DIV/0!</v>
      </c>
      <c r="AI120" s="58">
        <f>IF(Tabela13[[#This Row],[P. Líquido]]&gt;0,Tabela13[[#This Row],[LUCRO MÉD]]/(Tabela13[[#This Row],[P. Líquido]]),0)</f>
        <v>0</v>
      </c>
      <c r="AJ120" s="70">
        <f>IF([LUCRO MÉD]&lt;&gt;0,Tabela13[[#This Row],[Cotação]]/(Tabela13[[#This Row],[LUCRO MÉD]]*1000/Tabela13[[#This Row],[Qtde Total Ações]]),0)</f>
        <v>0</v>
      </c>
      <c r="AK120" s="58" t="e">
        <f>(Tabela13[[#This Row],[LUCRO MÉD]]*1000/Tabela13[[#This Row],[Qtde Total Ações]])/Tabela13[[#This Row],[Cotação]]</f>
        <v>#DIV/0!</v>
      </c>
      <c r="AL120" s="56">
        <f>Tabela13[[#This Row],[Ativo Circ.]]/Tabela13[[#This Row],[Passivo Circ.]]</f>
        <v>1.6020716470900973</v>
      </c>
      <c r="AM120" s="30" t="e">
        <f>STDEV(Tabela13[[#This Row],[LUCRO 2015]:[LUCRO 2010]])/Tabela13[[#This Row],[LUCRO MÉD]]</f>
        <v>#DIV/0!</v>
      </c>
    </row>
    <row r="121" spans="1:39" hidden="1">
      <c r="A121" s="21" t="s">
        <v>789</v>
      </c>
      <c r="B121" s="21" t="s">
        <v>556</v>
      </c>
      <c r="C121" s="21" t="s">
        <v>58</v>
      </c>
      <c r="D121" s="34">
        <f>MAX(Tabela13[[#This Row],[Colunas1]:[Colunas5]])</f>
        <v>3.99</v>
      </c>
      <c r="E1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1" s="28">
        <f>IF(Tabela13[[#This Row],[P. Líquido]]&lt;&gt;0,(Tabela13[[#This Row],[P. Líquido]]*1000)/Tabela13[[#This Row],[Qtde Total Ações]],0)</f>
        <v>0</v>
      </c>
      <c r="G121" s="39">
        <f>SUMPRODUCT(N(TRIM(Tabela15[Colunas1])=Tabela13[[#This Row],[Nome de Pregão]]),Tabela15[Qtde total de ações])</f>
        <v>137747421</v>
      </c>
      <c r="H121" s="21">
        <f>SUMPRODUCT(N(Tabela1[Código]=Tabela13[[#This Row],[PAPEL]]),Tabela1[Fechamento])</f>
        <v>3.99</v>
      </c>
      <c r="I121" s="21">
        <f>SUMPRODUCT(N(Tabela17[Código]=Tabela13[[#This Row],[PAPEL]]),Tabela17[Fechamento])</f>
        <v>0</v>
      </c>
      <c r="J121" s="21">
        <f>SUMPRODUCT(N(Tabela176[Código]=Tabela13[[#This Row],[PAPEL]]),Tabela176[Fechamento])</f>
        <v>0</v>
      </c>
      <c r="K121" s="31">
        <f>SUMPRODUCT(N(Tabela1768[Código]=Tabela13[[#This Row],[PAPEL]]),Tabela1768[Fechamento])</f>
        <v>0</v>
      </c>
      <c r="L121" s="21">
        <f>SUMPRODUCT(N(Tabela17683[Código]=Tabela13[[#This Row],[PAPEL]]),Tabela17683[Fechamento])</f>
        <v>0</v>
      </c>
      <c r="M121" s="32">
        <f>IF(Tabela13[[#This Row],[Cotação]]&gt;0,Plan1!$B$2/Tabela13[[#This Row],[Cotação]]-MOD(Plan1!$B$2/Tabela13[[#This Row],[Cotação]],100),0)</f>
        <v>200</v>
      </c>
      <c r="N121" s="39"/>
      <c r="O121" s="39"/>
      <c r="Q121" s="64"/>
      <c r="R121" s="64"/>
      <c r="S121" s="64"/>
      <c r="T121" s="64"/>
      <c r="U121" s="64"/>
      <c r="V121" s="94"/>
      <c r="W121" s="93"/>
      <c r="X121" s="64"/>
      <c r="Y121" s="64"/>
      <c r="Z121" s="64"/>
      <c r="AA121" s="64"/>
      <c r="AB121" s="64"/>
      <c r="AC121" s="64" t="e">
        <f>AVERAGE(Tabela13[[#This Row],[LUCRO 2015]:[LUCRO 2010]])</f>
        <v>#DIV/0!</v>
      </c>
      <c r="AD121" s="64" t="e">
        <f>AVERAGE(Tabela13[[#This Row],[DIV 2015]:[DIV 2010]])</f>
        <v>#DIV/0!</v>
      </c>
      <c r="AE121" s="83" t="e">
        <f>Tabela13[[#This Row],[DIV MÉD]]*1000/Tabela13[[#This Row],[Qtde Total Ações]]</f>
        <v>#DIV/0!</v>
      </c>
      <c r="AF121" s="30" t="e">
        <f>Tabela13[[#This Row],[DIV MÉD]]/Tabela13[[#This Row],[LUCRO MÉD]]</f>
        <v>#DIV/0!</v>
      </c>
      <c r="AG121" s="30" t="e">
        <f>Tabela13[[#This Row],[DIV MÉD/AÇÃO]]/Tabela13[[#This Row],[Cotação]]</f>
        <v>#DIV/0!</v>
      </c>
      <c r="AH121" s="30" t="e">
        <f>Tabela13[[#This Row],[Cotação]]/Tabela13[[#This Row],[VPA]]</f>
        <v>#DIV/0!</v>
      </c>
      <c r="AI121" s="58">
        <f>IF(Tabela13[[#This Row],[P. Líquido]]&gt;0,Tabela13[[#This Row],[LUCRO MÉD]]/(Tabela13[[#This Row],[P. Líquido]]),0)</f>
        <v>0</v>
      </c>
      <c r="AJ121" s="70" t="e">
        <f>IF([LUCRO MÉD]&lt;&gt;0,Tabela13[[#This Row],[Cotação]]/(Tabela13[[#This Row],[LUCRO MÉD]]*1000/Tabela13[[#This Row],[Qtde Total Ações]]),0)</f>
        <v>#DIV/0!</v>
      </c>
      <c r="AK121" s="58" t="e">
        <f>(Tabela13[[#This Row],[LUCRO MÉD]]*1000/Tabela13[[#This Row],[Qtde Total Ações]])/Tabela13[[#This Row],[Cotação]]</f>
        <v>#DIV/0!</v>
      </c>
      <c r="AL121" s="56" t="e">
        <f>Tabela13[[#This Row],[Ativo Circ.]]/Tabela13[[#This Row],[Passivo Circ.]]</f>
        <v>#DIV/0!</v>
      </c>
      <c r="AM121" s="30" t="e">
        <f>STDEV(Tabela13[[#This Row],[LUCRO 2015]:[LUCRO 2010]])/Tabela13[[#This Row],[LUCRO MÉD]]</f>
        <v>#DIV/0!</v>
      </c>
    </row>
    <row r="122" spans="1:39" hidden="1">
      <c r="A122" s="60" t="s">
        <v>608</v>
      </c>
      <c r="B122" s="21" t="s">
        <v>556</v>
      </c>
      <c r="C122" s="21" t="s">
        <v>379</v>
      </c>
      <c r="D122" s="34">
        <f>MAX(Tabela13[[#This Row],[Colunas1]:[Colunas5]])</f>
        <v>4</v>
      </c>
      <c r="E1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2" s="28">
        <f>IF(Tabela13[[#This Row],[P. Líquido]]&lt;&gt;0,(Tabela13[[#This Row],[P. Líquido]]*1000)/Tabela13[[#This Row],[Qtde Total Ações]],0)</f>
        <v>22.0151</v>
      </c>
      <c r="G122" s="39">
        <f>SUMPRODUCT(N(TRIM(Tabela15[Colunas1])=Tabela13[[#This Row],[Nome de Pregão]]),Tabela15[Qtde total de ações])</f>
        <v>10000000</v>
      </c>
      <c r="H122" s="21">
        <f>SUMPRODUCT(N(Tabela1[Código]=Tabela13[[#This Row],[PAPEL]]),Tabela1[Fechamento])</f>
        <v>0</v>
      </c>
      <c r="I122" s="21">
        <f>SUMPRODUCT(N(Tabela17[Código]=Tabela13[[#This Row],[PAPEL]]),Tabela17[Fechamento])</f>
        <v>0</v>
      </c>
      <c r="J122" s="26">
        <f>SUMPRODUCT(N(Tabela176[Código]=Tabela13[[#This Row],[PAPEL]]),Tabela176[Fechamento])</f>
        <v>0</v>
      </c>
      <c r="K122" s="26">
        <f>SUMPRODUCT(N(Tabela1768[Código]=Tabela13[[#This Row],[PAPEL]]),Tabela1768[Fechamento])</f>
        <v>4</v>
      </c>
      <c r="L122" s="40">
        <f>SUMPRODUCT(N(Tabela17683[Código]=Tabela13[[#This Row],[PAPEL]]),Tabela17683[Fechamento])</f>
        <v>0</v>
      </c>
      <c r="M122" s="32">
        <f>IF(Tabela13[[#This Row],[Cotação]]&gt;0,Plan1!$B$2/Tabela13[[#This Row],[Cotação]]-MOD(Plan1!$B$2/Tabela13[[#This Row],[Cotação]],100),0)</f>
        <v>200</v>
      </c>
      <c r="N122" s="39">
        <v>220151</v>
      </c>
      <c r="O122" s="39">
        <v>182354</v>
      </c>
      <c r="P122" s="87">
        <v>191346</v>
      </c>
      <c r="Q122" s="64">
        <v>0</v>
      </c>
      <c r="R122" s="64">
        <v>0</v>
      </c>
      <c r="S122" s="64">
        <v>16090</v>
      </c>
      <c r="T122" s="64"/>
      <c r="U122" s="64"/>
      <c r="V122" s="94"/>
      <c r="W122" s="93"/>
      <c r="X122" s="64"/>
      <c r="Y122" s="64"/>
      <c r="Z122" s="64"/>
      <c r="AA122" s="64"/>
      <c r="AB122" s="64"/>
      <c r="AC122" s="64">
        <f>AVERAGE(Tabela13[[#This Row],[LUCRO 2015]:[LUCRO 2010]])</f>
        <v>5363.333333333333</v>
      </c>
      <c r="AD122" s="64" t="e">
        <f>AVERAGE(Tabela13[[#This Row],[DIV 2015]:[DIV 2010]])</f>
        <v>#DIV/0!</v>
      </c>
      <c r="AE122" s="83" t="e">
        <f>Tabela13[[#This Row],[DIV MÉD]]*1000/Tabela13[[#This Row],[Qtde Total Ações]]</f>
        <v>#DIV/0!</v>
      </c>
      <c r="AF122" s="30" t="e">
        <f>Tabela13[[#This Row],[DIV MÉD]]/Tabela13[[#This Row],[LUCRO MÉD]]</f>
        <v>#DIV/0!</v>
      </c>
      <c r="AG122" s="30" t="e">
        <f>Tabela13[[#This Row],[DIV MÉD/AÇÃO]]/Tabela13[[#This Row],[Cotação]]</f>
        <v>#DIV/0!</v>
      </c>
      <c r="AH122" s="30">
        <f>Tabela13[[#This Row],[Cotação]]/Tabela13[[#This Row],[VPA]]</f>
        <v>0.18169347402464672</v>
      </c>
      <c r="AI122" s="58">
        <f>IF(Tabela13[[#This Row],[P. Líquido]]&gt;0,Tabela13[[#This Row],[LUCRO MÉD]]/(Tabela13[[#This Row],[P. Líquido]]),0)</f>
        <v>2.4362066642138046E-2</v>
      </c>
      <c r="AJ122" s="70">
        <f>IF([LUCRO MÉD]&lt;&gt;0,Tabela13[[#This Row],[Cotação]]/(Tabela13[[#This Row],[LUCRO MÉD]]*1000/Tabela13[[#This Row],[Qtde Total Ações]]),0)</f>
        <v>7.4580484773151028</v>
      </c>
      <c r="AK122" s="58">
        <f>(Tabela13[[#This Row],[LUCRO MÉD]]*1000/Tabela13[[#This Row],[Qtde Total Ações]])/Tabela13[[#This Row],[Cotação]]</f>
        <v>0.13408333333333333</v>
      </c>
      <c r="AL122" s="56">
        <f>Tabela13[[#This Row],[Ativo Circ.]]/Tabela13[[#This Row],[Passivo Circ.]]</f>
        <v>0.95300659538218724</v>
      </c>
      <c r="AM122" s="30">
        <f>STDEV(Tabela13[[#This Row],[LUCRO 2015]:[LUCRO 2010]])/Tabela13[[#This Row],[LUCRO MÉD]]</f>
        <v>1.7320508075688776</v>
      </c>
    </row>
    <row r="123" spans="1:39" hidden="1">
      <c r="A123" s="21" t="s">
        <v>634</v>
      </c>
      <c r="B123" s="21" t="s">
        <v>555</v>
      </c>
      <c r="C123" s="21" t="s">
        <v>327</v>
      </c>
      <c r="D123" s="34">
        <f>MAX(Tabela13[[#This Row],[Colunas1]:[Colunas5]])</f>
        <v>13</v>
      </c>
      <c r="E1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3" s="28">
        <f>IF(Tabela13[[#This Row],[P. Líquido]]&lt;&gt;0,(Tabela13[[#This Row],[P. Líquido]]*1000)/Tabela13[[#This Row],[Qtde Total Ações]],0)</f>
        <v>0</v>
      </c>
      <c r="G123" s="39">
        <f>SUMPRODUCT(N(TRIM(Tabela15[Colunas1])=Tabela13[[#This Row],[Nome de Pregão]]),Tabela15[Qtde total de ações])</f>
        <v>0</v>
      </c>
      <c r="H123" s="21">
        <f>SUMPRODUCT(N(Tabela1[Código]=Tabela13[[#This Row],[PAPEL]]),Tabela1[Fechamento])</f>
        <v>0</v>
      </c>
      <c r="I123" s="21">
        <f>SUMPRODUCT(N(Tabela17[Código]=Tabela13[[#This Row],[PAPEL]]),Tabela17[Fechamento])</f>
        <v>0</v>
      </c>
      <c r="J123" s="21">
        <f>SUMPRODUCT(N(Tabela176[Código]=Tabela13[[#This Row],[PAPEL]]),Tabela176[Fechamento])</f>
        <v>13</v>
      </c>
      <c r="K123" s="21">
        <f>SUMPRODUCT(N(Tabela1768[Código]=Tabela13[[#This Row],[PAPEL]]),Tabela1768[Fechamento])</f>
        <v>0</v>
      </c>
      <c r="L123" s="26">
        <f>SUMPRODUCT(N(Tabela17683[Código]=Tabela13[[#This Row],[PAPEL]]),Tabela17683[Fechamento])</f>
        <v>0</v>
      </c>
      <c r="M123" s="32">
        <f>IF(Tabela13[[#This Row],[Cotação]]&gt;0,Plan1!$B$2/Tabela13[[#This Row],[Cotação]]-MOD(Plan1!$B$2/Tabela13[[#This Row],[Cotação]],100),0)</f>
        <v>0</v>
      </c>
      <c r="N123" s="32"/>
      <c r="O123" s="32"/>
      <c r="P123" s="88"/>
      <c r="Q123" s="64"/>
      <c r="R123" s="64"/>
      <c r="S123" s="64"/>
      <c r="T123" s="64"/>
      <c r="U123" s="64"/>
      <c r="V123" s="94"/>
      <c r="W123" s="93"/>
      <c r="X123" s="64"/>
      <c r="Y123" s="64"/>
      <c r="Z123" s="64"/>
      <c r="AA123" s="64"/>
      <c r="AB123" s="64"/>
      <c r="AC123" s="64" t="e">
        <f>AVERAGE(Tabela13[[#This Row],[LUCRO 2015]:[LUCRO 2010]])</f>
        <v>#DIV/0!</v>
      </c>
      <c r="AD123" s="64" t="e">
        <f>AVERAGE(Tabela13[[#This Row],[DIV 2015]:[DIV 2010]])</f>
        <v>#DIV/0!</v>
      </c>
      <c r="AE123" s="83" t="e">
        <f>Tabela13[[#This Row],[DIV MÉD]]*1000/Tabela13[[#This Row],[Qtde Total Ações]]</f>
        <v>#DIV/0!</v>
      </c>
      <c r="AF123" s="30" t="e">
        <f>Tabela13[[#This Row],[DIV MÉD]]/Tabela13[[#This Row],[LUCRO MÉD]]</f>
        <v>#DIV/0!</v>
      </c>
      <c r="AG123" s="30" t="e">
        <f>Tabela13[[#This Row],[DIV MÉD/AÇÃO]]/Tabela13[[#This Row],[Cotação]]</f>
        <v>#DIV/0!</v>
      </c>
      <c r="AH123" s="30" t="e">
        <f>Tabela13[[#This Row],[Cotação]]/Tabela13[[#This Row],[VPA]]</f>
        <v>#DIV/0!</v>
      </c>
      <c r="AI123" s="58">
        <f>IF(Tabela13[[#This Row],[P. Líquido]]&gt;0,Tabela13[[#This Row],[LUCRO MÉD]]/(Tabela13[[#This Row],[P. Líquido]]),0)</f>
        <v>0</v>
      </c>
      <c r="AJ123" s="70" t="e">
        <f>IF([LUCRO MÉD]&lt;&gt;0,Tabela13[[#This Row],[Cotação]]/(Tabela13[[#This Row],[LUCRO MÉD]]*1000/Tabela13[[#This Row],[Qtde Total Ações]]),0)</f>
        <v>#DIV/0!</v>
      </c>
      <c r="AK123" s="58" t="e">
        <f>(Tabela13[[#This Row],[LUCRO MÉD]]*1000/Tabela13[[#This Row],[Qtde Total Ações]])/Tabela13[[#This Row],[Cotação]]</f>
        <v>#DIV/0!</v>
      </c>
      <c r="AL123" s="56" t="e">
        <f>Tabela13[[#This Row],[Ativo Circ.]]/Tabela13[[#This Row],[Passivo Circ.]]</f>
        <v>#DIV/0!</v>
      </c>
      <c r="AM123" s="30" t="e">
        <f>STDEV(Tabela13[[#This Row],[LUCRO 2015]:[LUCRO 2010]])/Tabela13[[#This Row],[LUCRO MÉD]]</f>
        <v>#DIV/0!</v>
      </c>
    </row>
    <row r="124" spans="1:39" hidden="1">
      <c r="A124" s="21" t="s">
        <v>760</v>
      </c>
      <c r="B124" s="21" t="s">
        <v>556</v>
      </c>
      <c r="C124" s="21" t="s">
        <v>57</v>
      </c>
      <c r="D124" s="34">
        <f>MAX(Tabela13[[#This Row],[Colunas1]:[Colunas5]])</f>
        <v>4</v>
      </c>
      <c r="E1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4" s="28">
        <f>IF(Tabela13[[#This Row],[P. Líquido]]&lt;&gt;0,(Tabela13[[#This Row],[P. Líquido]]*1000)/Tabela13[[#This Row],[Qtde Total Ações]],0)</f>
        <v>0</v>
      </c>
      <c r="G124" s="39">
        <f>SUMPRODUCT(N(TRIM(Tabela15[Colunas1])=Tabela13[[#This Row],[Nome de Pregão]]),Tabela15[Qtde total de ações])</f>
        <v>121172024</v>
      </c>
      <c r="H124" s="21">
        <f>SUMPRODUCT(N(Tabela1[Código]=Tabela13[[#This Row],[PAPEL]]),Tabela1[Fechamento])</f>
        <v>4</v>
      </c>
      <c r="I124" s="21">
        <f>SUMPRODUCT(N(Tabela17[Código]=Tabela13[[#This Row],[PAPEL]]),Tabela17[Fechamento])</f>
        <v>0</v>
      </c>
      <c r="J124" s="21">
        <f>SUMPRODUCT(N(Tabela176[Código]=Tabela13[[#This Row],[PAPEL]]),Tabela176[Fechamento])</f>
        <v>0</v>
      </c>
      <c r="K124" s="31">
        <f>SUMPRODUCT(N(Tabela1768[Código]=Tabela13[[#This Row],[PAPEL]]),Tabela1768[Fechamento])</f>
        <v>0</v>
      </c>
      <c r="L124" s="21">
        <f>SUMPRODUCT(N(Tabela17683[Código]=Tabela13[[#This Row],[PAPEL]]),Tabela17683[Fechamento])</f>
        <v>0</v>
      </c>
      <c r="M124" s="32">
        <f>IF(Tabela13[[#This Row],[Cotação]]&gt;0,Plan1!$B$2/Tabela13[[#This Row],[Cotação]]-MOD(Plan1!$B$2/Tabela13[[#This Row],[Cotação]],100),0)</f>
        <v>200</v>
      </c>
      <c r="N124" s="39"/>
      <c r="O124" s="39"/>
      <c r="Q124" s="64"/>
      <c r="R124" s="64"/>
      <c r="S124" s="64"/>
      <c r="T124" s="64"/>
      <c r="U124" s="64"/>
      <c r="V124" s="94"/>
      <c r="W124" s="93"/>
      <c r="X124" s="64"/>
      <c r="Y124" s="64"/>
      <c r="Z124" s="64"/>
      <c r="AA124" s="64"/>
      <c r="AB124" s="64"/>
      <c r="AC124" s="64" t="e">
        <f>AVERAGE(Tabela13[[#This Row],[LUCRO 2015]:[LUCRO 2010]])</f>
        <v>#DIV/0!</v>
      </c>
      <c r="AD124" s="64" t="e">
        <f>AVERAGE(Tabela13[[#This Row],[DIV 2015]:[DIV 2010]])</f>
        <v>#DIV/0!</v>
      </c>
      <c r="AE124" s="83" t="e">
        <f>Tabela13[[#This Row],[DIV MÉD]]*1000/Tabela13[[#This Row],[Qtde Total Ações]]</f>
        <v>#DIV/0!</v>
      </c>
      <c r="AF124" s="30" t="e">
        <f>Tabela13[[#This Row],[DIV MÉD]]/Tabela13[[#This Row],[LUCRO MÉD]]</f>
        <v>#DIV/0!</v>
      </c>
      <c r="AG124" s="30" t="e">
        <f>Tabela13[[#This Row],[DIV MÉD/AÇÃO]]/Tabela13[[#This Row],[Cotação]]</f>
        <v>#DIV/0!</v>
      </c>
      <c r="AH124" s="30" t="e">
        <f>Tabela13[[#This Row],[Cotação]]/Tabela13[[#This Row],[VPA]]</f>
        <v>#DIV/0!</v>
      </c>
      <c r="AI124" s="58">
        <f>IF(Tabela13[[#This Row],[P. Líquido]]&gt;0,Tabela13[[#This Row],[LUCRO MÉD]]/(Tabela13[[#This Row],[P. Líquido]]),0)</f>
        <v>0</v>
      </c>
      <c r="AJ124" s="70" t="e">
        <f>IF([LUCRO MÉD]&lt;&gt;0,Tabela13[[#This Row],[Cotação]]/(Tabela13[[#This Row],[LUCRO MÉD]]*1000/Tabela13[[#This Row],[Qtde Total Ações]]),0)</f>
        <v>#DIV/0!</v>
      </c>
      <c r="AK124" s="58" t="e">
        <f>(Tabela13[[#This Row],[LUCRO MÉD]]*1000/Tabela13[[#This Row],[Qtde Total Ações]])/Tabela13[[#This Row],[Cotação]]</f>
        <v>#DIV/0!</v>
      </c>
      <c r="AL124" s="56" t="e">
        <f>Tabela13[[#This Row],[Ativo Circ.]]/Tabela13[[#This Row],[Passivo Circ.]]</f>
        <v>#DIV/0!</v>
      </c>
      <c r="AM124" s="30" t="e">
        <f>STDEV(Tabela13[[#This Row],[LUCRO 2015]:[LUCRO 2010]])/Tabela13[[#This Row],[LUCRO MÉD]]</f>
        <v>#DIV/0!</v>
      </c>
    </row>
    <row r="125" spans="1:39" hidden="1">
      <c r="A125" s="60" t="s">
        <v>693</v>
      </c>
      <c r="B125" s="21" t="s">
        <v>555</v>
      </c>
      <c r="C125" s="21" t="s">
        <v>522</v>
      </c>
      <c r="D125" s="34">
        <f>MAX(Tabela13[[#This Row],[Colunas1]:[Colunas5]])</f>
        <v>4.07</v>
      </c>
      <c r="E1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5" s="28">
        <f>IF(Tabela13[[#This Row],[P. Líquido]]&lt;&gt;0,(Tabela13[[#This Row],[P. Líquido]]*1000)/Tabela13[[#This Row],[Qtde Total Ações]],0)</f>
        <v>-8.6567204471301338</v>
      </c>
      <c r="G125" s="39">
        <f>SUMPRODUCT(N(TRIM(Tabela15[Colunas1])=Tabela13[[#This Row],[Nome de Pregão]]),Tabela15[Qtde total de ações])</f>
        <v>126760591</v>
      </c>
      <c r="H125" s="21">
        <f>SUMPRODUCT(N(Tabela1[Código]=Tabela13[[#This Row],[PAPEL]]),Tabela1[Fechamento])</f>
        <v>0</v>
      </c>
      <c r="I125" s="21">
        <f>SUMPRODUCT(N(Tabela17[Código]=Tabela13[[#This Row],[PAPEL]]),Tabela17[Fechamento])</f>
        <v>0</v>
      </c>
      <c r="J125" s="21">
        <f>SUMPRODUCT(N(Tabela176[Código]=Tabela13[[#This Row],[PAPEL]]),Tabela176[Fechamento])</f>
        <v>0</v>
      </c>
      <c r="K125" s="21">
        <f>SUMPRODUCT(N(Tabela1768[Código]=Tabela13[[#This Row],[PAPEL]]),Tabela1768[Fechamento])</f>
        <v>0</v>
      </c>
      <c r="L125" s="26">
        <f>SUMPRODUCT(N(Tabela17683[Código]=Tabela13[[#This Row],[PAPEL]]),Tabela17683[Fechamento])</f>
        <v>4.07</v>
      </c>
      <c r="M125" s="32">
        <f>IF(Tabela13[[#This Row],[Cotação]]&gt;0,Plan1!$B$2/Tabela13[[#This Row],[Cotação]]-MOD(Plan1!$B$2/Tabela13[[#This Row],[Cotação]],100),0)</f>
        <v>200</v>
      </c>
      <c r="N125" s="39">
        <v>-1097331</v>
      </c>
      <c r="O125" s="39">
        <v>663034</v>
      </c>
      <c r="P125" s="87">
        <v>3063342</v>
      </c>
      <c r="Q125" s="64">
        <v>0</v>
      </c>
      <c r="R125" s="64">
        <v>0</v>
      </c>
      <c r="S125" s="64">
        <v>0</v>
      </c>
      <c r="T125" s="64"/>
      <c r="U125" s="64"/>
      <c r="V125" s="94"/>
      <c r="W125" s="93"/>
      <c r="X125" s="64"/>
      <c r="Y125" s="64"/>
      <c r="Z125" s="64"/>
      <c r="AA125" s="64"/>
      <c r="AB125" s="64"/>
      <c r="AC125" s="64">
        <f>AVERAGE(Tabela13[[#This Row],[LUCRO 2015]:[LUCRO 2010]])</f>
        <v>0</v>
      </c>
      <c r="AD125" s="64" t="e">
        <f>AVERAGE(Tabela13[[#This Row],[DIV 2015]:[DIV 2010]])</f>
        <v>#DIV/0!</v>
      </c>
      <c r="AE125" s="83" t="e">
        <f>Tabela13[[#This Row],[DIV MÉD]]*1000/Tabela13[[#This Row],[Qtde Total Ações]]</f>
        <v>#DIV/0!</v>
      </c>
      <c r="AF125" s="30" t="e">
        <f>Tabela13[[#This Row],[DIV MÉD]]/Tabela13[[#This Row],[LUCRO MÉD]]</f>
        <v>#DIV/0!</v>
      </c>
      <c r="AG125" s="30" t="e">
        <f>Tabela13[[#This Row],[DIV MÉD/AÇÃO]]/Tabela13[[#This Row],[Cotação]]</f>
        <v>#DIV/0!</v>
      </c>
      <c r="AH125" s="30">
        <f>Tabela13[[#This Row],[Cotação]]/Tabela13[[#This Row],[VPA]]</f>
        <v>-0.47015495358282966</v>
      </c>
      <c r="AI125" s="58">
        <f>IF(Tabela13[[#This Row],[P. Líquido]]&gt;0,Tabela13[[#This Row],[LUCRO MÉD]]/(Tabela13[[#This Row],[P. Líquido]]),0)</f>
        <v>0</v>
      </c>
      <c r="AJ125" s="70">
        <f>IF([LUCRO MÉD]&lt;&gt;0,Tabela13[[#This Row],[Cotação]]/(Tabela13[[#This Row],[LUCRO MÉD]]*1000/Tabela13[[#This Row],[Qtde Total Ações]]),0)</f>
        <v>0</v>
      </c>
      <c r="AK125" s="58">
        <f>(Tabela13[[#This Row],[LUCRO MÉD]]*1000/Tabela13[[#This Row],[Qtde Total Ações]])/Tabela13[[#This Row],[Cotação]]</f>
        <v>0</v>
      </c>
      <c r="AL125" s="56">
        <f>Tabela13[[#This Row],[Ativo Circ.]]/Tabela13[[#This Row],[Passivo Circ.]]</f>
        <v>0.21644138982849451</v>
      </c>
      <c r="AM125" s="30" t="e">
        <f>STDEV(Tabela13[[#This Row],[LUCRO 2015]:[LUCRO 2010]])/Tabela13[[#This Row],[LUCRO MÉD]]</f>
        <v>#DIV/0!</v>
      </c>
    </row>
    <row r="126" spans="1:39" hidden="1">
      <c r="A126" s="60" t="s">
        <v>662</v>
      </c>
      <c r="B126" s="21" t="s">
        <v>555</v>
      </c>
      <c r="C126" s="21" t="s">
        <v>300</v>
      </c>
      <c r="D126" s="34">
        <f>MAX(Tabela13[[#This Row],[Colunas1]:[Colunas5]])</f>
        <v>4.08</v>
      </c>
      <c r="E1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6" s="28">
        <f>IF(Tabela13[[#This Row],[P. Líquido]]&lt;&gt;0,(Tabela13[[#This Row],[P. Líquido]]*1000)/Tabela13[[#This Row],[Qtde Total Ações]],0)</f>
        <v>12.668596690087858</v>
      </c>
      <c r="G126" s="39">
        <f>SUMPRODUCT(N(TRIM(Tabela15[Colunas1])=Tabela13[[#This Row],[Nome de Pregão]]),Tabela15[Qtde total de ações])</f>
        <v>92619256</v>
      </c>
      <c r="H126" s="21">
        <f>SUMPRODUCT(N(Tabela1[Código]=Tabela13[[#This Row],[PAPEL]]),Tabela1[Fechamento])</f>
        <v>0</v>
      </c>
      <c r="I126" s="21">
        <f>SUMPRODUCT(N(Tabela17[Código]=Tabela13[[#This Row],[PAPEL]]),Tabela17[Fechamento])</f>
        <v>0</v>
      </c>
      <c r="J126" s="21">
        <f>SUMPRODUCT(N(Tabela176[Código]=Tabela13[[#This Row],[PAPEL]]),Tabela176[Fechamento])</f>
        <v>4.08</v>
      </c>
      <c r="K126" s="21">
        <f>SUMPRODUCT(N(Tabela1768[Código]=Tabela13[[#This Row],[PAPEL]]),Tabela1768[Fechamento])</f>
        <v>0</v>
      </c>
      <c r="L126" s="31">
        <f>SUMPRODUCT(N(Tabela17683[Código]=Tabela13[[#This Row],[PAPEL]]),Tabela17683[Fechamento])</f>
        <v>0</v>
      </c>
      <c r="M126" s="32">
        <f>IF(Tabela13[[#This Row],[Cotação]]&gt;0,Plan1!$B$2/Tabela13[[#This Row],[Cotação]]-MOD(Plan1!$B$2/Tabela13[[#This Row],[Cotação]],100),0)</f>
        <v>200</v>
      </c>
      <c r="N126" s="39">
        <v>1173356</v>
      </c>
      <c r="O126" s="39">
        <v>467223</v>
      </c>
      <c r="P126" s="87">
        <v>551987</v>
      </c>
      <c r="Q126" s="64">
        <v>10508</v>
      </c>
      <c r="R126" s="64">
        <v>27382</v>
      </c>
      <c r="S126" s="64">
        <v>88862</v>
      </c>
      <c r="T126" s="64"/>
      <c r="U126" s="64"/>
      <c r="V126" s="94"/>
      <c r="W126" s="93"/>
      <c r="X126" s="64"/>
      <c r="Y126" s="64"/>
      <c r="Z126" s="64"/>
      <c r="AA126" s="64"/>
      <c r="AB126" s="64"/>
      <c r="AC126" s="64">
        <f>AVERAGE(Tabela13[[#This Row],[LUCRO 2015]:[LUCRO 2010]])</f>
        <v>42250.666666666664</v>
      </c>
      <c r="AD126" s="64" t="e">
        <f>AVERAGE(Tabela13[[#This Row],[DIV 2015]:[DIV 2010]])</f>
        <v>#DIV/0!</v>
      </c>
      <c r="AE126" s="83" t="e">
        <f>Tabela13[[#This Row],[DIV MÉD]]*1000/Tabela13[[#This Row],[Qtde Total Ações]]</f>
        <v>#DIV/0!</v>
      </c>
      <c r="AF126" s="30" t="e">
        <f>Tabela13[[#This Row],[DIV MÉD]]/Tabela13[[#This Row],[LUCRO MÉD]]</f>
        <v>#DIV/0!</v>
      </c>
      <c r="AG126" s="30" t="e">
        <f>Tabela13[[#This Row],[DIV MÉD/AÇÃO]]/Tabela13[[#This Row],[Cotação]]</f>
        <v>#DIV/0!</v>
      </c>
      <c r="AH126" s="30">
        <f>Tabela13[[#This Row],[Cotação]]/Tabela13[[#This Row],[VPA]]</f>
        <v>0.32205619136903041</v>
      </c>
      <c r="AI126" s="58">
        <f>IF(Tabela13[[#This Row],[P. Líquido]]&gt;0,Tabela13[[#This Row],[LUCRO MÉD]]/(Tabela13[[#This Row],[P. Líquido]]),0)</f>
        <v>3.6008395292363667E-2</v>
      </c>
      <c r="AJ126" s="70">
        <f>IF([LUCRO MÉD]&lt;&gt;0,Tabela13[[#This Row],[Cotação]]/(Tabela13[[#This Row],[LUCRO MÉD]]*1000/Tabela13[[#This Row],[Qtde Total Ações]]),0)</f>
        <v>8.9439195708154511</v>
      </c>
      <c r="AK126" s="58">
        <f>(Tabela13[[#This Row],[LUCRO MÉD]]*1000/Tabela13[[#This Row],[Qtde Total Ações]])/Tabela13[[#This Row],[Cotação]]</f>
        <v>0.11180780328828764</v>
      </c>
      <c r="AL126" s="56">
        <f>Tabela13[[#This Row],[Ativo Circ.]]/Tabela13[[#This Row],[Passivo Circ.]]</f>
        <v>0.84643841249884511</v>
      </c>
      <c r="AM126" s="30">
        <f>STDEV(Tabela13[[#This Row],[LUCRO 2015]:[LUCRO 2010]])/Tabela13[[#This Row],[LUCRO MÉD]]</f>
        <v>0.9760527764138337</v>
      </c>
    </row>
    <row r="127" spans="1:39" hidden="1">
      <c r="A127" s="60" t="s">
        <v>638</v>
      </c>
      <c r="B127" s="21" t="s">
        <v>555</v>
      </c>
      <c r="C127" s="21" t="s">
        <v>322</v>
      </c>
      <c r="D127" s="34">
        <f>MAX(Tabela13[[#This Row],[Colunas1]:[Colunas5]])</f>
        <v>9.2100000000000009</v>
      </c>
      <c r="E1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7" s="28" t="e">
        <f>IF(Tabela13[[#This Row],[P. Líquido]]&lt;&gt;0,(Tabela13[[#This Row],[P. Líquido]]*1000)/Tabela13[[#This Row],[Qtde Total Ações]],0)</f>
        <v>#DIV/0!</v>
      </c>
      <c r="G127" s="39">
        <f>SUMPRODUCT(N(TRIM(Tabela15[Colunas1])=Tabela13[[#This Row],[Nome de Pregão]]),Tabela15[Qtde total de ações])</f>
        <v>0</v>
      </c>
      <c r="H127" s="21">
        <f>SUMPRODUCT(N(Tabela1[Código]=Tabela13[[#This Row],[PAPEL]]),Tabela1[Fechamento])</f>
        <v>0</v>
      </c>
      <c r="I127" s="21">
        <f>SUMPRODUCT(N(Tabela17[Código]=Tabela13[[#This Row],[PAPEL]]),Tabela17[Fechamento])</f>
        <v>0</v>
      </c>
      <c r="J127" s="21">
        <f>SUMPRODUCT(N(Tabela176[Código]=Tabela13[[#This Row],[PAPEL]]),Tabela176[Fechamento])</f>
        <v>9.2100000000000009</v>
      </c>
      <c r="K127" s="21">
        <f>SUMPRODUCT(N(Tabela1768[Código]=Tabela13[[#This Row],[PAPEL]]),Tabela1768[Fechamento])</f>
        <v>0</v>
      </c>
      <c r="L127" s="26">
        <f>SUMPRODUCT(N(Tabela17683[Código]=Tabela13[[#This Row],[PAPEL]]),Tabela17683[Fechamento])</f>
        <v>0</v>
      </c>
      <c r="M127" s="32">
        <f>IF(Tabela13[[#This Row],[Cotação]]&gt;0,Plan1!$B$2/Tabela13[[#This Row],[Cotação]]-MOD(Plan1!$B$2/Tabela13[[#This Row],[Cotação]],100),0)</f>
        <v>100</v>
      </c>
      <c r="N127" s="39">
        <v>2789950</v>
      </c>
      <c r="O127" s="39">
        <v>1352144</v>
      </c>
      <c r="P127" s="87">
        <v>748472</v>
      </c>
      <c r="Q127" s="64">
        <v>24204</v>
      </c>
      <c r="R127" s="64">
        <v>82647</v>
      </c>
      <c r="S127" s="64">
        <v>131582</v>
      </c>
      <c r="T127" s="64"/>
      <c r="U127" s="64"/>
      <c r="V127" s="94"/>
      <c r="W127" s="93"/>
      <c r="X127" s="64"/>
      <c r="Y127" s="64"/>
      <c r="Z127" s="64"/>
      <c r="AA127" s="64"/>
      <c r="AB127" s="64"/>
      <c r="AC127" s="64">
        <f>AVERAGE(Tabela13[[#This Row],[LUCRO 2015]:[LUCRO 2010]])</f>
        <v>79477.666666666672</v>
      </c>
      <c r="AD127" s="64" t="e">
        <f>AVERAGE(Tabela13[[#This Row],[DIV 2015]:[DIV 2010]])</f>
        <v>#DIV/0!</v>
      </c>
      <c r="AE127" s="83" t="e">
        <f>Tabela13[[#This Row],[DIV MÉD]]*1000/Tabela13[[#This Row],[Qtde Total Ações]]</f>
        <v>#DIV/0!</v>
      </c>
      <c r="AF127" s="30" t="e">
        <f>Tabela13[[#This Row],[DIV MÉD]]/Tabela13[[#This Row],[LUCRO MÉD]]</f>
        <v>#DIV/0!</v>
      </c>
      <c r="AG127" s="30" t="e">
        <f>Tabela13[[#This Row],[DIV MÉD/AÇÃO]]/Tabela13[[#This Row],[Cotação]]</f>
        <v>#DIV/0!</v>
      </c>
      <c r="AH127" s="30" t="e">
        <f>Tabela13[[#This Row],[Cotação]]/Tabela13[[#This Row],[VPA]]</f>
        <v>#DIV/0!</v>
      </c>
      <c r="AI127" s="58">
        <f>IF(Tabela13[[#This Row],[P. Líquido]]&gt;0,Tabela13[[#This Row],[LUCRO MÉD]]/(Tabela13[[#This Row],[P. Líquido]]),0)</f>
        <v>2.8487129398973698E-2</v>
      </c>
      <c r="AJ127" s="70" t="e">
        <f>IF([LUCRO MÉD]&lt;&gt;0,Tabela13[[#This Row],[Cotação]]/(Tabela13[[#This Row],[LUCRO MÉD]]*1000/Tabela13[[#This Row],[Qtde Total Ações]]),0)</f>
        <v>#DIV/0!</v>
      </c>
      <c r="AK127" s="58" t="e">
        <f>(Tabela13[[#This Row],[LUCRO MÉD]]*1000/Tabela13[[#This Row],[Qtde Total Ações]])/Tabela13[[#This Row],[Cotação]]</f>
        <v>#DIV/0!</v>
      </c>
      <c r="AL127" s="56">
        <f>Tabela13[[#This Row],[Ativo Circ.]]/Tabela13[[#This Row],[Passivo Circ.]]</f>
        <v>1.8065391891747453</v>
      </c>
      <c r="AM127" s="30">
        <f>STDEV(Tabela13[[#This Row],[LUCRO 2015]:[LUCRO 2010]])/Tabela13[[#This Row],[LUCRO MÉD]]</f>
        <v>0.67640527478342216</v>
      </c>
    </row>
    <row r="128" spans="1:39" hidden="1">
      <c r="A128" s="60" t="s">
        <v>639</v>
      </c>
      <c r="B128" s="21" t="s">
        <v>555</v>
      </c>
      <c r="C128" s="21" t="s">
        <v>238</v>
      </c>
      <c r="D128" s="34">
        <f>MAX(Tabela13[[#This Row],[Colunas1]:[Colunas5]])</f>
        <v>0</v>
      </c>
      <c r="E1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28" s="28">
        <f>IF(Tabela13[[#This Row],[P. Líquido]]&lt;&gt;0,(Tabela13[[#This Row],[P. Líquido]]*1000)/Tabela13[[#This Row],[Qtde Total Ações]],0)</f>
        <v>11.468231548431083</v>
      </c>
      <c r="G128" s="39">
        <f>SUMPRODUCT(N(TRIM(Tabela15[Colunas1])=Tabela13[[#This Row],[Nome de Pregão]]),Tabela15[Qtde total de ações])</f>
        <v>245355789</v>
      </c>
      <c r="H128" s="21">
        <f>SUMPRODUCT(N(Tabela1[Código]=Tabela13[[#This Row],[PAPEL]]),Tabela1[Fechamento])</f>
        <v>0</v>
      </c>
      <c r="I128" s="21">
        <f>SUMPRODUCT(N(Tabela17[Código]=Tabela13[[#This Row],[PAPEL]]),Tabela17[Fechamento])</f>
        <v>0</v>
      </c>
      <c r="J128" s="21">
        <f>SUMPRODUCT(N(Tabela176[Código]=Tabela13[[#This Row],[PAPEL]]),Tabela176[Fechamento])</f>
        <v>0</v>
      </c>
      <c r="K128" s="31">
        <f>SUMPRODUCT(N(Tabela1768[Código]=Tabela13[[#This Row],[PAPEL]]),Tabela1768[Fechamento])</f>
        <v>0</v>
      </c>
      <c r="L128" s="21">
        <f>SUMPRODUCT(N(Tabela17683[Código]=Tabela13[[#This Row],[PAPEL]]),Tabela17683[Fechamento])</f>
        <v>0</v>
      </c>
      <c r="M128" s="32">
        <f>IF(Tabela13[[#This Row],[Cotação]]&gt;0,Plan1!$B$2/Tabela13[[#This Row],[Cotação]]-MOD(Plan1!$B$2/Tabela13[[#This Row],[Cotação]],100),0)</f>
        <v>0</v>
      </c>
      <c r="N128" s="39">
        <v>2813797</v>
      </c>
      <c r="O128" s="39">
        <v>21392082</v>
      </c>
      <c r="P128" s="87">
        <v>21392082</v>
      </c>
      <c r="Q128" s="64">
        <v>473176</v>
      </c>
      <c r="R128" s="64">
        <v>270532</v>
      </c>
      <c r="S128" s="64">
        <v>231584</v>
      </c>
      <c r="T128" s="64"/>
      <c r="U128" s="64"/>
      <c r="V128" s="94"/>
      <c r="W128" s="93"/>
      <c r="X128" s="64"/>
      <c r="Y128" s="64"/>
      <c r="Z128" s="64"/>
      <c r="AA128" s="64"/>
      <c r="AB128" s="64"/>
      <c r="AC128" s="64">
        <f>AVERAGE(Tabela13[[#This Row],[LUCRO 2015]:[LUCRO 2010]])</f>
        <v>325097.33333333331</v>
      </c>
      <c r="AD128" s="64" t="e">
        <f>AVERAGE(Tabela13[[#This Row],[DIV 2015]:[DIV 2010]])</f>
        <v>#DIV/0!</v>
      </c>
      <c r="AE128" s="83" t="e">
        <f>Tabela13[[#This Row],[DIV MÉD]]*1000/Tabela13[[#This Row],[Qtde Total Ações]]</f>
        <v>#DIV/0!</v>
      </c>
      <c r="AF128" s="30" t="e">
        <f>Tabela13[[#This Row],[DIV MÉD]]/Tabela13[[#This Row],[LUCRO MÉD]]</f>
        <v>#DIV/0!</v>
      </c>
      <c r="AG128" s="30" t="e">
        <f>Tabela13[[#This Row],[DIV MÉD/AÇÃO]]/Tabela13[[#This Row],[Cotação]]</f>
        <v>#DIV/0!</v>
      </c>
      <c r="AH128" s="30">
        <f>Tabela13[[#This Row],[Cotação]]/Tabela13[[#This Row],[VPA]]</f>
        <v>0</v>
      </c>
      <c r="AI128" s="58">
        <f>IF(Tabela13[[#This Row],[P. Líquido]]&gt;0,Tabela13[[#This Row],[LUCRO MÉD]]/(Tabela13[[#This Row],[P. Líquido]]),0)</f>
        <v>0.11553688248773217</v>
      </c>
      <c r="AJ128" s="70">
        <f>IF([LUCRO MÉD]&lt;&gt;0,Tabela13[[#This Row],[Cotação]]/(Tabela13[[#This Row],[LUCRO MÉD]]*1000/Tabela13[[#This Row],[Qtde Total Ações]]),0)</f>
        <v>0</v>
      </c>
      <c r="AK128" s="58" t="e">
        <f>(Tabela13[[#This Row],[LUCRO MÉD]]*1000/Tabela13[[#This Row],[Qtde Total Ações]])/Tabela13[[#This Row],[Cotação]]</f>
        <v>#DIV/0!</v>
      </c>
      <c r="AL128" s="56">
        <f>Tabela13[[#This Row],[Ativo Circ.]]/Tabela13[[#This Row],[Passivo Circ.]]</f>
        <v>1</v>
      </c>
      <c r="AM128" s="30">
        <f>STDEV(Tabela13[[#This Row],[LUCRO 2015]:[LUCRO 2010]])/Tabela13[[#This Row],[LUCRO MÉD]]</f>
        <v>0.39898845203554939</v>
      </c>
    </row>
    <row r="129" spans="1:39" hidden="1">
      <c r="A129" s="60" t="s">
        <v>593</v>
      </c>
      <c r="B129" s="21" t="s">
        <v>555</v>
      </c>
      <c r="C129" s="21" t="s">
        <v>337</v>
      </c>
      <c r="D129" s="34">
        <f>MAX(Tabela13[[#This Row],[Colunas1]:[Colunas5]])</f>
        <v>4.1900000000000004</v>
      </c>
      <c r="E12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29" s="28">
        <f>IF(Tabela13[[#This Row],[P. Líquido]]&lt;&gt;0,(Tabela13[[#This Row],[P. Líquido]]*1000)/Tabela13[[#This Row],[Qtde Total Ações]],0)</f>
        <v>4.813906745022094</v>
      </c>
      <c r="G129" s="39">
        <f>SUMPRODUCT(N(TRIM(Tabela15[Colunas1])=Tabela13[[#This Row],[Nome de Pregão]]),Tabela15[Qtde total de ações])</f>
        <v>113081127</v>
      </c>
      <c r="H129" s="21">
        <f>SUMPRODUCT(N(Tabela1[Código]=Tabela13[[#This Row],[PAPEL]]),Tabela1[Fechamento])</f>
        <v>0</v>
      </c>
      <c r="I129" s="21">
        <f>SUMPRODUCT(N(Tabela17[Código]=Tabela13[[#This Row],[PAPEL]]),Tabela17[Fechamento])</f>
        <v>0</v>
      </c>
      <c r="J129" s="21">
        <f>SUMPRODUCT(N(Tabela176[Código]=Tabela13[[#This Row],[PAPEL]]),Tabela176[Fechamento])</f>
        <v>4.1900000000000004</v>
      </c>
      <c r="K129" s="21">
        <f>SUMPRODUCT(N(Tabela1768[Código]=Tabela13[[#This Row],[PAPEL]]),Tabela1768[Fechamento])</f>
        <v>0</v>
      </c>
      <c r="L129" s="26">
        <f>SUMPRODUCT(N(Tabela17683[Código]=Tabela13[[#This Row],[PAPEL]]),Tabela17683[Fechamento])</f>
        <v>0</v>
      </c>
      <c r="M129" s="32">
        <f>IF(Tabela13[[#This Row],[Cotação]]&gt;0,Plan1!$B$2/Tabela13[[#This Row],[Cotação]]-MOD(Plan1!$B$2/Tabela13[[#This Row],[Cotação]],100),0)</f>
        <v>200</v>
      </c>
      <c r="N129" s="39">
        <v>544362</v>
      </c>
      <c r="O129" s="39">
        <v>817919</v>
      </c>
      <c r="P129" s="87">
        <v>1703057</v>
      </c>
      <c r="Q129" s="64">
        <v>0</v>
      </c>
      <c r="R129" s="64">
        <v>0</v>
      </c>
      <c r="S129" s="64">
        <v>0</v>
      </c>
      <c r="T129" s="64">
        <v>2974</v>
      </c>
      <c r="U129" s="64">
        <v>8228</v>
      </c>
      <c r="V129" s="94">
        <v>0</v>
      </c>
      <c r="W129" s="93">
        <v>0</v>
      </c>
      <c r="X129" s="64">
        <v>0</v>
      </c>
      <c r="Y129" s="64">
        <v>0</v>
      </c>
      <c r="Z129" s="64">
        <v>1299</v>
      </c>
      <c r="AA129" s="64">
        <v>0</v>
      </c>
      <c r="AB129" s="64">
        <v>0</v>
      </c>
      <c r="AC129" s="64">
        <f>AVERAGE(Tabela13[[#This Row],[LUCRO 2015]:[LUCRO 2010]])</f>
        <v>1867</v>
      </c>
      <c r="AD129" s="64">
        <f>AVERAGE(Tabela13[[#This Row],[DIV 2015]:[DIV 2010]])</f>
        <v>216.5</v>
      </c>
      <c r="AE129" s="83">
        <f>Tabela13[[#This Row],[DIV MÉD]]*1000/Tabela13[[#This Row],[Qtde Total Ações]]</f>
        <v>1.9145546718861406E-3</v>
      </c>
      <c r="AF129" s="30">
        <f>Tabela13[[#This Row],[DIV MÉD]]/Tabela13[[#This Row],[LUCRO MÉD]]</f>
        <v>0.11596143545795394</v>
      </c>
      <c r="AG129" s="30">
        <f>Tabela13[[#This Row],[DIV MÉD/AÇÃO]]/Tabela13[[#This Row],[Cotação]]</f>
        <v>4.569342892329691E-4</v>
      </c>
      <c r="AH129" s="30">
        <f>Tabela13[[#This Row],[Cotação]]/Tabela13[[#This Row],[VPA]]</f>
        <v>0.8703949249396542</v>
      </c>
      <c r="AI129" s="58">
        <f>IF(Tabela13[[#This Row],[P. Líquido]]&gt;0,Tabela13[[#This Row],[LUCRO MÉD]]/(Tabela13[[#This Row],[P. Líquido]]),0)</f>
        <v>3.4297030284994178E-3</v>
      </c>
      <c r="AJ129" s="70">
        <f>IF([LUCRO MÉD]&lt;&gt;0,Tabela13[[#This Row],[Cotação]]/(Tabela13[[#This Row],[LUCRO MÉD]]*1000/Tabela13[[#This Row],[Qtde Total Ações]]),0)</f>
        <v>253.78142588644886</v>
      </c>
      <c r="AK129" s="58">
        <f>(Tabela13[[#This Row],[LUCRO MÉD]]*1000/Tabela13[[#This Row],[Qtde Total Ações]])/Tabela13[[#This Row],[Cotação]]</f>
        <v>3.940398697450131E-3</v>
      </c>
      <c r="AL129" s="56">
        <f>Tabela13[[#This Row],[Ativo Circ.]]/Tabela13[[#This Row],[Passivo Circ.]]</f>
        <v>0.48026519370755061</v>
      </c>
      <c r="AM129" s="30">
        <f>STDEV(Tabela13[[#This Row],[LUCRO 2015]:[LUCRO 2010]])/Tabela13[[#This Row],[LUCRO MÉD]]</f>
        <v>1.7865997259783553</v>
      </c>
    </row>
    <row r="130" spans="1:39" hidden="1">
      <c r="A130" s="21" t="s">
        <v>640</v>
      </c>
      <c r="B130" s="21" t="s">
        <v>556</v>
      </c>
      <c r="C130" s="21" t="s">
        <v>339</v>
      </c>
      <c r="D130" s="34">
        <f>MAX(Tabela13[[#This Row],[Colunas1]:[Colunas5]])</f>
        <v>176.99</v>
      </c>
      <c r="E1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0" s="28">
        <f>IF(Tabela13[[#This Row],[P. Líquido]]&lt;&gt;0,(Tabela13[[#This Row],[P. Líquido]]*1000)/Tabela13[[#This Row],[Qtde Total Ações]],0)</f>
        <v>0</v>
      </c>
      <c r="G130" s="39">
        <f>SUMPRODUCT(N(TRIM(Tabela15[Colunas1])=Tabela13[[#This Row],[Nome de Pregão]]),Tabela15[Qtde total de ações])</f>
        <v>0</v>
      </c>
      <c r="H130" s="21">
        <f>SUMPRODUCT(N(Tabela1[Código]=Tabela13[[#This Row],[PAPEL]]),Tabela1[Fechamento])</f>
        <v>0</v>
      </c>
      <c r="I130" s="21">
        <f>SUMPRODUCT(N(Tabela17[Código]=Tabela13[[#This Row],[PAPEL]]),Tabela17[Fechamento])</f>
        <v>0</v>
      </c>
      <c r="J130" s="21">
        <f>SUMPRODUCT(N(Tabela176[Código]=Tabela13[[#This Row],[PAPEL]]),Tabela176[Fechamento])</f>
        <v>176.99</v>
      </c>
      <c r="K130" s="21">
        <f>SUMPRODUCT(N(Tabela1768[Código]=Tabela13[[#This Row],[PAPEL]]),Tabela1768[Fechamento])</f>
        <v>0</v>
      </c>
      <c r="L130" s="26">
        <f>SUMPRODUCT(N(Tabela17683[Código]=Tabela13[[#This Row],[PAPEL]]),Tabela17683[Fechamento])</f>
        <v>0</v>
      </c>
      <c r="M130" s="32">
        <f>IF(Tabela13[[#This Row],[Cotação]]&gt;0,Plan1!$B$2/Tabela13[[#This Row],[Cotação]]-MOD(Plan1!$B$2/Tabela13[[#This Row],[Cotação]],100),0)</f>
        <v>0</v>
      </c>
      <c r="N130" s="32"/>
      <c r="O130" s="32"/>
      <c r="P130" s="88"/>
      <c r="Q130" s="64"/>
      <c r="R130" s="64"/>
      <c r="S130" s="64"/>
      <c r="T130" s="64"/>
      <c r="U130" s="64"/>
      <c r="V130" s="94"/>
      <c r="W130" s="93"/>
      <c r="X130" s="64"/>
      <c r="Y130" s="64"/>
      <c r="Z130" s="64"/>
      <c r="AA130" s="64"/>
      <c r="AB130" s="64"/>
      <c r="AC130" s="64" t="e">
        <f>AVERAGE(Tabela13[[#This Row],[LUCRO 2015]:[LUCRO 2010]])</f>
        <v>#DIV/0!</v>
      </c>
      <c r="AD130" s="64" t="e">
        <f>AVERAGE(Tabela13[[#This Row],[DIV 2015]:[DIV 2010]])</f>
        <v>#DIV/0!</v>
      </c>
      <c r="AE130" s="83" t="e">
        <f>Tabela13[[#This Row],[DIV MÉD]]*1000/Tabela13[[#This Row],[Qtde Total Ações]]</f>
        <v>#DIV/0!</v>
      </c>
      <c r="AF130" s="30" t="e">
        <f>Tabela13[[#This Row],[DIV MÉD]]/Tabela13[[#This Row],[LUCRO MÉD]]</f>
        <v>#DIV/0!</v>
      </c>
      <c r="AG130" s="30" t="e">
        <f>Tabela13[[#This Row],[DIV MÉD/AÇÃO]]/Tabela13[[#This Row],[Cotação]]</f>
        <v>#DIV/0!</v>
      </c>
      <c r="AH130" s="30" t="e">
        <f>Tabela13[[#This Row],[Cotação]]/Tabela13[[#This Row],[VPA]]</f>
        <v>#DIV/0!</v>
      </c>
      <c r="AI130" s="58">
        <f>IF(Tabela13[[#This Row],[P. Líquido]]&gt;0,Tabela13[[#This Row],[LUCRO MÉD]]/(Tabela13[[#This Row],[P. Líquido]]),0)</f>
        <v>0</v>
      </c>
      <c r="AJ130" s="70" t="e">
        <f>IF([LUCRO MÉD]&lt;&gt;0,Tabela13[[#This Row],[Cotação]]/(Tabela13[[#This Row],[LUCRO MÉD]]*1000/Tabela13[[#This Row],[Qtde Total Ações]]),0)</f>
        <v>#DIV/0!</v>
      </c>
      <c r="AK130" s="58" t="e">
        <f>(Tabela13[[#This Row],[LUCRO MÉD]]*1000/Tabela13[[#This Row],[Qtde Total Ações]])/Tabela13[[#This Row],[Cotação]]</f>
        <v>#DIV/0!</v>
      </c>
      <c r="AL130" s="56" t="e">
        <f>Tabela13[[#This Row],[Ativo Circ.]]/Tabela13[[#This Row],[Passivo Circ.]]</f>
        <v>#DIV/0!</v>
      </c>
      <c r="AM130" s="30" t="e">
        <f>STDEV(Tabela13[[#This Row],[LUCRO 2015]:[LUCRO 2010]])/Tabela13[[#This Row],[LUCRO MÉD]]</f>
        <v>#DIV/0!</v>
      </c>
    </row>
    <row r="131" spans="1:39" hidden="1">
      <c r="A131" s="21" t="s">
        <v>640</v>
      </c>
      <c r="B131" s="21" t="s">
        <v>555</v>
      </c>
      <c r="C131" s="21" t="s">
        <v>338</v>
      </c>
      <c r="D131" s="34">
        <f>MAX(Tabela13[[#This Row],[Colunas1]:[Colunas5]])</f>
        <v>332.72</v>
      </c>
      <c r="E1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1" s="28">
        <f>IF(Tabela13[[#This Row],[P. Líquido]]&lt;&gt;0,(Tabela13[[#This Row],[P. Líquido]]*1000)/Tabela13[[#This Row],[Qtde Total Ações]],0)</f>
        <v>0</v>
      </c>
      <c r="G131" s="39">
        <f>SUMPRODUCT(N(TRIM(Tabela15[Colunas1])=Tabela13[[#This Row],[Nome de Pregão]]),Tabela15[Qtde total de ações])</f>
        <v>0</v>
      </c>
      <c r="H131" s="21">
        <f>SUMPRODUCT(N(Tabela1[Código]=Tabela13[[#This Row],[PAPEL]]),Tabela1[Fechamento])</f>
        <v>0</v>
      </c>
      <c r="I131" s="21">
        <f>SUMPRODUCT(N(Tabela17[Código]=Tabela13[[#This Row],[PAPEL]]),Tabela17[Fechamento])</f>
        <v>0</v>
      </c>
      <c r="J131" s="21">
        <f>SUMPRODUCT(N(Tabela176[Código]=Tabela13[[#This Row],[PAPEL]]),Tabela176[Fechamento])</f>
        <v>332.72</v>
      </c>
      <c r="K131" s="21">
        <f>SUMPRODUCT(N(Tabela1768[Código]=Tabela13[[#This Row],[PAPEL]]),Tabela1768[Fechamento])</f>
        <v>0</v>
      </c>
      <c r="L131" s="26">
        <f>SUMPRODUCT(N(Tabela17683[Código]=Tabela13[[#This Row],[PAPEL]]),Tabela17683[Fechamento])</f>
        <v>0</v>
      </c>
      <c r="M131" s="32">
        <f>IF(Tabela13[[#This Row],[Cotação]]&gt;0,Plan1!$B$2/Tabela13[[#This Row],[Cotação]]-MOD(Plan1!$B$2/Tabela13[[#This Row],[Cotação]],100),0)</f>
        <v>0</v>
      </c>
      <c r="N131" s="32"/>
      <c r="O131" s="32"/>
      <c r="P131" s="88"/>
      <c r="Q131" s="64"/>
      <c r="R131" s="64"/>
      <c r="S131" s="64"/>
      <c r="T131" s="64"/>
      <c r="U131" s="64"/>
      <c r="V131" s="94"/>
      <c r="W131" s="93"/>
      <c r="X131" s="64"/>
      <c r="Y131" s="64"/>
      <c r="Z131" s="64"/>
      <c r="AA131" s="64"/>
      <c r="AB131" s="64"/>
      <c r="AC131" s="64" t="e">
        <f>AVERAGE(Tabela13[[#This Row],[LUCRO 2015]:[LUCRO 2010]])</f>
        <v>#DIV/0!</v>
      </c>
      <c r="AD131" s="64" t="e">
        <f>AVERAGE(Tabela13[[#This Row],[DIV 2015]:[DIV 2010]])</f>
        <v>#DIV/0!</v>
      </c>
      <c r="AE131" s="83" t="e">
        <f>Tabela13[[#This Row],[DIV MÉD]]*1000/Tabela13[[#This Row],[Qtde Total Ações]]</f>
        <v>#DIV/0!</v>
      </c>
      <c r="AF131" s="30" t="e">
        <f>Tabela13[[#This Row],[DIV MÉD]]/Tabela13[[#This Row],[LUCRO MÉD]]</f>
        <v>#DIV/0!</v>
      </c>
      <c r="AG131" s="30" t="e">
        <f>Tabela13[[#This Row],[DIV MÉD/AÇÃO]]/Tabela13[[#This Row],[Cotação]]</f>
        <v>#DIV/0!</v>
      </c>
      <c r="AH131" s="30" t="e">
        <f>Tabela13[[#This Row],[Cotação]]/Tabela13[[#This Row],[VPA]]</f>
        <v>#DIV/0!</v>
      </c>
      <c r="AI131" s="58">
        <f>IF(Tabela13[[#This Row],[P. Líquido]]&gt;0,Tabela13[[#This Row],[LUCRO MÉD]]/(Tabela13[[#This Row],[P. Líquido]]),0)</f>
        <v>0</v>
      </c>
      <c r="AJ131" s="70" t="e">
        <f>IF([LUCRO MÉD]&lt;&gt;0,Tabela13[[#This Row],[Cotação]]/(Tabela13[[#This Row],[LUCRO MÉD]]*1000/Tabela13[[#This Row],[Qtde Total Ações]]),0)</f>
        <v>#DIV/0!</v>
      </c>
      <c r="AK131" s="58" t="e">
        <f>(Tabela13[[#This Row],[LUCRO MÉD]]*1000/Tabela13[[#This Row],[Qtde Total Ações]])/Tabela13[[#This Row],[Cotação]]</f>
        <v>#DIV/0!</v>
      </c>
      <c r="AL131" s="56" t="e">
        <f>Tabela13[[#This Row],[Ativo Circ.]]/Tabela13[[#This Row],[Passivo Circ.]]</f>
        <v>#DIV/0!</v>
      </c>
      <c r="AM131" s="30" t="e">
        <f>STDEV(Tabela13[[#This Row],[LUCRO 2015]:[LUCRO 2010]])/Tabela13[[#This Row],[LUCRO MÉD]]</f>
        <v>#DIV/0!</v>
      </c>
    </row>
    <row r="132" spans="1:39" hidden="1">
      <c r="A132" s="60" t="s">
        <v>663</v>
      </c>
      <c r="B132" s="21" t="s">
        <v>555</v>
      </c>
      <c r="C132" s="21" t="s">
        <v>443</v>
      </c>
      <c r="D132" s="34">
        <f>MAX(Tabela13[[#This Row],[Colunas1]:[Colunas5]])</f>
        <v>4.21</v>
      </c>
      <c r="E1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32" s="28">
        <f>IF(Tabela13[[#This Row],[P. Líquido]]&lt;&gt;0,(Tabela13[[#This Row],[P. Líquido]]*1000)/Tabela13[[#This Row],[Qtde Total Ações]],0)</f>
        <v>10.96072</v>
      </c>
      <c r="G132" s="39">
        <f>SUMPRODUCT(N(TRIM(Tabela15[Colunas1])=Tabela13[[#This Row],[Nome de Pregão]]),Tabela15[Qtde total de ações])</f>
        <v>225000000</v>
      </c>
      <c r="H132" s="21">
        <f>SUMPRODUCT(N(Tabela1[Código]=Tabela13[[#This Row],[PAPEL]]),Tabela1[Fechamento])</f>
        <v>0</v>
      </c>
      <c r="I132" s="21">
        <f>SUMPRODUCT(N(Tabela17[Código]=Tabela13[[#This Row],[PAPEL]]),Tabela17[Fechamento])</f>
        <v>0</v>
      </c>
      <c r="J132" s="21">
        <f>SUMPRODUCT(N(Tabela176[Código]=Tabela13[[#This Row],[PAPEL]]),Tabela176[Fechamento])</f>
        <v>0</v>
      </c>
      <c r="K132" s="21">
        <f>SUMPRODUCT(N(Tabela1768[Código]=Tabela13[[#This Row],[PAPEL]]),Tabela1768[Fechamento])</f>
        <v>4.21</v>
      </c>
      <c r="L132" s="26">
        <f>SUMPRODUCT(N(Tabela17683[Código]=Tabela13[[#This Row],[PAPEL]]),Tabela17683[Fechamento])</f>
        <v>0</v>
      </c>
      <c r="M132" s="32">
        <f>IF(Tabela13[[#This Row],[Cotação]]&gt;0,Plan1!$B$2/Tabela13[[#This Row],[Cotação]]-MOD(Plan1!$B$2/Tabela13[[#This Row],[Cotação]],100),0)</f>
        <v>200</v>
      </c>
      <c r="N132" s="39">
        <v>2466162</v>
      </c>
      <c r="O132" s="39">
        <v>3607509</v>
      </c>
      <c r="P132" s="87">
        <v>1212047</v>
      </c>
      <c r="Q132" s="64">
        <v>149202</v>
      </c>
      <c r="R132" s="64">
        <v>273897</v>
      </c>
      <c r="S132" s="64">
        <v>328347</v>
      </c>
      <c r="T132" s="64">
        <v>270564</v>
      </c>
      <c r="U132" s="64">
        <v>232782</v>
      </c>
      <c r="V132" s="94">
        <v>255044</v>
      </c>
      <c r="W132" s="93">
        <v>59948</v>
      </c>
      <c r="X132" s="64">
        <v>67186</v>
      </c>
      <c r="Y132" s="64">
        <v>61018</v>
      </c>
      <c r="Z132" s="64">
        <v>53634</v>
      </c>
      <c r="AA132" s="64">
        <v>59967</v>
      </c>
      <c r="AB132" s="64">
        <v>29733</v>
      </c>
      <c r="AC132" s="64">
        <f>AVERAGE(Tabela13[[#This Row],[LUCRO 2015]:[LUCRO 2010]])</f>
        <v>251639.33333333334</v>
      </c>
      <c r="AD132" s="64">
        <f>AVERAGE(Tabela13[[#This Row],[DIV 2015]:[DIV 2010]])</f>
        <v>55247.666666666664</v>
      </c>
      <c r="AE132" s="83">
        <f>Tabela13[[#This Row],[DIV MÉD]]*1000/Tabela13[[#This Row],[Qtde Total Ações]]</f>
        <v>0.24554518518518517</v>
      </c>
      <c r="AF132" s="30">
        <f>Tabela13[[#This Row],[DIV MÉD]]/Tabela13[[#This Row],[LUCRO MÉD]]</f>
        <v>0.21955099759179142</v>
      </c>
      <c r="AG132" s="30">
        <f>Tabela13[[#This Row],[DIV MÉD/AÇÃO]]/Tabela13[[#This Row],[Cotação]]</f>
        <v>5.8324272015483417E-2</v>
      </c>
      <c r="AH132" s="30">
        <f>Tabela13[[#This Row],[Cotação]]/Tabela13[[#This Row],[VPA]]</f>
        <v>0.38409885481975636</v>
      </c>
      <c r="AI132" s="58">
        <f>IF(Tabela13[[#This Row],[P. Líquido]]&gt;0,Tabela13[[#This Row],[LUCRO MÉD]]/(Tabela13[[#This Row],[P. Líquido]]),0)</f>
        <v>0.10203682212820299</v>
      </c>
      <c r="AJ132" s="70">
        <f>IF([LUCRO MÉD]&lt;&gt;0,Tabela13[[#This Row],[Cotação]]/(Tabela13[[#This Row],[LUCRO MÉD]]*1000/Tabela13[[#This Row],[Qtde Total Ações]]),0)</f>
        <v>3.7643161244002656</v>
      </c>
      <c r="AK132" s="58">
        <f>(Tabela13[[#This Row],[LUCRO MÉD]]*1000/Tabela13[[#This Row],[Qtde Total Ações]])/Tabela13[[#This Row],[Cotação]]</f>
        <v>0.26565250285915371</v>
      </c>
      <c r="AL132" s="56">
        <f>Tabela13[[#This Row],[Ativo Circ.]]/Tabela13[[#This Row],[Passivo Circ.]]</f>
        <v>2.9763771536912347</v>
      </c>
      <c r="AM132" s="30">
        <f>STDEV(Tabela13[[#This Row],[LUCRO 2015]:[LUCRO 2010]])/Tabela13[[#This Row],[LUCRO MÉD]]</f>
        <v>0.23576033006826894</v>
      </c>
    </row>
    <row r="133" spans="1:39" hidden="1">
      <c r="A133" s="21" t="s">
        <v>642</v>
      </c>
      <c r="B133" s="21" t="s">
        <v>556</v>
      </c>
      <c r="C133" s="21" t="s">
        <v>492</v>
      </c>
      <c r="D133" s="34">
        <f>MAX(Tabela13[[#This Row],[Colunas1]:[Colunas5]])</f>
        <v>3.98</v>
      </c>
      <c r="E1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3" s="28">
        <f>IF(Tabela13[[#This Row],[P. Líquido]]&lt;&gt;0,(Tabela13[[#This Row],[P. Líquido]]*1000)/Tabela13[[#This Row],[Qtde Total Ações]],0)</f>
        <v>0</v>
      </c>
      <c r="G133" s="39">
        <f>SUMPRODUCT(N(TRIM(Tabela15[Colunas1])=Tabela13[[#This Row],[Nome de Pregão]]),Tabela15[Qtde total de ações])</f>
        <v>0</v>
      </c>
      <c r="H133" s="21">
        <f>SUMPRODUCT(N(Tabela1[Código]=Tabela13[[#This Row],[PAPEL]]),Tabela1[Fechamento])</f>
        <v>0</v>
      </c>
      <c r="I133" s="21">
        <f>SUMPRODUCT(N(Tabela17[Código]=Tabela13[[#This Row],[PAPEL]]),Tabela17[Fechamento])</f>
        <v>0</v>
      </c>
      <c r="J133" s="21">
        <f>SUMPRODUCT(N(Tabela176[Código]=Tabela13[[#This Row],[PAPEL]]),Tabela176[Fechamento])</f>
        <v>0</v>
      </c>
      <c r="K133" s="21">
        <f>SUMPRODUCT(N(Tabela1768[Código]=Tabela13[[#This Row],[PAPEL]]),Tabela1768[Fechamento])</f>
        <v>0</v>
      </c>
      <c r="L133" s="26">
        <f>SUMPRODUCT(N(Tabela17683[Código]=Tabela13[[#This Row],[PAPEL]]),Tabela17683[Fechamento])</f>
        <v>3.98</v>
      </c>
      <c r="M133" s="32">
        <f>IF(Tabela13[[#This Row],[Cotação]]&gt;0,Plan1!$B$2/Tabela13[[#This Row],[Cotação]]-MOD(Plan1!$B$2/Tabela13[[#This Row],[Cotação]],100),0)</f>
        <v>200</v>
      </c>
      <c r="N133" s="39"/>
      <c r="O133" s="39"/>
      <c r="Q133" s="64"/>
      <c r="R133" s="64"/>
      <c r="S133" s="64"/>
      <c r="T133" s="64"/>
      <c r="U133" s="64"/>
      <c r="V133" s="94"/>
      <c r="W133" s="93"/>
      <c r="X133" s="64"/>
      <c r="Y133" s="64"/>
      <c r="Z133" s="64"/>
      <c r="AA133" s="64"/>
      <c r="AB133" s="64"/>
      <c r="AC133" s="64" t="e">
        <f>AVERAGE(Tabela13[[#This Row],[LUCRO 2015]:[LUCRO 2010]])</f>
        <v>#DIV/0!</v>
      </c>
      <c r="AD133" s="64" t="e">
        <f>AVERAGE(Tabela13[[#This Row],[DIV 2015]:[DIV 2010]])</f>
        <v>#DIV/0!</v>
      </c>
      <c r="AE133" s="83" t="e">
        <f>Tabela13[[#This Row],[DIV MÉD]]*1000/Tabela13[[#This Row],[Qtde Total Ações]]</f>
        <v>#DIV/0!</v>
      </c>
      <c r="AF133" s="30" t="e">
        <f>Tabela13[[#This Row],[DIV MÉD]]/Tabela13[[#This Row],[LUCRO MÉD]]</f>
        <v>#DIV/0!</v>
      </c>
      <c r="AG133" s="30" t="e">
        <f>Tabela13[[#This Row],[DIV MÉD/AÇÃO]]/Tabela13[[#This Row],[Cotação]]</f>
        <v>#DIV/0!</v>
      </c>
      <c r="AH133" s="30" t="e">
        <f>Tabela13[[#This Row],[Cotação]]/Tabela13[[#This Row],[VPA]]</f>
        <v>#DIV/0!</v>
      </c>
      <c r="AI133" s="58">
        <f>IF(Tabela13[[#This Row],[P. Líquido]]&gt;0,Tabela13[[#This Row],[LUCRO MÉD]]/(Tabela13[[#This Row],[P. Líquido]]),0)</f>
        <v>0</v>
      </c>
      <c r="AJ133" s="70" t="e">
        <f>IF([LUCRO MÉD]&lt;&gt;0,Tabela13[[#This Row],[Cotação]]/(Tabela13[[#This Row],[LUCRO MÉD]]*1000/Tabela13[[#This Row],[Qtde Total Ações]]),0)</f>
        <v>#DIV/0!</v>
      </c>
      <c r="AK133" s="58" t="e">
        <f>(Tabela13[[#This Row],[LUCRO MÉD]]*1000/Tabela13[[#This Row],[Qtde Total Ações]])/Tabela13[[#This Row],[Cotação]]</f>
        <v>#DIV/0!</v>
      </c>
      <c r="AL133" s="56" t="e">
        <f>Tabela13[[#This Row],[Ativo Circ.]]/Tabela13[[#This Row],[Passivo Circ.]]</f>
        <v>#DIV/0!</v>
      </c>
      <c r="AM133" s="30" t="e">
        <f>STDEV(Tabela13[[#This Row],[LUCRO 2015]:[LUCRO 2010]])/Tabela13[[#This Row],[LUCRO MÉD]]</f>
        <v>#DIV/0!</v>
      </c>
    </row>
    <row r="134" spans="1:39" hidden="1">
      <c r="A134" s="21" t="s">
        <v>642</v>
      </c>
      <c r="B134" s="21" t="s">
        <v>555</v>
      </c>
      <c r="C134" s="21" t="s">
        <v>491</v>
      </c>
      <c r="D134" s="34">
        <f>MAX(Tabela13[[#This Row],[Colunas1]:[Colunas5]])</f>
        <v>4.3099999999999996</v>
      </c>
      <c r="E1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4" s="28">
        <f>IF(Tabela13[[#This Row],[P. Líquido]]&lt;&gt;0,(Tabela13[[#This Row],[P. Líquido]]*1000)/Tabela13[[#This Row],[Qtde Total Ações]],0)</f>
        <v>0</v>
      </c>
      <c r="G134" s="39">
        <f>SUMPRODUCT(N(TRIM(Tabela15[Colunas1])=Tabela13[[#This Row],[Nome de Pregão]]),Tabela15[Qtde total de ações])</f>
        <v>0</v>
      </c>
      <c r="H134" s="21">
        <f>SUMPRODUCT(N(Tabela1[Código]=Tabela13[[#This Row],[PAPEL]]),Tabela1[Fechamento])</f>
        <v>0</v>
      </c>
      <c r="I134" s="21">
        <f>SUMPRODUCT(N(Tabela17[Código]=Tabela13[[#This Row],[PAPEL]]),Tabela17[Fechamento])</f>
        <v>0</v>
      </c>
      <c r="J134" s="21">
        <f>SUMPRODUCT(N(Tabela176[Código]=Tabela13[[#This Row],[PAPEL]]),Tabela176[Fechamento])</f>
        <v>0</v>
      </c>
      <c r="K134" s="21">
        <f>SUMPRODUCT(N(Tabela1768[Código]=Tabela13[[#This Row],[PAPEL]]),Tabela1768[Fechamento])</f>
        <v>0</v>
      </c>
      <c r="L134" s="26">
        <f>SUMPRODUCT(N(Tabela17683[Código]=Tabela13[[#This Row],[PAPEL]]),Tabela17683[Fechamento])</f>
        <v>4.3099999999999996</v>
      </c>
      <c r="M134" s="32">
        <f>IF(Tabela13[[#This Row],[Cotação]]&gt;0,Plan1!$B$2/Tabela13[[#This Row],[Cotação]]-MOD(Plan1!$B$2/Tabela13[[#This Row],[Cotação]],100),0)</f>
        <v>200</v>
      </c>
      <c r="N134" s="39"/>
      <c r="O134" s="39"/>
      <c r="Q134" s="64"/>
      <c r="R134" s="64"/>
      <c r="S134" s="64"/>
      <c r="T134" s="64"/>
      <c r="U134" s="64"/>
      <c r="V134" s="94"/>
      <c r="W134" s="93"/>
      <c r="X134" s="64"/>
      <c r="Y134" s="64"/>
      <c r="Z134" s="64"/>
      <c r="AA134" s="64"/>
      <c r="AB134" s="64"/>
      <c r="AC134" s="64" t="e">
        <f>AVERAGE(Tabela13[[#This Row],[LUCRO 2015]:[LUCRO 2010]])</f>
        <v>#DIV/0!</v>
      </c>
      <c r="AD134" s="64" t="e">
        <f>AVERAGE(Tabela13[[#This Row],[DIV 2015]:[DIV 2010]])</f>
        <v>#DIV/0!</v>
      </c>
      <c r="AE134" s="83" t="e">
        <f>Tabela13[[#This Row],[DIV MÉD]]*1000/Tabela13[[#This Row],[Qtde Total Ações]]</f>
        <v>#DIV/0!</v>
      </c>
      <c r="AF134" s="30" t="e">
        <f>Tabela13[[#This Row],[DIV MÉD]]/Tabela13[[#This Row],[LUCRO MÉD]]</f>
        <v>#DIV/0!</v>
      </c>
      <c r="AG134" s="30" t="e">
        <f>Tabela13[[#This Row],[DIV MÉD/AÇÃO]]/Tabela13[[#This Row],[Cotação]]</f>
        <v>#DIV/0!</v>
      </c>
      <c r="AH134" s="30" t="e">
        <f>Tabela13[[#This Row],[Cotação]]/Tabela13[[#This Row],[VPA]]</f>
        <v>#DIV/0!</v>
      </c>
      <c r="AI134" s="58">
        <f>IF(Tabela13[[#This Row],[P. Líquido]]&gt;0,Tabela13[[#This Row],[LUCRO MÉD]]/(Tabela13[[#This Row],[P. Líquido]]),0)</f>
        <v>0</v>
      </c>
      <c r="AJ134" s="70" t="e">
        <f>IF([LUCRO MÉD]&lt;&gt;0,Tabela13[[#This Row],[Cotação]]/(Tabela13[[#This Row],[LUCRO MÉD]]*1000/Tabela13[[#This Row],[Qtde Total Ações]]),0)</f>
        <v>#DIV/0!</v>
      </c>
      <c r="AK134" s="58" t="e">
        <f>(Tabela13[[#This Row],[LUCRO MÉD]]*1000/Tabela13[[#This Row],[Qtde Total Ações]])/Tabela13[[#This Row],[Cotação]]</f>
        <v>#DIV/0!</v>
      </c>
      <c r="AL134" s="56" t="e">
        <f>Tabela13[[#This Row],[Ativo Circ.]]/Tabela13[[#This Row],[Passivo Circ.]]</f>
        <v>#DIV/0!</v>
      </c>
      <c r="AM134" s="30" t="e">
        <f>STDEV(Tabela13[[#This Row],[LUCRO 2015]:[LUCRO 2010]])/Tabela13[[#This Row],[LUCRO MÉD]]</f>
        <v>#DIV/0!</v>
      </c>
    </row>
    <row r="135" spans="1:39" hidden="1">
      <c r="A135" s="21" t="s">
        <v>643</v>
      </c>
      <c r="B135" s="21" t="s">
        <v>555</v>
      </c>
      <c r="C135" s="21" t="s">
        <v>312</v>
      </c>
      <c r="D135" s="34">
        <f>MAX(Tabela13[[#This Row],[Colunas1]:[Colunas5]])</f>
        <v>0</v>
      </c>
      <c r="E1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5" s="28">
        <f>IF(Tabela13[[#This Row],[P. Líquido]]&lt;&gt;0,(Tabela13[[#This Row],[P. Líquido]]*1000)/Tabela13[[#This Row],[Qtde Total Ações]],0)</f>
        <v>0</v>
      </c>
      <c r="G135" s="39">
        <f>SUMPRODUCT(N(TRIM(Tabela15[Colunas1])=Tabela13[[#This Row],[Nome de Pregão]]),Tabela15[Qtde total de ações])</f>
        <v>0</v>
      </c>
      <c r="H135" s="21">
        <f>SUMPRODUCT(N(Tabela1[Código]=Tabela13[[#This Row],[PAPEL]]),Tabela1[Fechamento])</f>
        <v>0</v>
      </c>
      <c r="I135" s="21">
        <f>SUMPRODUCT(N(Tabela17[Código]=Tabela13[[#This Row],[PAPEL]]),Tabela17[Fechamento])</f>
        <v>0</v>
      </c>
      <c r="J135" s="21">
        <f>SUMPRODUCT(N(Tabela176[Código]=Tabela13[[#This Row],[PAPEL]]),Tabela176[Fechamento])</f>
        <v>0</v>
      </c>
      <c r="K135" s="21">
        <f>SUMPRODUCT(N(Tabela1768[Código]=Tabela13[[#This Row],[PAPEL]]),Tabela1768[Fechamento])</f>
        <v>0</v>
      </c>
      <c r="L135" s="26">
        <f>SUMPRODUCT(N(Tabela17683[Código]=Tabela13[[#This Row],[PAPEL]]),Tabela17683[Fechamento])</f>
        <v>0</v>
      </c>
      <c r="M135" s="32">
        <f>IF(Tabela13[[#This Row],[Cotação]]&gt;0,Plan1!$B$2/Tabela13[[#This Row],[Cotação]]-MOD(Plan1!$B$2/Tabela13[[#This Row],[Cotação]],100),0)</f>
        <v>0</v>
      </c>
      <c r="N135" s="32"/>
      <c r="O135" s="32"/>
      <c r="P135" s="88"/>
      <c r="Q135" s="64"/>
      <c r="R135" s="64"/>
      <c r="S135" s="64"/>
      <c r="T135" s="64"/>
      <c r="U135" s="64"/>
      <c r="V135" s="94"/>
      <c r="W135" s="93"/>
      <c r="X135" s="64"/>
      <c r="Y135" s="64"/>
      <c r="Z135" s="64"/>
      <c r="AA135" s="64"/>
      <c r="AB135" s="64"/>
      <c r="AC135" s="64" t="e">
        <f>AVERAGE(Tabela13[[#This Row],[LUCRO 2015]:[LUCRO 2010]])</f>
        <v>#DIV/0!</v>
      </c>
      <c r="AD135" s="64" t="e">
        <f>AVERAGE(Tabela13[[#This Row],[DIV 2015]:[DIV 2010]])</f>
        <v>#DIV/0!</v>
      </c>
      <c r="AE135" s="83" t="e">
        <f>Tabela13[[#This Row],[DIV MÉD]]*1000/Tabela13[[#This Row],[Qtde Total Ações]]</f>
        <v>#DIV/0!</v>
      </c>
      <c r="AF135" s="30" t="e">
        <f>Tabela13[[#This Row],[DIV MÉD]]/Tabela13[[#This Row],[LUCRO MÉD]]</f>
        <v>#DIV/0!</v>
      </c>
      <c r="AG135" s="30" t="e">
        <f>Tabela13[[#This Row],[DIV MÉD/AÇÃO]]/Tabela13[[#This Row],[Cotação]]</f>
        <v>#DIV/0!</v>
      </c>
      <c r="AH135" s="30" t="e">
        <f>Tabela13[[#This Row],[Cotação]]/Tabela13[[#This Row],[VPA]]</f>
        <v>#DIV/0!</v>
      </c>
      <c r="AI135" s="58">
        <f>IF(Tabela13[[#This Row],[P. Líquido]]&gt;0,Tabela13[[#This Row],[LUCRO MÉD]]/(Tabela13[[#This Row],[P. Líquido]]),0)</f>
        <v>0</v>
      </c>
      <c r="AJ135" s="70" t="e">
        <f>IF([LUCRO MÉD]&lt;&gt;0,Tabela13[[#This Row],[Cotação]]/(Tabela13[[#This Row],[LUCRO MÉD]]*1000/Tabela13[[#This Row],[Qtde Total Ações]]),0)</f>
        <v>#DIV/0!</v>
      </c>
      <c r="AK135" s="58" t="e">
        <f>(Tabela13[[#This Row],[LUCRO MÉD]]*1000/Tabela13[[#This Row],[Qtde Total Ações]])/Tabela13[[#This Row],[Cotação]]</f>
        <v>#DIV/0!</v>
      </c>
      <c r="AL135" s="56" t="e">
        <f>Tabela13[[#This Row],[Ativo Circ.]]/Tabela13[[#This Row],[Passivo Circ.]]</f>
        <v>#DIV/0!</v>
      </c>
      <c r="AM135" s="30" t="e">
        <f>STDEV(Tabela13[[#This Row],[LUCRO 2015]:[LUCRO 2010]])/Tabela13[[#This Row],[LUCRO MÉD]]</f>
        <v>#DIV/0!</v>
      </c>
    </row>
    <row r="136" spans="1:39" hidden="1">
      <c r="A136" s="21" t="s">
        <v>643</v>
      </c>
      <c r="B136" s="21" t="s">
        <v>556</v>
      </c>
      <c r="C136" s="21" t="s">
        <v>313</v>
      </c>
      <c r="D136" s="34">
        <f>MAX(Tabela13[[#This Row],[Colunas1]:[Colunas5]])</f>
        <v>0</v>
      </c>
      <c r="E1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6" s="28">
        <f>IF(Tabela13[[#This Row],[P. Líquido]]&lt;&gt;0,(Tabela13[[#This Row],[P. Líquido]]*1000)/Tabela13[[#This Row],[Qtde Total Ações]],0)</f>
        <v>0</v>
      </c>
      <c r="G136" s="39">
        <f>SUMPRODUCT(N(TRIM(Tabela15[Colunas1])=Tabela13[[#This Row],[Nome de Pregão]]),Tabela15[Qtde total de ações])</f>
        <v>0</v>
      </c>
      <c r="H136" s="21">
        <f>SUMPRODUCT(N(Tabela1[Código]=Tabela13[[#This Row],[PAPEL]]),Tabela1[Fechamento])</f>
        <v>0</v>
      </c>
      <c r="I136" s="21">
        <f>SUMPRODUCT(N(Tabela17[Código]=Tabela13[[#This Row],[PAPEL]]),Tabela17[Fechamento])</f>
        <v>0</v>
      </c>
      <c r="J136" s="21">
        <f>SUMPRODUCT(N(Tabela176[Código]=Tabela13[[#This Row],[PAPEL]]),Tabela176[Fechamento])</f>
        <v>0</v>
      </c>
      <c r="K136" s="21">
        <f>SUMPRODUCT(N(Tabela1768[Código]=Tabela13[[#This Row],[PAPEL]]),Tabela1768[Fechamento])</f>
        <v>0</v>
      </c>
      <c r="L136" s="26">
        <f>SUMPRODUCT(N(Tabela17683[Código]=Tabela13[[#This Row],[PAPEL]]),Tabela17683[Fechamento])</f>
        <v>0</v>
      </c>
      <c r="M136" s="32">
        <f>IF(Tabela13[[#This Row],[Cotação]]&gt;0,Plan1!$B$2/Tabela13[[#This Row],[Cotação]]-MOD(Plan1!$B$2/Tabela13[[#This Row],[Cotação]],100),0)</f>
        <v>0</v>
      </c>
      <c r="N136" s="32"/>
      <c r="O136" s="32"/>
      <c r="P136" s="88"/>
      <c r="Q136" s="64"/>
      <c r="R136" s="64"/>
      <c r="S136" s="64"/>
      <c r="T136" s="64"/>
      <c r="U136" s="64"/>
      <c r="V136" s="94"/>
      <c r="W136" s="93"/>
      <c r="X136" s="64"/>
      <c r="Y136" s="64"/>
      <c r="Z136" s="64"/>
      <c r="AA136" s="64"/>
      <c r="AB136" s="64"/>
      <c r="AC136" s="64" t="e">
        <f>AVERAGE(Tabela13[[#This Row],[LUCRO 2015]:[LUCRO 2010]])</f>
        <v>#DIV/0!</v>
      </c>
      <c r="AD136" s="64" t="e">
        <f>AVERAGE(Tabela13[[#This Row],[DIV 2015]:[DIV 2010]])</f>
        <v>#DIV/0!</v>
      </c>
      <c r="AE136" s="83" t="e">
        <f>Tabela13[[#This Row],[DIV MÉD]]*1000/Tabela13[[#This Row],[Qtde Total Ações]]</f>
        <v>#DIV/0!</v>
      </c>
      <c r="AF136" s="30" t="e">
        <f>Tabela13[[#This Row],[DIV MÉD]]/Tabela13[[#This Row],[LUCRO MÉD]]</f>
        <v>#DIV/0!</v>
      </c>
      <c r="AG136" s="30" t="e">
        <f>Tabela13[[#This Row],[DIV MÉD/AÇÃO]]/Tabela13[[#This Row],[Cotação]]</f>
        <v>#DIV/0!</v>
      </c>
      <c r="AH136" s="30" t="e">
        <f>Tabela13[[#This Row],[Cotação]]/Tabela13[[#This Row],[VPA]]</f>
        <v>#DIV/0!</v>
      </c>
      <c r="AI136" s="58">
        <f>IF(Tabela13[[#This Row],[P. Líquido]]&gt;0,Tabela13[[#This Row],[LUCRO MÉD]]/(Tabela13[[#This Row],[P. Líquido]]),0)</f>
        <v>0</v>
      </c>
      <c r="AJ136" s="70" t="e">
        <f>IF([LUCRO MÉD]&lt;&gt;0,Tabela13[[#This Row],[Cotação]]/(Tabela13[[#This Row],[LUCRO MÉD]]*1000/Tabela13[[#This Row],[Qtde Total Ações]]),0)</f>
        <v>#DIV/0!</v>
      </c>
      <c r="AK136" s="58" t="e">
        <f>(Tabela13[[#This Row],[LUCRO MÉD]]*1000/Tabela13[[#This Row],[Qtde Total Ações]])/Tabela13[[#This Row],[Cotação]]</f>
        <v>#DIV/0!</v>
      </c>
      <c r="AL136" s="56" t="e">
        <f>Tabela13[[#This Row],[Ativo Circ.]]/Tabela13[[#This Row],[Passivo Circ.]]</f>
        <v>#DIV/0!</v>
      </c>
      <c r="AM136" s="30" t="e">
        <f>STDEV(Tabela13[[#This Row],[LUCRO 2015]:[LUCRO 2010]])/Tabela13[[#This Row],[LUCRO MÉD]]</f>
        <v>#DIV/0!</v>
      </c>
    </row>
    <row r="137" spans="1:39" hidden="1">
      <c r="A137" s="60" t="s">
        <v>644</v>
      </c>
      <c r="B137" s="21" t="s">
        <v>556</v>
      </c>
      <c r="C137" s="21" t="s">
        <v>394</v>
      </c>
      <c r="D137" s="34">
        <f>MAX(Tabela13[[#This Row],[Colunas1]:[Colunas5]])</f>
        <v>4.05</v>
      </c>
      <c r="E1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7" s="28" t="e">
        <f>IF(Tabela13[[#This Row],[P. Líquido]]&lt;&gt;0,(Tabela13[[#This Row],[P. Líquido]]*1000)/Tabela13[[#This Row],[Qtde Total Ações]],0)</f>
        <v>#DIV/0!</v>
      </c>
      <c r="G137" s="39">
        <f>SUMPRODUCT(N(TRIM(Tabela15[Colunas1])=Tabela13[[#This Row],[Nome de Pregão]]),Tabela15[Qtde total de ações])</f>
        <v>0</v>
      </c>
      <c r="H137" s="26">
        <f>SUMPRODUCT(N(Tabela1[Código]=Tabela13[[#This Row],[PAPEL]]),Tabela1[Fechamento])</f>
        <v>0</v>
      </c>
      <c r="I137" s="40">
        <f>SUMPRODUCT(N(Tabela17[Código]=Tabela13[[#This Row],[PAPEL]]),Tabela17[Fechamento])</f>
        <v>0</v>
      </c>
      <c r="J137" s="21">
        <f>SUMPRODUCT(N(Tabela176[Código]=Tabela13[[#This Row],[PAPEL]]),Tabela176[Fechamento])</f>
        <v>0</v>
      </c>
      <c r="K137" s="21">
        <f>SUMPRODUCT(N(Tabela1768[Código]=Tabela13[[#This Row],[PAPEL]]),Tabela1768[Fechamento])</f>
        <v>4.05</v>
      </c>
      <c r="L137" s="21">
        <f>SUMPRODUCT(N(Tabela17683[Código]=Tabela13[[#This Row],[PAPEL]]),Tabela17683[Fechamento])</f>
        <v>0</v>
      </c>
      <c r="M137" s="32">
        <f>IF(Tabela13[[#This Row],[Cotação]]&gt;0,Plan1!$B$2/Tabela13[[#This Row],[Cotação]]-MOD(Plan1!$B$2/Tabela13[[#This Row],[Cotação]],100),0)</f>
        <v>200</v>
      </c>
      <c r="N137" s="39">
        <v>493647</v>
      </c>
      <c r="O137" s="39">
        <v>301090</v>
      </c>
      <c r="P137" s="87">
        <v>58431</v>
      </c>
      <c r="Q137" s="64">
        <v>28225</v>
      </c>
      <c r="R137" s="64">
        <v>42267</v>
      </c>
      <c r="S137" s="64">
        <v>40114</v>
      </c>
      <c r="T137" s="64"/>
      <c r="U137" s="64"/>
      <c r="V137" s="94"/>
      <c r="W137" s="93"/>
      <c r="X137" s="64"/>
      <c r="Y137" s="64"/>
      <c r="Z137" s="64"/>
      <c r="AA137" s="64"/>
      <c r="AB137" s="64"/>
      <c r="AC137" s="64">
        <f>AVERAGE(Tabela13[[#This Row],[LUCRO 2015]:[LUCRO 2010]])</f>
        <v>36868.666666666664</v>
      </c>
      <c r="AD137" s="64" t="e">
        <f>AVERAGE(Tabela13[[#This Row],[DIV 2015]:[DIV 2010]])</f>
        <v>#DIV/0!</v>
      </c>
      <c r="AE137" s="83" t="e">
        <f>Tabela13[[#This Row],[DIV MÉD]]*1000/Tabela13[[#This Row],[Qtde Total Ações]]</f>
        <v>#DIV/0!</v>
      </c>
      <c r="AF137" s="30" t="e">
        <f>Tabela13[[#This Row],[DIV MÉD]]/Tabela13[[#This Row],[LUCRO MÉD]]</f>
        <v>#DIV/0!</v>
      </c>
      <c r="AG137" s="30" t="e">
        <f>Tabela13[[#This Row],[DIV MÉD/AÇÃO]]/Tabela13[[#This Row],[Cotação]]</f>
        <v>#DIV/0!</v>
      </c>
      <c r="AH137" s="30" t="e">
        <f>Tabela13[[#This Row],[Cotação]]/Tabela13[[#This Row],[VPA]]</f>
        <v>#DIV/0!</v>
      </c>
      <c r="AI137" s="58">
        <f>IF(Tabela13[[#This Row],[P. Líquido]]&gt;0,Tabela13[[#This Row],[LUCRO MÉD]]/(Tabela13[[#This Row],[P. Líquido]]),0)</f>
        <v>7.4686297428459336E-2</v>
      </c>
      <c r="AJ137" s="70" t="e">
        <f>IF([LUCRO MÉD]&lt;&gt;0,Tabela13[[#This Row],[Cotação]]/(Tabela13[[#This Row],[LUCRO MÉD]]*1000/Tabela13[[#This Row],[Qtde Total Ações]]),0)</f>
        <v>#DIV/0!</v>
      </c>
      <c r="AK137" s="58" t="e">
        <f>(Tabela13[[#This Row],[LUCRO MÉD]]*1000/Tabela13[[#This Row],[Qtde Total Ações]])/Tabela13[[#This Row],[Cotação]]</f>
        <v>#DIV/0!</v>
      </c>
      <c r="AL137" s="56">
        <f>Tabela13[[#This Row],[Ativo Circ.]]/Tabela13[[#This Row],[Passivo Circ.]]</f>
        <v>5.1529154044941894</v>
      </c>
      <c r="AM137" s="30">
        <f>STDEV(Tabela13[[#This Row],[LUCRO 2015]:[LUCRO 2010]])/Tabela13[[#This Row],[LUCRO MÉD]]</f>
        <v>0.20512387768953841</v>
      </c>
    </row>
    <row r="138" spans="1:39" hidden="1">
      <c r="A138" s="60" t="s">
        <v>644</v>
      </c>
      <c r="B138" s="21" t="s">
        <v>555</v>
      </c>
      <c r="C138" s="21" t="s">
        <v>393</v>
      </c>
      <c r="D138" s="34">
        <f>MAX(Tabela13[[#This Row],[Colunas1]:[Colunas5]])</f>
        <v>8.5</v>
      </c>
      <c r="E1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38" s="28" t="e">
        <f>IF(Tabela13[[#This Row],[P. Líquido]]&lt;&gt;0,(Tabela13[[#This Row],[P. Líquido]]*1000)/Tabela13[[#This Row],[Qtde Total Ações]],0)</f>
        <v>#DIV/0!</v>
      </c>
      <c r="G138" s="39">
        <f>SUMPRODUCT(N(TRIM(Tabela15[Colunas1])=Tabela13[[#This Row],[Nome de Pregão]]),Tabela15[Qtde total de ações])</f>
        <v>0</v>
      </c>
      <c r="H138" s="26">
        <f>SUMPRODUCT(N(Tabela1[Código]=Tabela13[[#This Row],[PAPEL]]),Tabela1[Fechamento])</f>
        <v>0</v>
      </c>
      <c r="I138" s="40">
        <f>SUMPRODUCT(N(Tabela17[Código]=Tabela13[[#This Row],[PAPEL]]),Tabela17[Fechamento])</f>
        <v>0</v>
      </c>
      <c r="J138" s="21">
        <f>SUMPRODUCT(N(Tabela176[Código]=Tabela13[[#This Row],[PAPEL]]),Tabela176[Fechamento])</f>
        <v>0</v>
      </c>
      <c r="K138" s="21">
        <f>SUMPRODUCT(N(Tabela1768[Código]=Tabela13[[#This Row],[PAPEL]]),Tabela1768[Fechamento])</f>
        <v>8.5</v>
      </c>
      <c r="L138" s="21">
        <f>SUMPRODUCT(N(Tabela17683[Código]=Tabela13[[#This Row],[PAPEL]]),Tabela17683[Fechamento])</f>
        <v>0</v>
      </c>
      <c r="M138" s="32">
        <f>IF(Tabela13[[#This Row],[Cotação]]&gt;0,Plan1!$B$2/Tabela13[[#This Row],[Cotação]]-MOD(Plan1!$B$2/Tabela13[[#This Row],[Cotação]],100),0)</f>
        <v>100</v>
      </c>
      <c r="N138" s="39">
        <v>493647</v>
      </c>
      <c r="O138" s="39">
        <v>301090</v>
      </c>
      <c r="P138" s="87">
        <v>58431</v>
      </c>
      <c r="Q138" s="64">
        <v>28225</v>
      </c>
      <c r="R138" s="64">
        <v>42267</v>
      </c>
      <c r="S138" s="64">
        <v>40114</v>
      </c>
      <c r="T138" s="64"/>
      <c r="U138" s="64"/>
      <c r="V138" s="94"/>
      <c r="W138" s="93"/>
      <c r="X138" s="64"/>
      <c r="Y138" s="64"/>
      <c r="Z138" s="64"/>
      <c r="AA138" s="64"/>
      <c r="AB138" s="64"/>
      <c r="AC138" s="64">
        <f>AVERAGE(Tabela13[[#This Row],[LUCRO 2015]:[LUCRO 2010]])</f>
        <v>36868.666666666664</v>
      </c>
      <c r="AD138" s="64" t="e">
        <f>AVERAGE(Tabela13[[#This Row],[DIV 2015]:[DIV 2010]])</f>
        <v>#DIV/0!</v>
      </c>
      <c r="AE138" s="83" t="e">
        <f>Tabela13[[#This Row],[DIV MÉD]]*1000/Tabela13[[#This Row],[Qtde Total Ações]]</f>
        <v>#DIV/0!</v>
      </c>
      <c r="AF138" s="30" t="e">
        <f>Tabela13[[#This Row],[DIV MÉD]]/Tabela13[[#This Row],[LUCRO MÉD]]</f>
        <v>#DIV/0!</v>
      </c>
      <c r="AG138" s="30" t="e">
        <f>Tabela13[[#This Row],[DIV MÉD/AÇÃO]]/Tabela13[[#This Row],[Cotação]]</f>
        <v>#DIV/0!</v>
      </c>
      <c r="AH138" s="30" t="e">
        <f>Tabela13[[#This Row],[Cotação]]/Tabela13[[#This Row],[VPA]]</f>
        <v>#DIV/0!</v>
      </c>
      <c r="AI138" s="58">
        <f>IF(Tabela13[[#This Row],[P. Líquido]]&gt;0,Tabela13[[#This Row],[LUCRO MÉD]]/(Tabela13[[#This Row],[P. Líquido]]),0)</f>
        <v>7.4686297428459336E-2</v>
      </c>
      <c r="AJ138" s="70" t="e">
        <f>IF([LUCRO MÉD]&lt;&gt;0,Tabela13[[#This Row],[Cotação]]/(Tabela13[[#This Row],[LUCRO MÉD]]*1000/Tabela13[[#This Row],[Qtde Total Ações]]),0)</f>
        <v>#DIV/0!</v>
      </c>
      <c r="AK138" s="58" t="e">
        <f>(Tabela13[[#This Row],[LUCRO MÉD]]*1000/Tabela13[[#This Row],[Qtde Total Ações]])/Tabela13[[#This Row],[Cotação]]</f>
        <v>#DIV/0!</v>
      </c>
      <c r="AL138" s="56">
        <f>Tabela13[[#This Row],[Ativo Circ.]]/Tabela13[[#This Row],[Passivo Circ.]]</f>
        <v>5.1529154044941894</v>
      </c>
      <c r="AM138" s="30">
        <f>STDEV(Tabela13[[#This Row],[LUCRO 2015]:[LUCRO 2010]])/Tabela13[[#This Row],[LUCRO MÉD]]</f>
        <v>0.20512387768953841</v>
      </c>
    </row>
    <row r="139" spans="1:39" hidden="1">
      <c r="A139" s="60" t="s">
        <v>715</v>
      </c>
      <c r="B139" s="21" t="s">
        <v>555</v>
      </c>
      <c r="C139" s="21" t="s">
        <v>502</v>
      </c>
      <c r="D139" s="34">
        <f>MAX(Tabela13[[#This Row],[Colunas1]:[Colunas5]])</f>
        <v>4.32</v>
      </c>
      <c r="E13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39" s="28">
        <f>IF(Tabela13[[#This Row],[P. Líquido]]&lt;&gt;0,(Tabela13[[#This Row],[P. Líquido]]*1000)/Tabela13[[#This Row],[Qtde Total Ações]],0)</f>
        <v>1.0544683432699149</v>
      </c>
      <c r="G139" s="39">
        <f>SUMPRODUCT(N(TRIM(Tabela15[Colunas1])=Tabela13[[#This Row],[Nome de Pregão]]),Tabela15[Qtde total de ações])</f>
        <v>91711620</v>
      </c>
      <c r="H139" s="21">
        <f>SUMPRODUCT(N(Tabela1[Código]=Tabela13[[#This Row],[PAPEL]]),Tabela1[Fechamento])</f>
        <v>0</v>
      </c>
      <c r="I139" s="21">
        <f>SUMPRODUCT(N(Tabela17[Código]=Tabela13[[#This Row],[PAPEL]]),Tabela17[Fechamento])</f>
        <v>0</v>
      </c>
      <c r="J139" s="21">
        <f>SUMPRODUCT(N(Tabela176[Código]=Tabela13[[#This Row],[PAPEL]]),Tabela176[Fechamento])</f>
        <v>0</v>
      </c>
      <c r="K139" s="21">
        <f>SUMPRODUCT(N(Tabela1768[Código]=Tabela13[[#This Row],[PAPEL]]),Tabela1768[Fechamento])</f>
        <v>0</v>
      </c>
      <c r="L139" s="26">
        <f>SUMPRODUCT(N(Tabela17683[Código]=Tabela13[[#This Row],[PAPEL]]),Tabela17683[Fechamento])</f>
        <v>4.32</v>
      </c>
      <c r="M139" s="32">
        <f>IF(Tabela13[[#This Row],[Cotação]]&gt;0,Plan1!$B$2/Tabela13[[#This Row],[Cotação]]-MOD(Plan1!$B$2/Tabela13[[#This Row],[Cotação]],100),0)</f>
        <v>200</v>
      </c>
      <c r="N139" s="39">
        <v>96707</v>
      </c>
      <c r="O139" s="39">
        <v>421274</v>
      </c>
      <c r="P139" s="87">
        <v>1831607</v>
      </c>
      <c r="Q139" s="64">
        <v>0</v>
      </c>
      <c r="R139" s="64">
        <v>0</v>
      </c>
      <c r="S139" s="64">
        <v>6567</v>
      </c>
      <c r="T139" s="64">
        <v>0</v>
      </c>
      <c r="U139" s="64">
        <v>0</v>
      </c>
      <c r="V139" s="94">
        <v>38522</v>
      </c>
      <c r="W139" s="93">
        <v>1437</v>
      </c>
      <c r="X139" s="64">
        <v>421</v>
      </c>
      <c r="Y139" s="64">
        <v>492</v>
      </c>
      <c r="Z139" s="64">
        <v>56</v>
      </c>
      <c r="AA139" s="64">
        <v>49</v>
      </c>
      <c r="AB139" s="64">
        <v>40</v>
      </c>
      <c r="AC139" s="64">
        <f>AVERAGE(Tabela13[[#This Row],[LUCRO 2015]:[LUCRO 2010]])</f>
        <v>7514.833333333333</v>
      </c>
      <c r="AD139" s="64">
        <f>AVERAGE(Tabela13[[#This Row],[DIV 2015]:[DIV 2010]])</f>
        <v>415.83333333333331</v>
      </c>
      <c r="AE139" s="83">
        <f>Tabela13[[#This Row],[DIV MÉD]]*1000/Tabela13[[#This Row],[Qtde Total Ações]]</f>
        <v>4.5341400940615085E-3</v>
      </c>
      <c r="AF139" s="30">
        <f>Tabela13[[#This Row],[DIV MÉD]]/Tabela13[[#This Row],[LUCRO MÉD]]</f>
        <v>5.5335004102996299E-2</v>
      </c>
      <c r="AG139" s="30">
        <f>Tabela13[[#This Row],[DIV MÉD/AÇÃO]]/Tabela13[[#This Row],[Cotação]]</f>
        <v>1.0495694662179416E-3</v>
      </c>
      <c r="AH139" s="30">
        <f>Tabela13[[#This Row],[Cotação]]/Tabela13[[#This Row],[VPA]]</f>
        <v>4.0968512972173681</v>
      </c>
      <c r="AI139" s="58">
        <f>IF(Tabela13[[#This Row],[P. Líquido]]&gt;0,Tabela13[[#This Row],[LUCRO MÉD]]/(Tabela13[[#This Row],[P. Líquido]]),0)</f>
        <v>7.7707232499543297E-2</v>
      </c>
      <c r="AJ139" s="70">
        <f>IF([LUCRO MÉD]&lt;&gt;0,Tabela13[[#This Row],[Cotação]]/(Tabela13[[#This Row],[LUCRO MÉD]]*1000/Tabela13[[#This Row],[Qtde Total Ações]]),0)</f>
        <v>52.721621468650895</v>
      </c>
      <c r="AK139" s="58">
        <f>(Tabela13[[#This Row],[LUCRO MÉD]]*1000/Tabela13[[#This Row],[Qtde Total Ações]])/Tabela13[[#This Row],[Cotação]]</f>
        <v>1.8967550165250809E-2</v>
      </c>
      <c r="AL139" s="56">
        <f>Tabela13[[#This Row],[Ativo Circ.]]/Tabela13[[#This Row],[Passivo Circ.]]</f>
        <v>0.23000239680237081</v>
      </c>
      <c r="AM139" s="30">
        <f>STDEV(Tabela13[[#This Row],[LUCRO 2015]:[LUCRO 2010]])/Tabela13[[#This Row],[LUCRO MÉD]]</f>
        <v>2.0513821340780178</v>
      </c>
    </row>
    <row r="140" spans="1:39" hidden="1">
      <c r="A140" s="60" t="s">
        <v>676</v>
      </c>
      <c r="B140" s="21" t="s">
        <v>555</v>
      </c>
      <c r="C140" s="21" t="s">
        <v>267</v>
      </c>
      <c r="D140" s="34">
        <f>MAX(Tabela13[[#This Row],[Colunas1]:[Colunas5]])</f>
        <v>4.53</v>
      </c>
      <c r="E14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0" s="28">
        <f>IF(Tabela13[[#This Row],[P. Líquido]]&lt;&gt;0,(Tabela13[[#This Row],[P. Líquido]]*1000)/Tabela13[[#This Row],[Qtde Total Ações]],0)</f>
        <v>18.591120714504932</v>
      </c>
      <c r="G140" s="39">
        <f>SUMPRODUCT(N(TRIM(Tabela15[Colunas1])=Tabela13[[#This Row],[Nome de Pregão]]),Tabela15[Qtde total de ações])</f>
        <v>1719658728</v>
      </c>
      <c r="H140" s="21">
        <f>SUMPRODUCT(N(Tabela1[Código]=Tabela13[[#This Row],[PAPEL]]),Tabela1[Fechamento])</f>
        <v>0</v>
      </c>
      <c r="I140" s="21">
        <f>SUMPRODUCT(N(Tabela17[Código]=Tabela13[[#This Row],[PAPEL]]),Tabela17[Fechamento])</f>
        <v>0</v>
      </c>
      <c r="J140" s="21">
        <f>SUMPRODUCT(N(Tabela176[Código]=Tabela13[[#This Row],[PAPEL]]),Tabela176[Fechamento])</f>
        <v>4.53</v>
      </c>
      <c r="K140" s="21">
        <f>SUMPRODUCT(N(Tabela1768[Código]=Tabela13[[#This Row],[PAPEL]]),Tabela1768[Fechamento])</f>
        <v>0</v>
      </c>
      <c r="L140" s="31">
        <f>SUMPRODUCT(N(Tabela17683[Código]=Tabela13[[#This Row],[PAPEL]]),Tabela17683[Fechamento])</f>
        <v>0</v>
      </c>
      <c r="M140" s="32">
        <f>IF(Tabela13[[#This Row],[Cotação]]&gt;0,Plan1!$B$2/Tabela13[[#This Row],[Cotação]]-MOD(Plan1!$B$2/Tabela13[[#This Row],[Cotação]],100),0)</f>
        <v>200</v>
      </c>
      <c r="N140" s="39">
        <v>31970383</v>
      </c>
      <c r="O140" s="39">
        <v>22177498</v>
      </c>
      <c r="P140" s="87">
        <v>7863031</v>
      </c>
      <c r="Q140" s="64">
        <v>0</v>
      </c>
      <c r="R140" s="64">
        <v>1488373</v>
      </c>
      <c r="S140" s="64">
        <v>1693702</v>
      </c>
      <c r="T140" s="64">
        <v>1496240</v>
      </c>
      <c r="U140" s="64">
        <v>2097576</v>
      </c>
      <c r="V140" s="94">
        <v>2457379</v>
      </c>
      <c r="W140" s="93">
        <v>358226</v>
      </c>
      <c r="X140" s="64">
        <v>455139</v>
      </c>
      <c r="Y140" s="64">
        <v>426988</v>
      </c>
      <c r="Z140" s="64">
        <v>523076</v>
      </c>
      <c r="AA140" s="64">
        <v>550706</v>
      </c>
      <c r="AB140" s="64">
        <v>1018488</v>
      </c>
      <c r="AC140" s="64">
        <f>AVERAGE(Tabela13[[#This Row],[LUCRO 2015]:[LUCRO 2010]])</f>
        <v>1538878.3333333333</v>
      </c>
      <c r="AD140" s="64">
        <f>AVERAGE(Tabela13[[#This Row],[DIV 2015]:[DIV 2010]])</f>
        <v>555437.16666666663</v>
      </c>
      <c r="AE140" s="83">
        <f>Tabela13[[#This Row],[DIV MÉD]]*1000/Tabela13[[#This Row],[Qtde Total Ações]]</f>
        <v>0.32299267152422267</v>
      </c>
      <c r="AF140" s="30">
        <f>Tabela13[[#This Row],[DIV MÉD]]/Tabela13[[#This Row],[LUCRO MÉD]]</f>
        <v>0.36093637465383338</v>
      </c>
      <c r="AG140" s="30">
        <f>Tabela13[[#This Row],[DIV MÉD/AÇÃO]]/Tabela13[[#This Row],[Cotação]]</f>
        <v>7.1300810490998373E-2</v>
      </c>
      <c r="AH140" s="30">
        <f>Tabela13[[#This Row],[Cotação]]/Tabela13[[#This Row],[VPA]]</f>
        <v>0.24366470798426157</v>
      </c>
      <c r="AI140" s="58">
        <f>IF(Tabela13[[#This Row],[P. Líquido]]&gt;0,Tabela13[[#This Row],[LUCRO MÉD]]/(Tabela13[[#This Row],[P. Líquido]]),0)</f>
        <v>4.8134497898674945E-2</v>
      </c>
      <c r="AJ140" s="70">
        <f>IF([LUCRO MÉD]&lt;&gt;0,Tabela13[[#This Row],[Cotação]]/(Tabela13[[#This Row],[LUCRO MÉD]]*1000/Tabela13[[#This Row],[Qtde Total Ações]]),0)</f>
        <v>5.0621637000802542</v>
      </c>
      <c r="AK140" s="58">
        <f>(Tabela13[[#This Row],[LUCRO MÉD]]*1000/Tabela13[[#This Row],[Qtde Total Ações]])/Tabela13[[#This Row],[Cotação]]</f>
        <v>0.19754398696828912</v>
      </c>
      <c r="AL140" s="56">
        <f>Tabela13[[#This Row],[Ativo Circ.]]/Tabela13[[#This Row],[Passivo Circ.]]</f>
        <v>2.8204769890898307</v>
      </c>
      <c r="AM140" s="30">
        <f>STDEV(Tabela13[[#This Row],[LUCRO 2015]:[LUCRO 2010]])/Tabela13[[#This Row],[LUCRO MÉD]]</f>
        <v>0.54772660339602575</v>
      </c>
    </row>
    <row r="141" spans="1:39" hidden="1">
      <c r="A141" s="21" t="s">
        <v>647</v>
      </c>
      <c r="B141" s="21" t="s">
        <v>555</v>
      </c>
      <c r="C141" s="21" t="s">
        <v>133</v>
      </c>
      <c r="D141" s="34">
        <f>MAX(Tabela13[[#This Row],[Colunas1]:[Colunas5]])</f>
        <v>4.9000000000000004</v>
      </c>
      <c r="E1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1" s="28">
        <f>IF(Tabela13[[#This Row],[P. Líquido]]&lt;&gt;0,(Tabela13[[#This Row],[P. Líquido]]*1000)/Tabela13[[#This Row],[Qtde Total Ações]],0)</f>
        <v>0</v>
      </c>
      <c r="G141" s="39">
        <f>SUMPRODUCT(N(TRIM(Tabela15[Colunas1])=Tabela13[[#This Row],[Nome de Pregão]]),Tabela15[Qtde total de ações])</f>
        <v>0</v>
      </c>
      <c r="H141" s="21">
        <f>SUMPRODUCT(N(Tabela1[Código]=Tabela13[[#This Row],[PAPEL]]),Tabela1[Fechamento])</f>
        <v>0</v>
      </c>
      <c r="I141" s="21">
        <f>SUMPRODUCT(N(Tabela17[Código]=Tabela13[[#This Row],[PAPEL]]),Tabela17[Fechamento])</f>
        <v>4.9000000000000004</v>
      </c>
      <c r="J141" s="21">
        <f>SUMPRODUCT(N(Tabela176[Código]=Tabela13[[#This Row],[PAPEL]]),Tabela176[Fechamento])</f>
        <v>0</v>
      </c>
      <c r="K141" s="21">
        <f>SUMPRODUCT(N(Tabela1768[Código]=Tabela13[[#This Row],[PAPEL]]),Tabela1768[Fechamento])</f>
        <v>0</v>
      </c>
      <c r="L141" s="31">
        <f>SUMPRODUCT(N(Tabela17683[Código]=Tabela13[[#This Row],[PAPEL]]),Tabela17683[Fechamento])</f>
        <v>0</v>
      </c>
      <c r="M141" s="32">
        <f>IF(Tabela13[[#This Row],[Cotação]]&gt;0,Plan1!$B$2/Tabela13[[#This Row],[Cotação]]-MOD(Plan1!$B$2/Tabela13[[#This Row],[Cotação]],100),0)</f>
        <v>200</v>
      </c>
      <c r="N141" s="39"/>
      <c r="O141" s="39"/>
      <c r="Q141" s="64"/>
      <c r="R141" s="64"/>
      <c r="S141" s="64"/>
      <c r="T141" s="64"/>
      <c r="U141" s="64"/>
      <c r="V141" s="94"/>
      <c r="W141" s="93"/>
      <c r="X141" s="64"/>
      <c r="Y141" s="64"/>
      <c r="Z141" s="64"/>
      <c r="AA141" s="64"/>
      <c r="AB141" s="64"/>
      <c r="AC141" s="64" t="e">
        <f>AVERAGE(Tabela13[[#This Row],[LUCRO 2015]:[LUCRO 2010]])</f>
        <v>#DIV/0!</v>
      </c>
      <c r="AD141" s="64" t="e">
        <f>AVERAGE(Tabela13[[#This Row],[DIV 2015]:[DIV 2010]])</f>
        <v>#DIV/0!</v>
      </c>
      <c r="AE141" s="83" t="e">
        <f>Tabela13[[#This Row],[DIV MÉD]]*1000/Tabela13[[#This Row],[Qtde Total Ações]]</f>
        <v>#DIV/0!</v>
      </c>
      <c r="AF141" s="30" t="e">
        <f>Tabela13[[#This Row],[DIV MÉD]]/Tabela13[[#This Row],[LUCRO MÉD]]</f>
        <v>#DIV/0!</v>
      </c>
      <c r="AG141" s="30" t="e">
        <f>Tabela13[[#This Row],[DIV MÉD/AÇÃO]]/Tabela13[[#This Row],[Cotação]]</f>
        <v>#DIV/0!</v>
      </c>
      <c r="AH141" s="30" t="e">
        <f>Tabela13[[#This Row],[Cotação]]/Tabela13[[#This Row],[VPA]]</f>
        <v>#DIV/0!</v>
      </c>
      <c r="AI141" s="58">
        <f>IF(Tabela13[[#This Row],[P. Líquido]]&gt;0,Tabela13[[#This Row],[LUCRO MÉD]]/(Tabela13[[#This Row],[P. Líquido]]),0)</f>
        <v>0</v>
      </c>
      <c r="AJ141" s="70" t="e">
        <f>IF([LUCRO MÉD]&lt;&gt;0,Tabela13[[#This Row],[Cotação]]/(Tabela13[[#This Row],[LUCRO MÉD]]*1000/Tabela13[[#This Row],[Qtde Total Ações]]),0)</f>
        <v>#DIV/0!</v>
      </c>
      <c r="AK141" s="58" t="e">
        <f>(Tabela13[[#This Row],[LUCRO MÉD]]*1000/Tabela13[[#This Row],[Qtde Total Ações]])/Tabela13[[#This Row],[Cotação]]</f>
        <v>#DIV/0!</v>
      </c>
      <c r="AL141" s="56" t="e">
        <f>Tabela13[[#This Row],[Ativo Circ.]]/Tabela13[[#This Row],[Passivo Circ.]]</f>
        <v>#DIV/0!</v>
      </c>
      <c r="AM141" s="30" t="e">
        <f>STDEV(Tabela13[[#This Row],[LUCRO 2015]:[LUCRO 2010]])/Tabela13[[#This Row],[LUCRO MÉD]]</f>
        <v>#DIV/0!</v>
      </c>
    </row>
    <row r="142" spans="1:39" hidden="1">
      <c r="A142" s="21" t="s">
        <v>647</v>
      </c>
      <c r="B142" s="21" t="s">
        <v>556</v>
      </c>
      <c r="C142" s="21" t="s">
        <v>134</v>
      </c>
      <c r="D142" s="34">
        <f>MAX(Tabela13[[#This Row],[Colunas1]:[Colunas5]])</f>
        <v>5.2</v>
      </c>
      <c r="E1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2" s="28">
        <f>IF(Tabela13[[#This Row],[P. Líquido]]&lt;&gt;0,(Tabela13[[#This Row],[P. Líquido]]*1000)/Tabela13[[#This Row],[Qtde Total Ações]],0)</f>
        <v>0</v>
      </c>
      <c r="G142" s="39">
        <f>SUMPRODUCT(N(TRIM(Tabela15[Colunas1])=Tabela13[[#This Row],[Nome de Pregão]]),Tabela15[Qtde total de ações])</f>
        <v>0</v>
      </c>
      <c r="H142" s="21">
        <f>SUMPRODUCT(N(Tabela1[Código]=Tabela13[[#This Row],[PAPEL]]),Tabela1[Fechamento])</f>
        <v>0</v>
      </c>
      <c r="I142" s="21">
        <f>SUMPRODUCT(N(Tabela17[Código]=Tabela13[[#This Row],[PAPEL]]),Tabela17[Fechamento])</f>
        <v>5.2</v>
      </c>
      <c r="J142" s="21">
        <f>SUMPRODUCT(N(Tabela176[Código]=Tabela13[[#This Row],[PAPEL]]),Tabela176[Fechamento])</f>
        <v>0</v>
      </c>
      <c r="K142" s="21">
        <f>SUMPRODUCT(N(Tabela1768[Código]=Tabela13[[#This Row],[PAPEL]]),Tabela1768[Fechamento])</f>
        <v>0</v>
      </c>
      <c r="L142" s="31">
        <f>SUMPRODUCT(N(Tabela17683[Código]=Tabela13[[#This Row],[PAPEL]]),Tabela17683[Fechamento])</f>
        <v>0</v>
      </c>
      <c r="M142" s="32">
        <f>IF(Tabela13[[#This Row],[Cotação]]&gt;0,Plan1!$B$2/Tabela13[[#This Row],[Cotação]]-MOD(Plan1!$B$2/Tabela13[[#This Row],[Cotação]],100),0)</f>
        <v>100</v>
      </c>
      <c r="N142" s="39"/>
      <c r="O142" s="39"/>
      <c r="Q142" s="64"/>
      <c r="R142" s="64"/>
      <c r="S142" s="64"/>
      <c r="T142" s="64"/>
      <c r="U142" s="64"/>
      <c r="V142" s="94"/>
      <c r="W142" s="93"/>
      <c r="X142" s="64"/>
      <c r="Y142" s="64"/>
      <c r="Z142" s="64"/>
      <c r="AA142" s="64"/>
      <c r="AB142" s="64"/>
      <c r="AC142" s="64" t="e">
        <f>AVERAGE(Tabela13[[#This Row],[LUCRO 2015]:[LUCRO 2010]])</f>
        <v>#DIV/0!</v>
      </c>
      <c r="AD142" s="64" t="e">
        <f>AVERAGE(Tabela13[[#This Row],[DIV 2015]:[DIV 2010]])</f>
        <v>#DIV/0!</v>
      </c>
      <c r="AE142" s="83" t="e">
        <f>Tabela13[[#This Row],[DIV MÉD]]*1000/Tabela13[[#This Row],[Qtde Total Ações]]</f>
        <v>#DIV/0!</v>
      </c>
      <c r="AF142" s="30" t="e">
        <f>Tabela13[[#This Row],[DIV MÉD]]/Tabela13[[#This Row],[LUCRO MÉD]]</f>
        <v>#DIV/0!</v>
      </c>
      <c r="AG142" s="30" t="e">
        <f>Tabela13[[#This Row],[DIV MÉD/AÇÃO]]/Tabela13[[#This Row],[Cotação]]</f>
        <v>#DIV/0!</v>
      </c>
      <c r="AH142" s="30" t="e">
        <f>Tabela13[[#This Row],[Cotação]]/Tabela13[[#This Row],[VPA]]</f>
        <v>#DIV/0!</v>
      </c>
      <c r="AI142" s="58">
        <f>IF(Tabela13[[#This Row],[P. Líquido]]&gt;0,Tabela13[[#This Row],[LUCRO MÉD]]/(Tabela13[[#This Row],[P. Líquido]]),0)</f>
        <v>0</v>
      </c>
      <c r="AJ142" s="70" t="e">
        <f>IF([LUCRO MÉD]&lt;&gt;0,Tabela13[[#This Row],[Cotação]]/(Tabela13[[#This Row],[LUCRO MÉD]]*1000/Tabela13[[#This Row],[Qtde Total Ações]]),0)</f>
        <v>#DIV/0!</v>
      </c>
      <c r="AK142" s="58" t="e">
        <f>(Tabela13[[#This Row],[LUCRO MÉD]]*1000/Tabela13[[#This Row],[Qtde Total Ações]])/Tabela13[[#This Row],[Cotação]]</f>
        <v>#DIV/0!</v>
      </c>
      <c r="AL142" s="56" t="e">
        <f>Tabela13[[#This Row],[Ativo Circ.]]/Tabela13[[#This Row],[Passivo Circ.]]</f>
        <v>#DIV/0!</v>
      </c>
      <c r="AM142" s="30" t="e">
        <f>STDEV(Tabela13[[#This Row],[LUCRO 2015]:[LUCRO 2010]])/Tabela13[[#This Row],[LUCRO MÉD]]</f>
        <v>#DIV/0!</v>
      </c>
    </row>
    <row r="143" spans="1:39" hidden="1">
      <c r="A143" s="21" t="s">
        <v>648</v>
      </c>
      <c r="B143" s="21" t="s">
        <v>555</v>
      </c>
      <c r="C143" s="21" t="s">
        <v>217</v>
      </c>
      <c r="D143" s="34">
        <f>MAX(Tabela13[[#This Row],[Colunas1]:[Colunas5]])</f>
        <v>15.7</v>
      </c>
      <c r="E1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3" s="28">
        <f>IF(Tabela13[[#This Row],[P. Líquido]]&lt;&gt;0,(Tabela13[[#This Row],[P. Líquido]]*1000)/Tabela13[[#This Row],[Qtde Total Ações]],0)</f>
        <v>0</v>
      </c>
      <c r="G143" s="39">
        <f>SUMPRODUCT(N(TRIM(Tabela15[Colunas1])=Tabela13[[#This Row],[Nome de Pregão]]),Tabela15[Qtde total de ações])</f>
        <v>0</v>
      </c>
      <c r="H143" s="21">
        <f>SUMPRODUCT(N(Tabela1[Código]=Tabela13[[#This Row],[PAPEL]]),Tabela1[Fechamento])</f>
        <v>0</v>
      </c>
      <c r="I143" s="21">
        <f>SUMPRODUCT(N(Tabela17[Código]=Tabela13[[#This Row],[PAPEL]]),Tabela17[Fechamento])</f>
        <v>15.7</v>
      </c>
      <c r="J143" s="21">
        <f>SUMPRODUCT(N(Tabela176[Código]=Tabela13[[#This Row],[PAPEL]]),Tabela176[Fechamento])</f>
        <v>0</v>
      </c>
      <c r="K143" s="21">
        <f>SUMPRODUCT(N(Tabela1768[Código]=Tabela13[[#This Row],[PAPEL]]),Tabela1768[Fechamento])</f>
        <v>0</v>
      </c>
      <c r="L143" s="31">
        <f>SUMPRODUCT(N(Tabela17683[Código]=Tabela13[[#This Row],[PAPEL]]),Tabela17683[Fechamento])</f>
        <v>0</v>
      </c>
      <c r="M143" s="32">
        <f>IF(Tabela13[[#This Row],[Cotação]]&gt;0,Plan1!$B$2/Tabela13[[#This Row],[Cotação]]-MOD(Plan1!$B$2/Tabela13[[#This Row],[Cotação]],100),0)</f>
        <v>0</v>
      </c>
      <c r="N143" s="32"/>
      <c r="O143" s="32"/>
      <c r="P143" s="88"/>
      <c r="Q143" s="64"/>
      <c r="R143" s="64"/>
      <c r="S143" s="64"/>
      <c r="T143" s="64"/>
      <c r="U143" s="64"/>
      <c r="V143" s="94"/>
      <c r="W143" s="93"/>
      <c r="X143" s="64"/>
      <c r="Y143" s="64"/>
      <c r="Z143" s="64"/>
      <c r="AA143" s="64"/>
      <c r="AB143" s="64"/>
      <c r="AC143" s="64" t="e">
        <f>AVERAGE(Tabela13[[#This Row],[LUCRO 2015]:[LUCRO 2010]])</f>
        <v>#DIV/0!</v>
      </c>
      <c r="AD143" s="64" t="e">
        <f>AVERAGE(Tabela13[[#This Row],[DIV 2015]:[DIV 2010]])</f>
        <v>#DIV/0!</v>
      </c>
      <c r="AE143" s="83" t="e">
        <f>Tabela13[[#This Row],[DIV MÉD]]*1000/Tabela13[[#This Row],[Qtde Total Ações]]</f>
        <v>#DIV/0!</v>
      </c>
      <c r="AF143" s="30" t="e">
        <f>Tabela13[[#This Row],[DIV MÉD]]/Tabela13[[#This Row],[LUCRO MÉD]]</f>
        <v>#DIV/0!</v>
      </c>
      <c r="AG143" s="30" t="e">
        <f>Tabela13[[#This Row],[DIV MÉD/AÇÃO]]/Tabela13[[#This Row],[Cotação]]</f>
        <v>#DIV/0!</v>
      </c>
      <c r="AH143" s="30" t="e">
        <f>Tabela13[[#This Row],[Cotação]]/Tabela13[[#This Row],[VPA]]</f>
        <v>#DIV/0!</v>
      </c>
      <c r="AI143" s="58">
        <f>IF(Tabela13[[#This Row],[P. Líquido]]&gt;0,Tabela13[[#This Row],[LUCRO MÉD]]/(Tabela13[[#This Row],[P. Líquido]]),0)</f>
        <v>0</v>
      </c>
      <c r="AJ143" s="70" t="e">
        <f>IF([LUCRO MÉD]&lt;&gt;0,Tabela13[[#This Row],[Cotação]]/(Tabela13[[#This Row],[LUCRO MÉD]]*1000/Tabela13[[#This Row],[Qtde Total Ações]]),0)</f>
        <v>#DIV/0!</v>
      </c>
      <c r="AK143" s="58" t="e">
        <f>(Tabela13[[#This Row],[LUCRO MÉD]]*1000/Tabela13[[#This Row],[Qtde Total Ações]])/Tabela13[[#This Row],[Cotação]]</f>
        <v>#DIV/0!</v>
      </c>
      <c r="AL143" s="56" t="e">
        <f>Tabela13[[#This Row],[Ativo Circ.]]/Tabela13[[#This Row],[Passivo Circ.]]</f>
        <v>#DIV/0!</v>
      </c>
      <c r="AM143" s="30" t="e">
        <f>STDEV(Tabela13[[#This Row],[LUCRO 2015]:[LUCRO 2010]])/Tabela13[[#This Row],[LUCRO MÉD]]</f>
        <v>#DIV/0!</v>
      </c>
    </row>
    <row r="144" spans="1:39" hidden="1">
      <c r="A144" s="21" t="s">
        <v>648</v>
      </c>
      <c r="B144" s="21" t="s">
        <v>556</v>
      </c>
      <c r="C144" s="21" t="s">
        <v>218</v>
      </c>
      <c r="D144" s="34">
        <f>MAX(Tabela13[[#This Row],[Colunas1]:[Colunas5]])</f>
        <v>18.489999999999998</v>
      </c>
      <c r="E1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4" s="28">
        <f>IF(Tabela13[[#This Row],[P. Líquido]]&lt;&gt;0,(Tabela13[[#This Row],[P. Líquido]]*1000)/Tabela13[[#This Row],[Qtde Total Ações]],0)</f>
        <v>0</v>
      </c>
      <c r="G144" s="39">
        <f>SUMPRODUCT(N(TRIM(Tabela15[Colunas1])=Tabela13[[#This Row],[Nome de Pregão]]),Tabela15[Qtde total de ações])</f>
        <v>0</v>
      </c>
      <c r="H144" s="21">
        <f>SUMPRODUCT(N(Tabela1[Código]=Tabela13[[#This Row],[PAPEL]]),Tabela1[Fechamento])</f>
        <v>0</v>
      </c>
      <c r="I144" s="21">
        <f>SUMPRODUCT(N(Tabela17[Código]=Tabela13[[#This Row],[PAPEL]]),Tabela17[Fechamento])</f>
        <v>18.489999999999998</v>
      </c>
      <c r="J144" s="21">
        <f>SUMPRODUCT(N(Tabela176[Código]=Tabela13[[#This Row],[PAPEL]]),Tabela176[Fechamento])</f>
        <v>0</v>
      </c>
      <c r="K144" s="21">
        <f>SUMPRODUCT(N(Tabela1768[Código]=Tabela13[[#This Row],[PAPEL]]),Tabela1768[Fechamento])</f>
        <v>0</v>
      </c>
      <c r="L144" s="31">
        <f>SUMPRODUCT(N(Tabela17683[Código]=Tabela13[[#This Row],[PAPEL]]),Tabela17683[Fechamento])</f>
        <v>0</v>
      </c>
      <c r="M144" s="32">
        <f>IF(Tabela13[[#This Row],[Cotação]]&gt;0,Plan1!$B$2/Tabela13[[#This Row],[Cotação]]-MOD(Plan1!$B$2/Tabela13[[#This Row],[Cotação]],100),0)</f>
        <v>0</v>
      </c>
      <c r="N144" s="32"/>
      <c r="O144" s="32"/>
      <c r="P144" s="88"/>
      <c r="Q144" s="64"/>
      <c r="R144" s="64"/>
      <c r="S144" s="64"/>
      <c r="T144" s="64"/>
      <c r="U144" s="64"/>
      <c r="V144" s="94"/>
      <c r="W144" s="93"/>
      <c r="X144" s="64"/>
      <c r="Y144" s="64"/>
      <c r="Z144" s="64"/>
      <c r="AA144" s="64"/>
      <c r="AB144" s="64"/>
      <c r="AC144" s="64" t="e">
        <f>AVERAGE(Tabela13[[#This Row],[LUCRO 2015]:[LUCRO 2010]])</f>
        <v>#DIV/0!</v>
      </c>
      <c r="AD144" s="64" t="e">
        <f>AVERAGE(Tabela13[[#This Row],[DIV 2015]:[DIV 2010]])</f>
        <v>#DIV/0!</v>
      </c>
      <c r="AE144" s="83" t="e">
        <f>Tabela13[[#This Row],[DIV MÉD]]*1000/Tabela13[[#This Row],[Qtde Total Ações]]</f>
        <v>#DIV/0!</v>
      </c>
      <c r="AF144" s="30" t="e">
        <f>Tabela13[[#This Row],[DIV MÉD]]/Tabela13[[#This Row],[LUCRO MÉD]]</f>
        <v>#DIV/0!</v>
      </c>
      <c r="AG144" s="30" t="e">
        <f>Tabela13[[#This Row],[DIV MÉD/AÇÃO]]/Tabela13[[#This Row],[Cotação]]</f>
        <v>#DIV/0!</v>
      </c>
      <c r="AH144" s="30" t="e">
        <f>Tabela13[[#This Row],[Cotação]]/Tabela13[[#This Row],[VPA]]</f>
        <v>#DIV/0!</v>
      </c>
      <c r="AI144" s="58">
        <f>IF(Tabela13[[#This Row],[P. Líquido]]&gt;0,Tabela13[[#This Row],[LUCRO MÉD]]/(Tabela13[[#This Row],[P. Líquido]]),0)</f>
        <v>0</v>
      </c>
      <c r="AJ144" s="70" t="e">
        <f>IF([LUCRO MÉD]&lt;&gt;0,Tabela13[[#This Row],[Cotação]]/(Tabela13[[#This Row],[LUCRO MÉD]]*1000/Tabela13[[#This Row],[Qtde Total Ações]]),0)</f>
        <v>#DIV/0!</v>
      </c>
      <c r="AK144" s="58" t="e">
        <f>(Tabela13[[#This Row],[LUCRO MÉD]]*1000/Tabela13[[#This Row],[Qtde Total Ações]])/Tabela13[[#This Row],[Cotação]]</f>
        <v>#DIV/0!</v>
      </c>
      <c r="AL144" s="56" t="e">
        <f>Tabela13[[#This Row],[Ativo Circ.]]/Tabela13[[#This Row],[Passivo Circ.]]</f>
        <v>#DIV/0!</v>
      </c>
      <c r="AM144" s="30" t="e">
        <f>STDEV(Tabela13[[#This Row],[LUCRO 2015]:[LUCRO 2010]])/Tabela13[[#This Row],[LUCRO MÉD]]</f>
        <v>#DIV/0!</v>
      </c>
    </row>
    <row r="145" spans="1:39" hidden="1">
      <c r="A145" s="60" t="s">
        <v>635</v>
      </c>
      <c r="B145" s="21" t="s">
        <v>555</v>
      </c>
      <c r="C145" s="21" t="s">
        <v>482</v>
      </c>
      <c r="D145" s="34">
        <f>MAX(Tabela13[[#This Row],[Colunas1]:[Colunas5]])</f>
        <v>4.6500000000000004</v>
      </c>
      <c r="E14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5" s="28">
        <f>IF(Tabela13[[#This Row],[P. Líquido]]&lt;&gt;0,(Tabela13[[#This Row],[P. Líquido]]*1000)/Tabela13[[#This Row],[Qtde Total Ações]],0)</f>
        <v>4.0951196172248805</v>
      </c>
      <c r="G145" s="39">
        <f>SUMPRODUCT(N(TRIM(Tabela15[Colunas1])=Tabela13[[#This Row],[Nome de Pregão]]),Tabela15[Qtde total de ações])</f>
        <v>41800000</v>
      </c>
      <c r="H145" s="21">
        <f>SUMPRODUCT(N(Tabela1[Código]=Tabela13[[#This Row],[PAPEL]]),Tabela1[Fechamento])</f>
        <v>0</v>
      </c>
      <c r="I145" s="21">
        <f>SUMPRODUCT(N(Tabela17[Código]=Tabela13[[#This Row],[PAPEL]]),Tabela17[Fechamento])</f>
        <v>0</v>
      </c>
      <c r="J145" s="21">
        <f>SUMPRODUCT(N(Tabela176[Código]=Tabela13[[#This Row],[PAPEL]]),Tabela176[Fechamento])</f>
        <v>0</v>
      </c>
      <c r="K145" s="21">
        <f>SUMPRODUCT(N(Tabela1768[Código]=Tabela13[[#This Row],[PAPEL]]),Tabela1768[Fechamento])</f>
        <v>0</v>
      </c>
      <c r="L145" s="26">
        <f>SUMPRODUCT(N(Tabela17683[Código]=Tabela13[[#This Row],[PAPEL]]),Tabela17683[Fechamento])</f>
        <v>4.6500000000000004</v>
      </c>
      <c r="M145" s="32">
        <f>IF(Tabela13[[#This Row],[Cotação]]&gt;0,Plan1!$B$2/Tabela13[[#This Row],[Cotação]]-MOD(Plan1!$B$2/Tabela13[[#This Row],[Cotação]],100),0)</f>
        <v>200</v>
      </c>
      <c r="N145" s="39">
        <v>171176</v>
      </c>
      <c r="O145" s="39">
        <v>84909</v>
      </c>
      <c r="P145" s="87">
        <v>99560</v>
      </c>
      <c r="Q145" s="64">
        <v>19010</v>
      </c>
      <c r="R145" s="64">
        <v>11247</v>
      </c>
      <c r="S145" s="64">
        <v>179</v>
      </c>
      <c r="T145" s="64">
        <v>22195</v>
      </c>
      <c r="U145" s="64">
        <v>22646</v>
      </c>
      <c r="V145" s="94">
        <v>33052</v>
      </c>
      <c r="W145" s="93">
        <v>3169</v>
      </c>
      <c r="X145" s="64">
        <v>42</v>
      </c>
      <c r="Y145" s="64">
        <v>7500</v>
      </c>
      <c r="Z145" s="64">
        <v>6448</v>
      </c>
      <c r="AA145" s="64">
        <v>14886</v>
      </c>
      <c r="AB145" s="64">
        <v>2291</v>
      </c>
      <c r="AC145" s="64">
        <f>AVERAGE(Tabela13[[#This Row],[LUCRO 2015]:[LUCRO 2010]])</f>
        <v>18054.833333333332</v>
      </c>
      <c r="AD145" s="64">
        <f>AVERAGE(Tabela13[[#This Row],[DIV 2015]:[DIV 2010]])</f>
        <v>5722.666666666667</v>
      </c>
      <c r="AE145" s="83">
        <f>Tabela13[[#This Row],[DIV MÉD]]*1000/Tabela13[[#This Row],[Qtde Total Ações]]</f>
        <v>0.13690590111642745</v>
      </c>
      <c r="AF145" s="30">
        <f>Tabela13[[#This Row],[DIV MÉD]]/Tabela13[[#This Row],[LUCRO MÉD]]</f>
        <v>0.31696037072252126</v>
      </c>
      <c r="AG145" s="30">
        <f>Tabela13[[#This Row],[DIV MÉD/AÇÃO]]/Tabela13[[#This Row],[Cotação]]</f>
        <v>2.9442129272349987E-2</v>
      </c>
      <c r="AH145" s="30">
        <f>Tabela13[[#This Row],[Cotação]]/Tabela13[[#This Row],[VPA]]</f>
        <v>1.1354979670047203</v>
      </c>
      <c r="AI145" s="58">
        <f>IF(Tabela13[[#This Row],[P. Líquido]]&gt;0,Tabela13[[#This Row],[LUCRO MÉD]]/(Tabela13[[#This Row],[P. Líquido]]),0)</f>
        <v>0.10547526132946985</v>
      </c>
      <c r="AJ145" s="70">
        <f>IF([LUCRO MÉD]&lt;&gt;0,Tabela13[[#This Row],[Cotação]]/(Tabela13[[#This Row],[LUCRO MÉD]]*1000/Tabela13[[#This Row],[Qtde Total Ações]]),0)</f>
        <v>10.765538313840247</v>
      </c>
      <c r="AK145" s="58">
        <f>(Tabela13[[#This Row],[LUCRO MÉD]]*1000/Tabela13[[#This Row],[Qtde Total Ações]])/Tabela13[[#This Row],[Cotação]]</f>
        <v>9.2888991785426409E-2</v>
      </c>
      <c r="AL145" s="56">
        <f>Tabela13[[#This Row],[Ativo Circ.]]/Tabela13[[#This Row],[Passivo Circ.]]</f>
        <v>0.85284250703093611</v>
      </c>
      <c r="AM145" s="30">
        <f>STDEV(Tabela13[[#This Row],[LUCRO 2015]:[LUCRO 2010]])/Tabela13[[#This Row],[LUCRO MÉD]]</f>
        <v>0.62168561117003629</v>
      </c>
    </row>
    <row r="146" spans="1:39" hidden="1">
      <c r="A146" s="60" t="s">
        <v>737</v>
      </c>
      <c r="B146" s="21" t="s">
        <v>555</v>
      </c>
      <c r="C146" s="21" t="s">
        <v>485</v>
      </c>
      <c r="D146" s="34">
        <f>MAX(Tabela13[[#This Row],[Colunas1]:[Colunas5]])</f>
        <v>4.6500000000000004</v>
      </c>
      <c r="E14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6" s="28">
        <f>IF(Tabela13[[#This Row],[P. Líquido]]&lt;&gt;0,(Tabela13[[#This Row],[P. Líquido]]*1000)/Tabela13[[#This Row],[Qtde Total Ações]],0)</f>
        <v>5.4800985146677785</v>
      </c>
      <c r="G146" s="39">
        <f>SUMPRODUCT(N(TRIM(Tabela15[Colunas1])=Tabela13[[#This Row],[Nome de Pregão]]),Tabela15[Qtde total de ações])</f>
        <v>175586442</v>
      </c>
      <c r="H146" s="21">
        <f>SUMPRODUCT(N(Tabela1[Código]=Tabela13[[#This Row],[PAPEL]]),Tabela1[Fechamento])</f>
        <v>0</v>
      </c>
      <c r="I146" s="21">
        <f>SUMPRODUCT(N(Tabela17[Código]=Tabela13[[#This Row],[PAPEL]]),Tabela17[Fechamento])</f>
        <v>0</v>
      </c>
      <c r="J146" s="21">
        <f>SUMPRODUCT(N(Tabela176[Código]=Tabela13[[#This Row],[PAPEL]]),Tabela176[Fechamento])</f>
        <v>0</v>
      </c>
      <c r="K146" s="21">
        <f>SUMPRODUCT(N(Tabela1768[Código]=Tabela13[[#This Row],[PAPEL]]),Tabela1768[Fechamento])</f>
        <v>0</v>
      </c>
      <c r="L146" s="26">
        <f>SUMPRODUCT(N(Tabela17683[Código]=Tabela13[[#This Row],[PAPEL]]),Tabela17683[Fechamento])</f>
        <v>4.6500000000000004</v>
      </c>
      <c r="M146" s="32">
        <f>IF(Tabela13[[#This Row],[Cotação]]&gt;0,Plan1!$B$2/Tabela13[[#This Row],[Cotação]]-MOD(Plan1!$B$2/Tabela13[[#This Row],[Cotação]],100),0)</f>
        <v>200</v>
      </c>
      <c r="N146" s="39">
        <v>962231</v>
      </c>
      <c r="O146" s="39">
        <v>435541</v>
      </c>
      <c r="P146" s="87">
        <v>218904</v>
      </c>
      <c r="Q146" s="64">
        <v>0</v>
      </c>
      <c r="R146" s="64">
        <v>64268</v>
      </c>
      <c r="S146" s="64">
        <v>172592</v>
      </c>
      <c r="T146" s="64">
        <v>151516</v>
      </c>
      <c r="U146" s="64">
        <v>92177</v>
      </c>
      <c r="V146" s="94">
        <v>103283</v>
      </c>
      <c r="W146" s="93">
        <v>21810</v>
      </c>
      <c r="X146" s="64">
        <v>46742</v>
      </c>
      <c r="Y146" s="64">
        <v>41811</v>
      </c>
      <c r="Z146" s="64">
        <v>21892</v>
      </c>
      <c r="AA146" s="64">
        <v>24530</v>
      </c>
      <c r="AB146" s="64">
        <v>15527</v>
      </c>
      <c r="AC146" s="64">
        <f>AVERAGE(Tabela13[[#This Row],[LUCRO 2015]:[LUCRO 2010]])</f>
        <v>97306</v>
      </c>
      <c r="AD146" s="64">
        <f>AVERAGE(Tabela13[[#This Row],[DIV 2015]:[DIV 2010]])</f>
        <v>28718.666666666668</v>
      </c>
      <c r="AE146" s="83">
        <f>Tabela13[[#This Row],[DIV MÉD]]*1000/Tabela13[[#This Row],[Qtde Total Ações]]</f>
        <v>0.16355856602337593</v>
      </c>
      <c r="AF146" s="30">
        <f>Tabela13[[#This Row],[DIV MÉD]]/Tabela13[[#This Row],[LUCRO MÉD]]</f>
        <v>0.29513767564864107</v>
      </c>
      <c r="AG146" s="30">
        <f>Tabela13[[#This Row],[DIV MÉD/AÇÃO]]/Tabela13[[#This Row],[Cotação]]</f>
        <v>3.5173885166317399E-2</v>
      </c>
      <c r="AH146" s="30">
        <f>Tabela13[[#This Row],[Cotação]]/Tabela13[[#This Row],[VPA]]</f>
        <v>0.84852489194382641</v>
      </c>
      <c r="AI146" s="58">
        <f>IF(Tabela13[[#This Row],[P. Líquido]]&gt;0,Tabela13[[#This Row],[LUCRO MÉD]]/(Tabela13[[#This Row],[P. Líquido]]),0)</f>
        <v>0.10112540543798734</v>
      </c>
      <c r="AJ146" s="70">
        <f>IF([LUCRO MÉD]&lt;&gt;0,Tabela13[[#This Row],[Cotação]]/(Tabela13[[#This Row],[LUCRO MÉD]]*1000/Tabela13[[#This Row],[Qtde Total Ações]]),0)</f>
        <v>8.3908181951780989</v>
      </c>
      <c r="AK146" s="58">
        <f>(Tabela13[[#This Row],[LUCRO MÉD]]*1000/Tabela13[[#This Row],[Qtde Total Ações]])/Tabela13[[#This Row],[Cotação]]</f>
        <v>0.119177889061482</v>
      </c>
      <c r="AL146" s="56">
        <f>Tabela13[[#This Row],[Ativo Circ.]]/Tabela13[[#This Row],[Passivo Circ.]]</f>
        <v>1.9896438621496182</v>
      </c>
      <c r="AM146" s="30">
        <f>STDEV(Tabela13[[#This Row],[LUCRO 2015]:[LUCRO 2010]])/Tabela13[[#This Row],[LUCRO MÉD]]</f>
        <v>0.63730949125510894</v>
      </c>
    </row>
    <row r="147" spans="1:39" hidden="1">
      <c r="A147" s="60" t="s">
        <v>800</v>
      </c>
      <c r="B147" s="21" t="s">
        <v>555</v>
      </c>
      <c r="C147" s="21" t="s">
        <v>414</v>
      </c>
      <c r="D147" s="34">
        <f>MAX(Tabela13[[#This Row],[Colunas1]:[Colunas5]])</f>
        <v>4.7699999999999996</v>
      </c>
      <c r="E147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7" s="28">
        <f>IF(Tabela13[[#This Row],[P. Líquido]]&lt;&gt;0,(Tabela13[[#This Row],[P. Líquido]]*1000)/Tabela13[[#This Row],[Qtde Total Ações]],0)</f>
        <v>5.8938773191396372</v>
      </c>
      <c r="G147" s="39">
        <f>SUMPRODUCT(N(TRIM(Tabela15[Colunas1])=Tabela13[[#This Row],[Nome de Pregão]]),Tabela15[Qtde total de ações])</f>
        <v>78506215</v>
      </c>
      <c r="H147" s="21">
        <f>SUMPRODUCT(N(Tabela1[Código]=Tabela13[[#This Row],[PAPEL]]),Tabela1[Fechamento])</f>
        <v>0</v>
      </c>
      <c r="I147" s="21">
        <f>SUMPRODUCT(N(Tabela17[Código]=Tabela13[[#This Row],[PAPEL]]),Tabela17[Fechamento])</f>
        <v>0</v>
      </c>
      <c r="J147" s="21">
        <f>SUMPRODUCT(N(Tabela176[Código]=Tabela13[[#This Row],[PAPEL]]),Tabela176[Fechamento])</f>
        <v>0</v>
      </c>
      <c r="K147" s="21">
        <f>SUMPRODUCT(N(Tabela1768[Código]=Tabela13[[#This Row],[PAPEL]]),Tabela1768[Fechamento])</f>
        <v>4.7699999999999996</v>
      </c>
      <c r="L147" s="26">
        <f>SUMPRODUCT(N(Tabela17683[Código]=Tabela13[[#This Row],[PAPEL]]),Tabela17683[Fechamento])</f>
        <v>0</v>
      </c>
      <c r="M147" s="32">
        <f>IF(Tabela13[[#This Row],[Cotação]]&gt;0,Plan1!$B$2/Tabela13[[#This Row],[Cotação]]-MOD(Plan1!$B$2/Tabela13[[#This Row],[Cotação]],100),0)</f>
        <v>200</v>
      </c>
      <c r="N147" s="39">
        <v>462706</v>
      </c>
      <c r="O147" s="39">
        <v>429632</v>
      </c>
      <c r="P147" s="87">
        <v>115974</v>
      </c>
      <c r="Q147" s="64">
        <v>22015</v>
      </c>
      <c r="R147" s="64">
        <v>46228</v>
      </c>
      <c r="S147" s="64">
        <v>31522</v>
      </c>
      <c r="T147" s="64">
        <v>63764</v>
      </c>
      <c r="U147" s="64">
        <v>88957</v>
      </c>
      <c r="V147" s="94">
        <v>37543</v>
      </c>
      <c r="W147" s="93">
        <v>37850</v>
      </c>
      <c r="X147" s="64">
        <v>12442</v>
      </c>
      <c r="Y147" s="64">
        <v>13647</v>
      </c>
      <c r="Z147" s="64">
        <v>40398</v>
      </c>
      <c r="AA147" s="64">
        <v>16200</v>
      </c>
      <c r="AB147" s="64">
        <v>10704</v>
      </c>
      <c r="AC147" s="64">
        <f>AVERAGE(Tabela13[[#This Row],[LUCRO 2015]:[LUCRO 2010]])</f>
        <v>48338.166666666664</v>
      </c>
      <c r="AD147" s="64">
        <f>AVERAGE(Tabela13[[#This Row],[DIV 2015]:[DIV 2010]])</f>
        <v>21873.5</v>
      </c>
      <c r="AE147" s="83">
        <f>Tabela13[[#This Row],[DIV MÉD]]*1000/Tabela13[[#This Row],[Qtde Total Ações]]</f>
        <v>0.27862125310715846</v>
      </c>
      <c r="AF147" s="30">
        <f>Tabela13[[#This Row],[DIV MÉD]]/Tabela13[[#This Row],[LUCRO MÉD]]</f>
        <v>0.45250992142165097</v>
      </c>
      <c r="AG147" s="30">
        <f>Tabela13[[#This Row],[DIV MÉD/AÇÃO]]/Tabela13[[#This Row],[Cotação]]</f>
        <v>5.841116417340849E-2</v>
      </c>
      <c r="AH147" s="30">
        <f>Tabela13[[#This Row],[Cotação]]/Tabela13[[#This Row],[VPA]]</f>
        <v>0.80931443627270883</v>
      </c>
      <c r="AI147" s="58">
        <f>IF(Tabela13[[#This Row],[P. Líquido]]&gt;0,Tabela13[[#This Row],[LUCRO MÉD]]/(Tabela13[[#This Row],[P. Líquido]]),0)</f>
        <v>0.10446842415414251</v>
      </c>
      <c r="AJ147" s="70">
        <f>IF([LUCRO MÉD]&lt;&gt;0,Tabela13[[#This Row],[Cotação]]/(Tabela13[[#This Row],[LUCRO MÉD]]*1000/Tabela13[[#This Row],[Qtde Total Ações]]),0)</f>
        <v>7.7469765895824212</v>
      </c>
      <c r="AK147" s="58">
        <f>(Tabela13[[#This Row],[LUCRO MÉD]]*1000/Tabela13[[#This Row],[Qtde Total Ações]])/Tabela13[[#This Row],[Cotação]]</f>
        <v>0.1290826154482935</v>
      </c>
      <c r="AL147" s="56">
        <f>Tabela13[[#This Row],[Ativo Circ.]]/Tabela13[[#This Row],[Passivo Circ.]]</f>
        <v>3.7045544691051444</v>
      </c>
      <c r="AM147" s="30">
        <f>STDEV(Tabela13[[#This Row],[LUCRO 2015]:[LUCRO 2010]])/Tabela13[[#This Row],[LUCRO MÉD]]</f>
        <v>0.50543181456965391</v>
      </c>
    </row>
    <row r="148" spans="1:39" hidden="1">
      <c r="A148" s="21" t="s">
        <v>650</v>
      </c>
      <c r="B148" s="21" t="s">
        <v>555</v>
      </c>
      <c r="C148" s="21" t="s">
        <v>88</v>
      </c>
      <c r="D148" s="34">
        <f>MAX(Tabela13[[#This Row],[Colunas1]:[Colunas5]])</f>
        <v>54.4</v>
      </c>
      <c r="E1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48" s="28">
        <f>IF(Tabela13[[#This Row],[P. Líquido]]&lt;&gt;0,(Tabela13[[#This Row],[P. Líquido]]*1000)/Tabela13[[#This Row],[Qtde Total Ações]],0)</f>
        <v>0</v>
      </c>
      <c r="G148" s="39">
        <f>SUMPRODUCT(N(TRIM(Tabela15[Colunas1])=Tabela13[[#This Row],[Nome de Pregão]]),Tabela15[Qtde total de ações])</f>
        <v>0</v>
      </c>
      <c r="H148" s="21">
        <f>SUMPRODUCT(N(Tabela1[Código]=Tabela13[[#This Row],[PAPEL]]),Tabela1[Fechamento])</f>
        <v>54.4</v>
      </c>
      <c r="I148" s="21">
        <f>SUMPRODUCT(N(Tabela17[Código]=Tabela13[[#This Row],[PAPEL]]),Tabela17[Fechamento])</f>
        <v>0</v>
      </c>
      <c r="J148" s="21">
        <f>SUMPRODUCT(N(Tabela176[Código]=Tabela13[[#This Row],[PAPEL]]),Tabela176[Fechamento])</f>
        <v>0</v>
      </c>
      <c r="K148" s="21">
        <f>SUMPRODUCT(N(Tabela1768[Código]=Tabela13[[#This Row],[PAPEL]]),Tabela1768[Fechamento])</f>
        <v>0</v>
      </c>
      <c r="L148" s="31">
        <f>SUMPRODUCT(N(Tabela17683[Código]=Tabela13[[#This Row],[PAPEL]]),Tabela17683[Fechamento])</f>
        <v>0</v>
      </c>
      <c r="M148" s="32">
        <f>IF(Tabela13[[#This Row],[Cotação]]&gt;0,Plan1!$B$2/Tabela13[[#This Row],[Cotação]]-MOD(Plan1!$B$2/Tabela13[[#This Row],[Cotação]],100),0)</f>
        <v>0</v>
      </c>
      <c r="N148" s="32"/>
      <c r="O148" s="32"/>
      <c r="P148" s="88"/>
      <c r="Q148" s="64"/>
      <c r="R148" s="64"/>
      <c r="S148" s="64"/>
      <c r="T148" s="64"/>
      <c r="U148" s="64"/>
      <c r="V148" s="94"/>
      <c r="W148" s="93"/>
      <c r="X148" s="64"/>
      <c r="Y148" s="64"/>
      <c r="Z148" s="64"/>
      <c r="AA148" s="64"/>
      <c r="AB148" s="64"/>
      <c r="AC148" s="64" t="e">
        <f>AVERAGE(Tabela13[[#This Row],[LUCRO 2015]:[LUCRO 2010]])</f>
        <v>#DIV/0!</v>
      </c>
      <c r="AD148" s="64" t="e">
        <f>AVERAGE(Tabela13[[#This Row],[DIV 2015]:[DIV 2010]])</f>
        <v>#DIV/0!</v>
      </c>
      <c r="AE148" s="83" t="e">
        <f>Tabela13[[#This Row],[DIV MÉD]]*1000/Tabela13[[#This Row],[Qtde Total Ações]]</f>
        <v>#DIV/0!</v>
      </c>
      <c r="AF148" s="30" t="e">
        <f>Tabela13[[#This Row],[DIV MÉD]]/Tabela13[[#This Row],[LUCRO MÉD]]</f>
        <v>#DIV/0!</v>
      </c>
      <c r="AG148" s="30" t="e">
        <f>Tabela13[[#This Row],[DIV MÉD/AÇÃO]]/Tabela13[[#This Row],[Cotação]]</f>
        <v>#DIV/0!</v>
      </c>
      <c r="AH148" s="30" t="e">
        <f>Tabela13[[#This Row],[Cotação]]/Tabela13[[#This Row],[VPA]]</f>
        <v>#DIV/0!</v>
      </c>
      <c r="AI148" s="58">
        <f>IF(Tabela13[[#This Row],[P. Líquido]]&gt;0,Tabela13[[#This Row],[LUCRO MÉD]]/(Tabela13[[#This Row],[P. Líquido]]),0)</f>
        <v>0</v>
      </c>
      <c r="AJ148" s="70" t="e">
        <f>IF([LUCRO MÉD]&lt;&gt;0,Tabela13[[#This Row],[Cotação]]/(Tabela13[[#This Row],[LUCRO MÉD]]*1000/Tabela13[[#This Row],[Qtde Total Ações]]),0)</f>
        <v>#DIV/0!</v>
      </c>
      <c r="AK148" s="58" t="e">
        <f>(Tabela13[[#This Row],[LUCRO MÉD]]*1000/Tabela13[[#This Row],[Qtde Total Ações]])/Tabela13[[#This Row],[Cotação]]</f>
        <v>#DIV/0!</v>
      </c>
      <c r="AL148" s="56" t="e">
        <f>Tabela13[[#This Row],[Ativo Circ.]]/Tabela13[[#This Row],[Passivo Circ.]]</f>
        <v>#DIV/0!</v>
      </c>
      <c r="AM148" s="30" t="e">
        <f>STDEV(Tabela13[[#This Row],[LUCRO 2015]:[LUCRO 2010]])/Tabela13[[#This Row],[LUCRO MÉD]]</f>
        <v>#DIV/0!</v>
      </c>
    </row>
    <row r="149" spans="1:39" hidden="1">
      <c r="A149" s="60" t="s">
        <v>714</v>
      </c>
      <c r="B149" s="21" t="s">
        <v>555</v>
      </c>
      <c r="C149" s="21" t="s">
        <v>156</v>
      </c>
      <c r="D149" s="34">
        <f>MAX(Tabela13[[#This Row],[Colunas1]:[Colunas5]])</f>
        <v>4.8</v>
      </c>
      <c r="E14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49" s="28">
        <f>IF(Tabela13[[#This Row],[P. Líquido]]&lt;&gt;0,(Tabela13[[#This Row],[P. Líquido]]*1000)/Tabela13[[#This Row],[Qtde Total Ações]],0)</f>
        <v>5.0033713240788877</v>
      </c>
      <c r="G149" s="39">
        <f>SUMPRODUCT(N(TRIM(Tabela15[Colunas1])=Tabela13[[#This Row],[Nome de Pregão]]),Tabela15[Qtde total de ações])</f>
        <v>65075322</v>
      </c>
      <c r="H149" s="21">
        <f>SUMPRODUCT(N(Tabela1[Código]=Tabela13[[#This Row],[PAPEL]]),Tabela1[Fechamento])</f>
        <v>0</v>
      </c>
      <c r="I149" s="21">
        <f>SUMPRODUCT(N(Tabela17[Código]=Tabela13[[#This Row],[PAPEL]]),Tabela17[Fechamento])</f>
        <v>4.8</v>
      </c>
      <c r="J149" s="21">
        <f>SUMPRODUCT(N(Tabela176[Código]=Tabela13[[#This Row],[PAPEL]]),Tabela176[Fechamento])</f>
        <v>0</v>
      </c>
      <c r="K149" s="21">
        <f>SUMPRODUCT(N(Tabela1768[Código]=Tabela13[[#This Row],[PAPEL]]),Tabela1768[Fechamento])</f>
        <v>0</v>
      </c>
      <c r="L149" s="26">
        <f>SUMPRODUCT(N(Tabela17683[Código]=Tabela13[[#This Row],[PAPEL]]),Tabela17683[Fechamento])</f>
        <v>0</v>
      </c>
      <c r="M149" s="32">
        <f>IF(Tabela13[[#This Row],[Cotação]]&gt;0,Plan1!$B$2/Tabela13[[#This Row],[Cotação]]-MOD(Plan1!$B$2/Tabela13[[#This Row],[Cotação]],100),0)</f>
        <v>200</v>
      </c>
      <c r="N149" s="39">
        <v>325596</v>
      </c>
      <c r="O149" s="39">
        <v>530564</v>
      </c>
      <c r="P149" s="87">
        <v>504011</v>
      </c>
      <c r="Q149" s="64">
        <v>18561</v>
      </c>
      <c r="R149" s="64">
        <v>24788</v>
      </c>
      <c r="S149" s="64">
        <v>16226</v>
      </c>
      <c r="T149" s="64">
        <v>3722</v>
      </c>
      <c r="U149" s="64">
        <v>22576</v>
      </c>
      <c r="V149" s="94">
        <v>11553</v>
      </c>
      <c r="W149" s="93">
        <v>3000</v>
      </c>
      <c r="X149" s="64">
        <v>13681</v>
      </c>
      <c r="Y149" s="64">
        <v>11716</v>
      </c>
      <c r="Z149" s="64">
        <v>11359</v>
      </c>
      <c r="AA149" s="64">
        <v>0</v>
      </c>
      <c r="AB149" s="64">
        <v>0</v>
      </c>
      <c r="AC149" s="64">
        <f>AVERAGE(Tabela13[[#This Row],[LUCRO 2015]:[LUCRO 2010]])</f>
        <v>16237.666666666666</v>
      </c>
      <c r="AD149" s="64">
        <f>AVERAGE(Tabela13[[#This Row],[DIV 2015]:[DIV 2010]])</f>
        <v>6626</v>
      </c>
      <c r="AE149" s="83">
        <f>Tabela13[[#This Row],[DIV MÉD]]*1000/Tabela13[[#This Row],[Qtde Total Ações]]</f>
        <v>0.10182047197553629</v>
      </c>
      <c r="AF149" s="30">
        <f>Tabela13[[#This Row],[DIV MÉD]]/Tabela13[[#This Row],[LUCRO MÉD]]</f>
        <v>0.40806355592962867</v>
      </c>
      <c r="AG149" s="30">
        <f>Tabela13[[#This Row],[DIV MÉD/AÇÃO]]/Tabela13[[#This Row],[Cotação]]</f>
        <v>2.1212598328236729E-2</v>
      </c>
      <c r="AH149" s="30">
        <f>Tabela13[[#This Row],[Cotação]]/Tabela13[[#This Row],[VPA]]</f>
        <v>0.95935314193049059</v>
      </c>
      <c r="AI149" s="58">
        <f>IF(Tabela13[[#This Row],[P. Líquido]]&gt;0,Tabela13[[#This Row],[LUCRO MÉD]]/(Tabela13[[#This Row],[P. Líquido]]),0)</f>
        <v>4.9870596280871586E-2</v>
      </c>
      <c r="AJ149" s="70">
        <f>IF([LUCRO MÉD]&lt;&gt;0,Tabela13[[#This Row],[Cotação]]/(Tabela13[[#This Row],[LUCRO MÉD]]*1000/Tabela13[[#This Row],[Qtde Total Ações]]),0)</f>
        <v>19.236849235317063</v>
      </c>
      <c r="AK149" s="58">
        <f>(Tabela13[[#This Row],[LUCRO MÉD]]*1000/Tabela13[[#This Row],[Qtde Total Ações]])/Tabela13[[#This Row],[Cotação]]</f>
        <v>5.1983564863839198E-2</v>
      </c>
      <c r="AL149" s="56">
        <f>Tabela13[[#This Row],[Ativo Circ.]]/Tabela13[[#This Row],[Passivo Circ.]]</f>
        <v>1.0526833739739807</v>
      </c>
      <c r="AM149" s="30">
        <f>STDEV(Tabela13[[#This Row],[LUCRO 2015]:[LUCRO 2010]])/Tabela13[[#This Row],[LUCRO MÉD]]</f>
        <v>0.47486041316687611</v>
      </c>
    </row>
    <row r="150" spans="1:39" hidden="1">
      <c r="A150" s="60" t="s">
        <v>802</v>
      </c>
      <c r="B150" s="21" t="s">
        <v>555</v>
      </c>
      <c r="C150" s="21" t="s">
        <v>506</v>
      </c>
      <c r="D150" s="34">
        <f>MAX(Tabela13[[#This Row],[Colunas1]:[Colunas5]])</f>
        <v>4.88</v>
      </c>
      <c r="E15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50" s="28">
        <f>IF(Tabela13[[#This Row],[P. Líquido]]&lt;&gt;0,(Tabela13[[#This Row],[P. Líquido]]*1000)/Tabela13[[#This Row],[Qtde Total Ações]],0)</f>
        <v>5.5355585431340417</v>
      </c>
      <c r="G150" s="39">
        <f>SUMPRODUCT(N(TRIM(Tabela15[Colunas1])=Tabela13[[#This Row],[Nome de Pregão]]),Tabela15[Qtde total de ações])</f>
        <v>66002915</v>
      </c>
      <c r="H150" s="21">
        <f>SUMPRODUCT(N(Tabela1[Código]=Tabela13[[#This Row],[PAPEL]]),Tabela1[Fechamento])</f>
        <v>0</v>
      </c>
      <c r="I150" s="21">
        <f>SUMPRODUCT(N(Tabela17[Código]=Tabela13[[#This Row],[PAPEL]]),Tabela17[Fechamento])</f>
        <v>0</v>
      </c>
      <c r="J150" s="21">
        <f>SUMPRODUCT(N(Tabela176[Código]=Tabela13[[#This Row],[PAPEL]]),Tabela176[Fechamento])</f>
        <v>0</v>
      </c>
      <c r="K150" s="21">
        <f>SUMPRODUCT(N(Tabela1768[Código]=Tabela13[[#This Row],[PAPEL]]),Tabela1768[Fechamento])</f>
        <v>0</v>
      </c>
      <c r="L150" s="26">
        <f>SUMPRODUCT(N(Tabela17683[Código]=Tabela13[[#This Row],[PAPEL]]),Tabela17683[Fechamento])</f>
        <v>4.88</v>
      </c>
      <c r="M150" s="32">
        <f>IF(Tabela13[[#This Row],[Cotação]]&gt;0,Plan1!$B$2/Tabela13[[#This Row],[Cotação]]-MOD(Plan1!$B$2/Tabela13[[#This Row],[Cotação]],100),0)</f>
        <v>200</v>
      </c>
      <c r="N150" s="39">
        <v>365363</v>
      </c>
      <c r="O150" s="39">
        <v>449610</v>
      </c>
      <c r="P150" s="87">
        <v>209648</v>
      </c>
      <c r="Q150" s="64">
        <v>9930</v>
      </c>
      <c r="R150" s="64">
        <v>0</v>
      </c>
      <c r="S150" s="64">
        <v>39476</v>
      </c>
      <c r="T150" s="64">
        <v>80476</v>
      </c>
      <c r="U150" s="64">
        <v>99070</v>
      </c>
      <c r="V150" s="94">
        <v>112302</v>
      </c>
      <c r="W150" s="93">
        <v>5000</v>
      </c>
      <c r="X150" s="64">
        <v>16982</v>
      </c>
      <c r="Y150" s="64">
        <v>60000</v>
      </c>
      <c r="Z150" s="64">
        <v>64000</v>
      </c>
      <c r="AA150" s="64">
        <v>66000</v>
      </c>
      <c r="AB150" s="64">
        <v>62505</v>
      </c>
      <c r="AC150" s="64">
        <f>AVERAGE(Tabela13[[#This Row],[LUCRO 2015]:[LUCRO 2010]])</f>
        <v>56875.666666666664</v>
      </c>
      <c r="AD150" s="64">
        <f>AVERAGE(Tabela13[[#This Row],[DIV 2015]:[DIV 2010]])</f>
        <v>45747.833333333336</v>
      </c>
      <c r="AE150" s="83">
        <f>Tabela13[[#This Row],[DIV MÉD]]*1000/Tabela13[[#This Row],[Qtde Total Ações]]</f>
        <v>0.69311837717066493</v>
      </c>
      <c r="AF150" s="30">
        <f>Tabela13[[#This Row],[DIV MÉD]]/Tabela13[[#This Row],[LUCRO MÉD]]</f>
        <v>0.80434808090161591</v>
      </c>
      <c r="AG150" s="30">
        <f>Tabela13[[#This Row],[DIV MÉD/AÇÃO]]/Tabela13[[#This Row],[Cotação]]</f>
        <v>0.14203245433825101</v>
      </c>
      <c r="AH150" s="30">
        <f>Tabela13[[#This Row],[Cotação]]/Tabela13[[#This Row],[VPA]]</f>
        <v>0.88157318940341522</v>
      </c>
      <c r="AI150" s="58">
        <f>IF(Tabela13[[#This Row],[P. Líquido]]&gt;0,Tabela13[[#This Row],[LUCRO MÉD]]/(Tabela13[[#This Row],[P. Líquido]]),0)</f>
        <v>0.15566892834432239</v>
      </c>
      <c r="AJ150" s="70">
        <f>IF([LUCRO MÉD]&lt;&gt;0,Tabela13[[#This Row],[Cotação]]/(Tabela13[[#This Row],[LUCRO MÉD]]*1000/Tabela13[[#This Row],[Qtde Total Ações]]),0)</f>
        <v>5.6631287873548741</v>
      </c>
      <c r="AK150" s="58">
        <f>(Tabela13[[#This Row],[LUCRO MÉD]]*1000/Tabela13[[#This Row],[Qtde Total Ações]])/Tabela13[[#This Row],[Cotação]]</f>
        <v>0.17658083323707682</v>
      </c>
      <c r="AL150" s="56">
        <f>Tabela13[[#This Row],[Ativo Circ.]]/Tabela13[[#This Row],[Passivo Circ.]]</f>
        <v>2.1445947492940549</v>
      </c>
      <c r="AM150" s="30">
        <f>STDEV(Tabela13[[#This Row],[LUCRO 2015]:[LUCRO 2010]])/Tabela13[[#This Row],[LUCRO MÉD]]</f>
        <v>0.83031615046137486</v>
      </c>
    </row>
    <row r="151" spans="1:39" hidden="1">
      <c r="A151" s="21" t="s">
        <v>652</v>
      </c>
      <c r="B151" s="21" t="s">
        <v>555</v>
      </c>
      <c r="C151" s="21" t="s">
        <v>219</v>
      </c>
      <c r="D151" s="34">
        <f>MAX(Tabela13[[#This Row],[Colunas1]:[Colunas5]])</f>
        <v>0</v>
      </c>
      <c r="E1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1" s="28">
        <f>IF(Tabela13[[#This Row],[P. Líquido]]&lt;&gt;0,(Tabela13[[#This Row],[P. Líquido]]*1000)/Tabela13[[#This Row],[Qtde Total Ações]],0)</f>
        <v>0</v>
      </c>
      <c r="G151" s="39">
        <f>SUMPRODUCT(N(TRIM(Tabela15[Colunas1])=Tabela13[[#This Row],[Nome de Pregão]]),Tabela15[Qtde total de ações])</f>
        <v>0</v>
      </c>
      <c r="H151" s="21">
        <f>SUMPRODUCT(N(Tabela1[Código]=Tabela13[[#This Row],[PAPEL]]),Tabela1[Fechamento])</f>
        <v>0</v>
      </c>
      <c r="I151" s="21">
        <f>SUMPRODUCT(N(Tabela17[Código]=Tabela13[[#This Row],[PAPEL]]),Tabela17[Fechamento])</f>
        <v>0</v>
      </c>
      <c r="J151" s="21">
        <f>SUMPRODUCT(N(Tabela176[Código]=Tabela13[[#This Row],[PAPEL]]),Tabela176[Fechamento])</f>
        <v>0</v>
      </c>
      <c r="K151" s="21">
        <f>SUMPRODUCT(N(Tabela1768[Código]=Tabela13[[#This Row],[PAPEL]]),Tabela1768[Fechamento])</f>
        <v>0</v>
      </c>
      <c r="L151" s="31">
        <f>SUMPRODUCT(N(Tabela17683[Código]=Tabela13[[#This Row],[PAPEL]]),Tabela17683[Fechamento])</f>
        <v>0</v>
      </c>
      <c r="M151" s="22">
        <f>IF(Tabela13[[#This Row],[Cotação]]&gt;0,Plan1!$B$2/Tabela13[[#This Row],[Cotação]]-MOD(Plan1!$B$2/Tabela13[[#This Row],[Cotação]],100),0)</f>
        <v>0</v>
      </c>
      <c r="N151" s="22"/>
      <c r="O151" s="22"/>
      <c r="P151" s="88"/>
      <c r="Q151" s="64"/>
      <c r="R151" s="64"/>
      <c r="S151" s="64"/>
      <c r="T151" s="64"/>
      <c r="U151" s="64"/>
      <c r="V151" s="94"/>
      <c r="W151" s="93"/>
      <c r="X151" s="64"/>
      <c r="Y151" s="64"/>
      <c r="Z151" s="64"/>
      <c r="AA151" s="64"/>
      <c r="AB151" s="64"/>
      <c r="AC151" s="64" t="e">
        <f>AVERAGE(Tabela13[[#This Row],[LUCRO 2015]:[LUCRO 2010]])</f>
        <v>#DIV/0!</v>
      </c>
      <c r="AD151" s="64" t="e">
        <f>AVERAGE(Tabela13[[#This Row],[DIV 2015]:[DIV 2010]])</f>
        <v>#DIV/0!</v>
      </c>
      <c r="AE151" s="83" t="e">
        <f>Tabela13[[#This Row],[DIV MÉD]]*1000/Tabela13[[#This Row],[Qtde Total Ações]]</f>
        <v>#DIV/0!</v>
      </c>
      <c r="AF151" s="30" t="e">
        <f>Tabela13[[#This Row],[DIV MÉD]]/Tabela13[[#This Row],[LUCRO MÉD]]</f>
        <v>#DIV/0!</v>
      </c>
      <c r="AG151" s="30" t="e">
        <f>Tabela13[[#This Row],[DIV MÉD/AÇÃO]]/Tabela13[[#This Row],[Cotação]]</f>
        <v>#DIV/0!</v>
      </c>
      <c r="AH151" s="30" t="e">
        <f>Tabela13[[#This Row],[Cotação]]/Tabela13[[#This Row],[VPA]]</f>
        <v>#DIV/0!</v>
      </c>
      <c r="AI151" s="58">
        <f>IF(Tabela13[[#This Row],[P. Líquido]]&gt;0,Tabela13[[#This Row],[LUCRO MÉD]]/(Tabela13[[#This Row],[P. Líquido]]),0)</f>
        <v>0</v>
      </c>
      <c r="AJ151" s="70" t="e">
        <f>IF([LUCRO MÉD]&lt;&gt;0,Tabela13[[#This Row],[Cotação]]/(Tabela13[[#This Row],[LUCRO MÉD]]*1000/Tabela13[[#This Row],[Qtde Total Ações]]),0)</f>
        <v>#DIV/0!</v>
      </c>
      <c r="AK151" s="58" t="e">
        <f>(Tabela13[[#This Row],[LUCRO MÉD]]*1000/Tabela13[[#This Row],[Qtde Total Ações]])/Tabela13[[#This Row],[Cotação]]</f>
        <v>#DIV/0!</v>
      </c>
      <c r="AL151" s="56" t="e">
        <f>Tabela13[[#This Row],[Ativo Circ.]]/Tabela13[[#This Row],[Passivo Circ.]]</f>
        <v>#DIV/0!</v>
      </c>
      <c r="AM151" s="30" t="e">
        <f>STDEV(Tabela13[[#This Row],[LUCRO 2015]:[LUCRO 2010]])/Tabela13[[#This Row],[LUCRO MÉD]]</f>
        <v>#DIV/0!</v>
      </c>
    </row>
    <row r="152" spans="1:39" hidden="1">
      <c r="A152" s="21" t="s">
        <v>652</v>
      </c>
      <c r="B152" s="21" t="s">
        <v>556</v>
      </c>
      <c r="C152" s="21" t="s">
        <v>90</v>
      </c>
      <c r="D152" s="34">
        <f>MAX(Tabela13[[#This Row],[Colunas1]:[Colunas5]])</f>
        <v>4.7</v>
      </c>
      <c r="E1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2" s="28">
        <f>IF(Tabela13[[#This Row],[P. Líquido]]&lt;&gt;0,(Tabela13[[#This Row],[P. Líquido]]*1000)/Tabela13[[#This Row],[Qtde Total Ações]],0)</f>
        <v>0</v>
      </c>
      <c r="G152" s="39">
        <f>SUMPRODUCT(N(TRIM(Tabela15[Colunas1])=Tabela13[[#This Row],[Nome de Pregão]]),Tabela15[Qtde total de ações])</f>
        <v>0</v>
      </c>
      <c r="H152" s="21">
        <f>SUMPRODUCT(N(Tabela1[Código]=Tabela13[[#This Row],[PAPEL]]),Tabela1[Fechamento])</f>
        <v>4.7</v>
      </c>
      <c r="I152" s="21">
        <f>SUMPRODUCT(N(Tabela17[Código]=Tabela13[[#This Row],[PAPEL]]),Tabela17[Fechamento])</f>
        <v>0</v>
      </c>
      <c r="J152" s="21">
        <f>SUMPRODUCT(N(Tabela176[Código]=Tabela13[[#This Row],[PAPEL]]),Tabela176[Fechamento])</f>
        <v>0</v>
      </c>
      <c r="K152" s="21">
        <f>SUMPRODUCT(N(Tabela1768[Código]=Tabela13[[#This Row],[PAPEL]]),Tabela1768[Fechamento])</f>
        <v>0</v>
      </c>
      <c r="L152" s="31">
        <f>SUMPRODUCT(N(Tabela17683[Código]=Tabela13[[#This Row],[PAPEL]]),Tabela17683[Fechamento])</f>
        <v>0</v>
      </c>
      <c r="M152" s="32">
        <f>IF(Tabela13[[#This Row],[Cotação]]&gt;0,Plan1!$B$2/Tabela13[[#This Row],[Cotação]]-MOD(Plan1!$B$2/Tabela13[[#This Row],[Cotação]],100),0)</f>
        <v>200</v>
      </c>
      <c r="N152" s="39"/>
      <c r="O152" s="39"/>
      <c r="Q152" s="64"/>
      <c r="R152" s="64"/>
      <c r="S152" s="64"/>
      <c r="T152" s="64"/>
      <c r="U152" s="64"/>
      <c r="V152" s="94"/>
      <c r="W152" s="93"/>
      <c r="X152" s="64"/>
      <c r="Y152" s="64"/>
      <c r="Z152" s="64"/>
      <c r="AA152" s="64"/>
      <c r="AB152" s="64"/>
      <c r="AC152" s="64" t="e">
        <f>AVERAGE(Tabela13[[#This Row],[LUCRO 2015]:[LUCRO 2010]])</f>
        <v>#DIV/0!</v>
      </c>
      <c r="AD152" s="64" t="e">
        <f>AVERAGE(Tabela13[[#This Row],[DIV 2015]:[DIV 2010]])</f>
        <v>#DIV/0!</v>
      </c>
      <c r="AE152" s="83" t="e">
        <f>Tabela13[[#This Row],[DIV MÉD]]*1000/Tabela13[[#This Row],[Qtde Total Ações]]</f>
        <v>#DIV/0!</v>
      </c>
      <c r="AF152" s="30" t="e">
        <f>Tabela13[[#This Row],[DIV MÉD]]/Tabela13[[#This Row],[LUCRO MÉD]]</f>
        <v>#DIV/0!</v>
      </c>
      <c r="AG152" s="30" t="e">
        <f>Tabela13[[#This Row],[DIV MÉD/AÇÃO]]/Tabela13[[#This Row],[Cotação]]</f>
        <v>#DIV/0!</v>
      </c>
      <c r="AH152" s="30" t="e">
        <f>Tabela13[[#This Row],[Cotação]]/Tabela13[[#This Row],[VPA]]</f>
        <v>#DIV/0!</v>
      </c>
      <c r="AI152" s="58">
        <f>IF(Tabela13[[#This Row],[P. Líquido]]&gt;0,Tabela13[[#This Row],[LUCRO MÉD]]/(Tabela13[[#This Row],[P. Líquido]]),0)</f>
        <v>0</v>
      </c>
      <c r="AJ152" s="70" t="e">
        <f>IF([LUCRO MÉD]&lt;&gt;0,Tabela13[[#This Row],[Cotação]]/(Tabela13[[#This Row],[LUCRO MÉD]]*1000/Tabela13[[#This Row],[Qtde Total Ações]]),0)</f>
        <v>#DIV/0!</v>
      </c>
      <c r="AK152" s="58" t="e">
        <f>(Tabela13[[#This Row],[LUCRO MÉD]]*1000/Tabela13[[#This Row],[Qtde Total Ações]])/Tabela13[[#This Row],[Cotação]]</f>
        <v>#DIV/0!</v>
      </c>
      <c r="AL152" s="56" t="e">
        <f>Tabela13[[#This Row],[Ativo Circ.]]/Tabela13[[#This Row],[Passivo Circ.]]</f>
        <v>#DIV/0!</v>
      </c>
      <c r="AM152" s="30" t="e">
        <f>STDEV(Tabela13[[#This Row],[LUCRO 2015]:[LUCRO 2010]])/Tabela13[[#This Row],[LUCRO MÉD]]</f>
        <v>#DIV/0!</v>
      </c>
    </row>
    <row r="153" spans="1:39" hidden="1">
      <c r="A153" s="60" t="s">
        <v>821</v>
      </c>
      <c r="B153" s="21" t="s">
        <v>555</v>
      </c>
      <c r="C153" s="21" t="s">
        <v>264</v>
      </c>
      <c r="D153" s="34">
        <f>MAX(Tabela13[[#This Row],[Colunas1]:[Colunas5]])</f>
        <v>4.96</v>
      </c>
      <c r="E1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3" s="28">
        <f>IF(Tabela13[[#This Row],[P. Líquido]]&lt;&gt;0,(Tabela13[[#This Row],[P. Líquido]]*1000)/Tabela13[[#This Row],[Qtde Total Ações]],0)</f>
        <v>14.789959804049017</v>
      </c>
      <c r="G153" s="39">
        <f>SUMPRODUCT(N(TRIM(Tabela15[Colunas1])=Tabela13[[#This Row],[Nome de Pregão]]),Tabela15[Qtde total de ações])</f>
        <v>1013786190</v>
      </c>
      <c r="H153" s="21">
        <f>SUMPRODUCT(N(Tabela1[Código]=Tabela13[[#This Row],[PAPEL]]),Tabela1[Fechamento])</f>
        <v>0</v>
      </c>
      <c r="I153" s="21">
        <f>SUMPRODUCT(N(Tabela17[Código]=Tabela13[[#This Row],[PAPEL]]),Tabela17[Fechamento])</f>
        <v>0</v>
      </c>
      <c r="J153" s="21">
        <f>SUMPRODUCT(N(Tabela176[Código]=Tabela13[[#This Row],[PAPEL]]),Tabela176[Fechamento])</f>
        <v>4.96</v>
      </c>
      <c r="K153" s="21">
        <f>SUMPRODUCT(N(Tabela1768[Código]=Tabela13[[#This Row],[PAPEL]]),Tabela1768[Fechamento])</f>
        <v>0</v>
      </c>
      <c r="L153" s="31">
        <f>SUMPRODUCT(N(Tabela17683[Código]=Tabela13[[#This Row],[PAPEL]]),Tabela17683[Fechamento])</f>
        <v>0</v>
      </c>
      <c r="M153" s="32">
        <f>IF(Tabela13[[#This Row],[Cotação]]&gt;0,Plan1!$B$2/Tabela13[[#This Row],[Cotação]]-MOD(Plan1!$B$2/Tabela13[[#This Row],[Cotação]],100),0)</f>
        <v>200</v>
      </c>
      <c r="N153" s="39">
        <v>14993857</v>
      </c>
      <c r="O153" s="39">
        <v>6894842</v>
      </c>
      <c r="P153" s="87">
        <v>4495923</v>
      </c>
      <c r="Q153" s="64">
        <v>0</v>
      </c>
      <c r="R153" s="64">
        <v>208479</v>
      </c>
      <c r="S153" s="64">
        <v>16791</v>
      </c>
      <c r="T153" s="64"/>
      <c r="U153" s="64"/>
      <c r="V153" s="94"/>
      <c r="W153" s="93"/>
      <c r="X153" s="64"/>
      <c r="Y153" s="64"/>
      <c r="Z153" s="64"/>
      <c r="AA153" s="64"/>
      <c r="AB153" s="64"/>
      <c r="AC153" s="64">
        <f>AVERAGE(Tabela13[[#This Row],[LUCRO 2015]:[LUCRO 2010]])</f>
        <v>75090</v>
      </c>
      <c r="AD153" s="64" t="e">
        <f>AVERAGE(Tabela13[[#This Row],[DIV 2015]:[DIV 2010]])</f>
        <v>#DIV/0!</v>
      </c>
      <c r="AE153" s="83" t="e">
        <f>Tabela13[[#This Row],[DIV MÉD]]*1000/Tabela13[[#This Row],[Qtde Total Ações]]</f>
        <v>#DIV/0!</v>
      </c>
      <c r="AF153" s="30" t="e">
        <f>Tabela13[[#This Row],[DIV MÉD]]/Tabela13[[#This Row],[LUCRO MÉD]]</f>
        <v>#DIV/0!</v>
      </c>
      <c r="AG153" s="30" t="e">
        <f>Tabela13[[#This Row],[DIV MÉD/AÇÃO]]/Tabela13[[#This Row],[Cotação]]</f>
        <v>#DIV/0!</v>
      </c>
      <c r="AH153" s="30">
        <f>Tabela13[[#This Row],[Cotação]]/Tabela13[[#This Row],[VPA]]</f>
        <v>0.33536264234079333</v>
      </c>
      <c r="AI153" s="58">
        <f>IF(Tabela13[[#This Row],[P. Líquido]]&gt;0,Tabela13[[#This Row],[LUCRO MÉD]]/(Tabela13[[#This Row],[P. Líquido]]),0)</f>
        <v>5.0080509638047105E-3</v>
      </c>
      <c r="AJ153" s="70">
        <f>IF([LUCRO MÉD]&lt;&gt;0,Tabela13[[#This Row],[Cotação]]/(Tabela13[[#This Row],[LUCRO MÉD]]*1000/Tabela13[[#This Row],[Qtde Total Ações]]),0)</f>
        <v>66.964702389133038</v>
      </c>
      <c r="AK153" s="58">
        <f>(Tabela13[[#This Row],[LUCRO MÉD]]*1000/Tabela13[[#This Row],[Qtde Total Ações]])/Tabela13[[#This Row],[Cotação]]</f>
        <v>1.4933240413568669E-2</v>
      </c>
      <c r="AL153" s="56">
        <f>Tabela13[[#This Row],[Ativo Circ.]]/Tabela13[[#This Row],[Passivo Circ.]]</f>
        <v>1.5335765314486036</v>
      </c>
      <c r="AM153" s="30">
        <f>STDEV(Tabela13[[#This Row],[LUCRO 2015]:[LUCRO 2010]])/Tabela13[[#This Row],[LUCRO MÉD]]</f>
        <v>1.5424549196554354</v>
      </c>
    </row>
    <row r="154" spans="1:39" hidden="1">
      <c r="A154" s="21" t="s">
        <v>654</v>
      </c>
      <c r="B154" s="21" t="s">
        <v>555</v>
      </c>
      <c r="C154" s="21" t="s">
        <v>233</v>
      </c>
      <c r="D154" s="34">
        <f>MAX(Tabela13[[#This Row],[Colunas1]:[Colunas5]])</f>
        <v>0</v>
      </c>
      <c r="E1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4" s="28">
        <f>IF(Tabela13[[#This Row],[P. Líquido]]&lt;&gt;0,(Tabela13[[#This Row],[P. Líquido]]*1000)/Tabela13[[#This Row],[Qtde Total Ações]],0)</f>
        <v>0</v>
      </c>
      <c r="G154" s="39">
        <f>SUMPRODUCT(N(TRIM(Tabela15[Colunas1])=Tabela13[[#This Row],[Nome de Pregão]]),Tabela15[Qtde total de ações])</f>
        <v>0</v>
      </c>
      <c r="H154" s="21">
        <f>SUMPRODUCT(N(Tabela1[Código]=Tabela13[[#This Row],[PAPEL]]),Tabela1[Fechamento])</f>
        <v>0</v>
      </c>
      <c r="I154" s="21">
        <f>SUMPRODUCT(N(Tabela17[Código]=Tabela13[[#This Row],[PAPEL]]),Tabela17[Fechamento])</f>
        <v>0</v>
      </c>
      <c r="J154" s="21">
        <f>SUMPRODUCT(N(Tabela176[Código]=Tabela13[[#This Row],[PAPEL]]),Tabela176[Fechamento])</f>
        <v>0</v>
      </c>
      <c r="K154" s="21">
        <f>SUMPRODUCT(N(Tabela1768[Código]=Tabela13[[#This Row],[PAPEL]]),Tabela1768[Fechamento])</f>
        <v>0</v>
      </c>
      <c r="L154" s="31">
        <f>SUMPRODUCT(N(Tabela17683[Código]=Tabela13[[#This Row],[PAPEL]]),Tabela17683[Fechamento])</f>
        <v>0</v>
      </c>
      <c r="M154" s="32">
        <f>IF(Tabela13[[#This Row],[Cotação]]&gt;0,Plan1!$B$2/Tabela13[[#This Row],[Cotação]]-MOD(Plan1!$B$2/Tabela13[[#This Row],[Cotação]],100),0)</f>
        <v>0</v>
      </c>
      <c r="N154" s="32"/>
      <c r="O154" s="32"/>
      <c r="P154" s="88"/>
      <c r="Q154" s="64"/>
      <c r="R154" s="64"/>
      <c r="S154" s="64"/>
      <c r="T154" s="64"/>
      <c r="U154" s="64"/>
      <c r="V154" s="94"/>
      <c r="W154" s="93"/>
      <c r="X154" s="64"/>
      <c r="Y154" s="64"/>
      <c r="Z154" s="64"/>
      <c r="AA154" s="64"/>
      <c r="AB154" s="64"/>
      <c r="AC154" s="64" t="e">
        <f>AVERAGE(Tabela13[[#This Row],[LUCRO 2015]:[LUCRO 2010]])</f>
        <v>#DIV/0!</v>
      </c>
      <c r="AD154" s="64" t="e">
        <f>AVERAGE(Tabela13[[#This Row],[DIV 2015]:[DIV 2010]])</f>
        <v>#DIV/0!</v>
      </c>
      <c r="AE154" s="83" t="e">
        <f>Tabela13[[#This Row],[DIV MÉD]]*1000/Tabela13[[#This Row],[Qtde Total Ações]]</f>
        <v>#DIV/0!</v>
      </c>
      <c r="AF154" s="30" t="e">
        <f>Tabela13[[#This Row],[DIV MÉD]]/Tabela13[[#This Row],[LUCRO MÉD]]</f>
        <v>#DIV/0!</v>
      </c>
      <c r="AG154" s="30" t="e">
        <f>Tabela13[[#This Row],[DIV MÉD/AÇÃO]]/Tabela13[[#This Row],[Cotação]]</f>
        <v>#DIV/0!</v>
      </c>
      <c r="AH154" s="30" t="e">
        <f>Tabela13[[#This Row],[Cotação]]/Tabela13[[#This Row],[VPA]]</f>
        <v>#DIV/0!</v>
      </c>
      <c r="AI154" s="58">
        <f>IF(Tabela13[[#This Row],[P. Líquido]]&gt;0,Tabela13[[#This Row],[LUCRO MÉD]]/(Tabela13[[#This Row],[P. Líquido]]),0)</f>
        <v>0</v>
      </c>
      <c r="AJ154" s="70" t="e">
        <f>IF([LUCRO MÉD]&lt;&gt;0,Tabela13[[#This Row],[Cotação]]/(Tabela13[[#This Row],[LUCRO MÉD]]*1000/Tabela13[[#This Row],[Qtde Total Ações]]),0)</f>
        <v>#DIV/0!</v>
      </c>
      <c r="AK154" s="58" t="e">
        <f>(Tabela13[[#This Row],[LUCRO MÉD]]*1000/Tabela13[[#This Row],[Qtde Total Ações]])/Tabela13[[#This Row],[Cotação]]</f>
        <v>#DIV/0!</v>
      </c>
      <c r="AL154" s="56" t="e">
        <f>Tabela13[[#This Row],[Ativo Circ.]]/Tabela13[[#This Row],[Passivo Circ.]]</f>
        <v>#DIV/0!</v>
      </c>
      <c r="AM154" s="30" t="e">
        <f>STDEV(Tabela13[[#This Row],[LUCRO 2015]:[LUCRO 2010]])/Tabela13[[#This Row],[LUCRO MÉD]]</f>
        <v>#DIV/0!</v>
      </c>
    </row>
    <row r="155" spans="1:39" hidden="1">
      <c r="A155" s="21" t="s">
        <v>654</v>
      </c>
      <c r="B155" s="21" t="s">
        <v>556</v>
      </c>
      <c r="C155" s="21" t="s">
        <v>184</v>
      </c>
      <c r="D155" s="34">
        <f>MAX(Tabela13[[#This Row],[Colunas1]:[Colunas5]])</f>
        <v>0</v>
      </c>
      <c r="E1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5" s="28">
        <f>IF(Tabela13[[#This Row],[P. Líquido]]&lt;&gt;0,(Tabela13[[#This Row],[P. Líquido]]*1000)/Tabela13[[#This Row],[Qtde Total Ações]],0)</f>
        <v>0</v>
      </c>
      <c r="G155" s="39">
        <f>SUMPRODUCT(N(TRIM(Tabela15[Colunas1])=Tabela13[[#This Row],[Nome de Pregão]]),Tabela15[Qtde total de ações])</f>
        <v>0</v>
      </c>
      <c r="H155" s="21">
        <f>SUMPRODUCT(N(Tabela1[Código]=Tabela13[[#This Row],[PAPEL]]),Tabela1[Fechamento])</f>
        <v>0</v>
      </c>
      <c r="I155" s="21">
        <f>SUMPRODUCT(N(Tabela17[Código]=Tabela13[[#This Row],[PAPEL]]),Tabela17[Fechamento])</f>
        <v>0</v>
      </c>
      <c r="J155" s="21">
        <f>SUMPRODUCT(N(Tabela176[Código]=Tabela13[[#This Row],[PAPEL]]),Tabela176[Fechamento])</f>
        <v>0</v>
      </c>
      <c r="K155" s="21">
        <f>SUMPRODUCT(N(Tabela1768[Código]=Tabela13[[#This Row],[PAPEL]]),Tabela1768[Fechamento])</f>
        <v>0</v>
      </c>
      <c r="L155" s="31">
        <f>SUMPRODUCT(N(Tabela17683[Código]=Tabela13[[#This Row],[PAPEL]]),Tabela17683[Fechamento])</f>
        <v>0</v>
      </c>
      <c r="M155" s="32">
        <f>IF(Tabela13[[#This Row],[Cotação]]&gt;0,Plan1!$B$2/Tabela13[[#This Row],[Cotação]]-MOD(Plan1!$B$2/Tabela13[[#This Row],[Cotação]],100),0)</f>
        <v>0</v>
      </c>
      <c r="N155" s="39"/>
      <c r="O155" s="39"/>
      <c r="Q155" s="64"/>
      <c r="R155" s="64"/>
      <c r="S155" s="64"/>
      <c r="T155" s="64"/>
      <c r="U155" s="64"/>
      <c r="V155" s="94"/>
      <c r="W155" s="93"/>
      <c r="X155" s="64"/>
      <c r="Y155" s="64"/>
      <c r="Z155" s="64"/>
      <c r="AA155" s="64"/>
      <c r="AB155" s="64"/>
      <c r="AC155" s="64" t="e">
        <f>AVERAGE(Tabela13[[#This Row],[LUCRO 2015]:[LUCRO 2010]])</f>
        <v>#DIV/0!</v>
      </c>
      <c r="AD155" s="64" t="e">
        <f>AVERAGE(Tabela13[[#This Row],[DIV 2015]:[DIV 2010]])</f>
        <v>#DIV/0!</v>
      </c>
      <c r="AE155" s="83" t="e">
        <f>Tabela13[[#This Row],[DIV MÉD]]*1000/Tabela13[[#This Row],[Qtde Total Ações]]</f>
        <v>#DIV/0!</v>
      </c>
      <c r="AF155" s="30" t="e">
        <f>Tabela13[[#This Row],[DIV MÉD]]/Tabela13[[#This Row],[LUCRO MÉD]]</f>
        <v>#DIV/0!</v>
      </c>
      <c r="AG155" s="30" t="e">
        <f>Tabela13[[#This Row],[DIV MÉD/AÇÃO]]/Tabela13[[#This Row],[Cotação]]</f>
        <v>#DIV/0!</v>
      </c>
      <c r="AH155" s="30" t="e">
        <f>Tabela13[[#This Row],[Cotação]]/Tabela13[[#This Row],[VPA]]</f>
        <v>#DIV/0!</v>
      </c>
      <c r="AI155" s="58">
        <f>IF(Tabela13[[#This Row],[P. Líquido]]&gt;0,Tabela13[[#This Row],[LUCRO MÉD]]/(Tabela13[[#This Row],[P. Líquido]]),0)</f>
        <v>0</v>
      </c>
      <c r="AJ155" s="70" t="e">
        <f>IF([LUCRO MÉD]&lt;&gt;0,Tabela13[[#This Row],[Cotação]]/(Tabela13[[#This Row],[LUCRO MÉD]]*1000/Tabela13[[#This Row],[Qtde Total Ações]]),0)</f>
        <v>#DIV/0!</v>
      </c>
      <c r="AK155" s="58" t="e">
        <f>(Tabela13[[#This Row],[LUCRO MÉD]]*1000/Tabela13[[#This Row],[Qtde Total Ações]])/Tabela13[[#This Row],[Cotação]]</f>
        <v>#DIV/0!</v>
      </c>
      <c r="AL155" s="56" t="e">
        <f>Tabela13[[#This Row],[Ativo Circ.]]/Tabela13[[#This Row],[Passivo Circ.]]</f>
        <v>#DIV/0!</v>
      </c>
      <c r="AM155" s="30" t="e">
        <f>STDEV(Tabela13[[#This Row],[LUCRO 2015]:[LUCRO 2010]])/Tabela13[[#This Row],[LUCRO MÉD]]</f>
        <v>#DIV/0!</v>
      </c>
    </row>
    <row r="156" spans="1:39" hidden="1">
      <c r="A156" s="21" t="s">
        <v>655</v>
      </c>
      <c r="B156" s="21" t="s">
        <v>555</v>
      </c>
      <c r="C156" s="21" t="s">
        <v>395</v>
      </c>
      <c r="D156" s="34">
        <f>MAX(Tabela13[[#This Row],[Colunas1]:[Colunas5]])</f>
        <v>31</v>
      </c>
      <c r="E1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6" s="28">
        <f>IF(Tabela13[[#This Row],[P. Líquido]]&lt;&gt;0,(Tabela13[[#This Row],[P. Líquido]]*1000)/Tabela13[[#This Row],[Qtde Total Ações]],0)</f>
        <v>0</v>
      </c>
      <c r="G156" s="39">
        <f>SUMPRODUCT(N(TRIM(Tabela15[Colunas1])=Tabela13[[#This Row],[Nome de Pregão]]),Tabela15[Qtde total de ações])</f>
        <v>0</v>
      </c>
      <c r="H156" s="26">
        <f>SUMPRODUCT(N(Tabela1[Código]=Tabela13[[#This Row],[PAPEL]]),Tabela1[Fechamento])</f>
        <v>0</v>
      </c>
      <c r="I156" s="40">
        <f>SUMPRODUCT(N(Tabela17[Código]=Tabela13[[#This Row],[PAPEL]]),Tabela17[Fechamento])</f>
        <v>0</v>
      </c>
      <c r="J156" s="21">
        <f>SUMPRODUCT(N(Tabela176[Código]=Tabela13[[#This Row],[PAPEL]]),Tabela176[Fechamento])</f>
        <v>0</v>
      </c>
      <c r="K156" s="21">
        <f>SUMPRODUCT(N(Tabela1768[Código]=Tabela13[[#This Row],[PAPEL]]),Tabela1768[Fechamento])</f>
        <v>31</v>
      </c>
      <c r="L156" s="21">
        <f>SUMPRODUCT(N(Tabela17683[Código]=Tabela13[[#This Row],[PAPEL]]),Tabela17683[Fechamento])</f>
        <v>0</v>
      </c>
      <c r="M156" s="32">
        <f>IF(Tabela13[[#This Row],[Cotação]]&gt;0,Plan1!$B$2/Tabela13[[#This Row],[Cotação]]-MOD(Plan1!$B$2/Tabela13[[#This Row],[Cotação]],100),0)</f>
        <v>0</v>
      </c>
      <c r="N156" s="32"/>
      <c r="O156" s="32"/>
      <c r="P156" s="88"/>
      <c r="Q156" s="64"/>
      <c r="R156" s="64"/>
      <c r="S156" s="64"/>
      <c r="T156" s="64"/>
      <c r="U156" s="64"/>
      <c r="V156" s="94"/>
      <c r="W156" s="93"/>
      <c r="X156" s="64"/>
      <c r="Y156" s="64"/>
      <c r="Z156" s="64"/>
      <c r="AA156" s="64"/>
      <c r="AB156" s="64"/>
      <c r="AC156" s="64" t="e">
        <f>AVERAGE(Tabela13[[#This Row],[LUCRO 2015]:[LUCRO 2010]])</f>
        <v>#DIV/0!</v>
      </c>
      <c r="AD156" s="64" t="e">
        <f>AVERAGE(Tabela13[[#This Row],[DIV 2015]:[DIV 2010]])</f>
        <v>#DIV/0!</v>
      </c>
      <c r="AE156" s="83" t="e">
        <f>Tabela13[[#This Row],[DIV MÉD]]*1000/Tabela13[[#This Row],[Qtde Total Ações]]</f>
        <v>#DIV/0!</v>
      </c>
      <c r="AF156" s="30" t="e">
        <f>Tabela13[[#This Row],[DIV MÉD]]/Tabela13[[#This Row],[LUCRO MÉD]]</f>
        <v>#DIV/0!</v>
      </c>
      <c r="AG156" s="30" t="e">
        <f>Tabela13[[#This Row],[DIV MÉD/AÇÃO]]/Tabela13[[#This Row],[Cotação]]</f>
        <v>#DIV/0!</v>
      </c>
      <c r="AH156" s="30" t="e">
        <f>Tabela13[[#This Row],[Cotação]]/Tabela13[[#This Row],[VPA]]</f>
        <v>#DIV/0!</v>
      </c>
      <c r="AI156" s="58">
        <f>IF(Tabela13[[#This Row],[P. Líquido]]&gt;0,Tabela13[[#This Row],[LUCRO MÉD]]/(Tabela13[[#This Row],[P. Líquido]]),0)</f>
        <v>0</v>
      </c>
      <c r="AJ156" s="70" t="e">
        <f>IF([LUCRO MÉD]&lt;&gt;0,Tabela13[[#This Row],[Cotação]]/(Tabela13[[#This Row],[LUCRO MÉD]]*1000/Tabela13[[#This Row],[Qtde Total Ações]]),0)</f>
        <v>#DIV/0!</v>
      </c>
      <c r="AK156" s="58" t="e">
        <f>(Tabela13[[#This Row],[LUCRO MÉD]]*1000/Tabela13[[#This Row],[Qtde Total Ações]])/Tabela13[[#This Row],[Cotação]]</f>
        <v>#DIV/0!</v>
      </c>
      <c r="AL156" s="56" t="e">
        <f>Tabela13[[#This Row],[Ativo Circ.]]/Tabela13[[#This Row],[Passivo Circ.]]</f>
        <v>#DIV/0!</v>
      </c>
      <c r="AM156" s="30" t="e">
        <f>STDEV(Tabela13[[#This Row],[LUCRO 2015]:[LUCRO 2010]])/Tabela13[[#This Row],[LUCRO MÉD]]</f>
        <v>#DIV/0!</v>
      </c>
    </row>
    <row r="157" spans="1:39" hidden="1">
      <c r="A157" s="21" t="s">
        <v>655</v>
      </c>
      <c r="B157" s="21" t="s">
        <v>556</v>
      </c>
      <c r="C157" s="21" t="s">
        <v>396</v>
      </c>
      <c r="D157" s="34">
        <f>MAX(Tabela13[[#This Row],[Colunas1]:[Colunas5]])</f>
        <v>42.47</v>
      </c>
      <c r="E1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7" s="28">
        <f>IF(Tabela13[[#This Row],[P. Líquido]]&lt;&gt;0,(Tabela13[[#This Row],[P. Líquido]]*1000)/Tabela13[[#This Row],[Qtde Total Ações]],0)</f>
        <v>0</v>
      </c>
      <c r="G157" s="39">
        <f>SUMPRODUCT(N(TRIM(Tabela15[Colunas1])=Tabela13[[#This Row],[Nome de Pregão]]),Tabela15[Qtde total de ações])</f>
        <v>0</v>
      </c>
      <c r="H157" s="26">
        <f>SUMPRODUCT(N(Tabela1[Código]=Tabela13[[#This Row],[PAPEL]]),Tabela1[Fechamento])</f>
        <v>0</v>
      </c>
      <c r="I157" s="40">
        <f>SUMPRODUCT(N(Tabela17[Código]=Tabela13[[#This Row],[PAPEL]]),Tabela17[Fechamento])</f>
        <v>0</v>
      </c>
      <c r="J157" s="21">
        <f>SUMPRODUCT(N(Tabela176[Código]=Tabela13[[#This Row],[PAPEL]]),Tabela176[Fechamento])</f>
        <v>0</v>
      </c>
      <c r="K157" s="21">
        <f>SUMPRODUCT(N(Tabela1768[Código]=Tabela13[[#This Row],[PAPEL]]),Tabela1768[Fechamento])</f>
        <v>42.47</v>
      </c>
      <c r="L157" s="21">
        <f>SUMPRODUCT(N(Tabela17683[Código]=Tabela13[[#This Row],[PAPEL]]),Tabela17683[Fechamento])</f>
        <v>0</v>
      </c>
      <c r="M157" s="32">
        <f>IF(Tabela13[[#This Row],[Cotação]]&gt;0,Plan1!$B$2/Tabela13[[#This Row],[Cotação]]-MOD(Plan1!$B$2/Tabela13[[#This Row],[Cotação]],100),0)</f>
        <v>0</v>
      </c>
      <c r="N157" s="32"/>
      <c r="O157" s="32"/>
      <c r="P157" s="88"/>
      <c r="Q157" s="64"/>
      <c r="R157" s="64"/>
      <c r="S157" s="64"/>
      <c r="T157" s="64"/>
      <c r="U157" s="64"/>
      <c r="V157" s="94"/>
      <c r="W157" s="93"/>
      <c r="X157" s="64"/>
      <c r="Y157" s="64"/>
      <c r="Z157" s="64"/>
      <c r="AA157" s="64"/>
      <c r="AB157" s="64"/>
      <c r="AC157" s="64" t="e">
        <f>AVERAGE(Tabela13[[#This Row],[LUCRO 2015]:[LUCRO 2010]])</f>
        <v>#DIV/0!</v>
      </c>
      <c r="AD157" s="64" t="e">
        <f>AVERAGE(Tabela13[[#This Row],[DIV 2015]:[DIV 2010]])</f>
        <v>#DIV/0!</v>
      </c>
      <c r="AE157" s="83" t="e">
        <f>Tabela13[[#This Row],[DIV MÉD]]*1000/Tabela13[[#This Row],[Qtde Total Ações]]</f>
        <v>#DIV/0!</v>
      </c>
      <c r="AF157" s="30" t="e">
        <f>Tabela13[[#This Row],[DIV MÉD]]/Tabela13[[#This Row],[LUCRO MÉD]]</f>
        <v>#DIV/0!</v>
      </c>
      <c r="AG157" s="30" t="e">
        <f>Tabela13[[#This Row],[DIV MÉD/AÇÃO]]/Tabela13[[#This Row],[Cotação]]</f>
        <v>#DIV/0!</v>
      </c>
      <c r="AH157" s="30" t="e">
        <f>Tabela13[[#This Row],[Cotação]]/Tabela13[[#This Row],[VPA]]</f>
        <v>#DIV/0!</v>
      </c>
      <c r="AI157" s="58">
        <f>IF(Tabela13[[#This Row],[P. Líquido]]&gt;0,Tabela13[[#This Row],[LUCRO MÉD]]/(Tabela13[[#This Row],[P. Líquido]]),0)</f>
        <v>0</v>
      </c>
      <c r="AJ157" s="70" t="e">
        <f>IF([LUCRO MÉD]&lt;&gt;0,Tabela13[[#This Row],[Cotação]]/(Tabela13[[#This Row],[LUCRO MÉD]]*1000/Tabela13[[#This Row],[Qtde Total Ações]]),0)</f>
        <v>#DIV/0!</v>
      </c>
      <c r="AK157" s="58" t="e">
        <f>(Tabela13[[#This Row],[LUCRO MÉD]]*1000/Tabela13[[#This Row],[Qtde Total Ações]])/Tabela13[[#This Row],[Cotação]]</f>
        <v>#DIV/0!</v>
      </c>
      <c r="AL157" s="56" t="e">
        <f>Tabela13[[#This Row],[Ativo Circ.]]/Tabela13[[#This Row],[Passivo Circ.]]</f>
        <v>#DIV/0!</v>
      </c>
      <c r="AM157" s="30" t="e">
        <f>STDEV(Tabela13[[#This Row],[LUCRO 2015]:[LUCRO 2010]])/Tabela13[[#This Row],[LUCRO MÉD]]</f>
        <v>#DIV/0!</v>
      </c>
    </row>
    <row r="158" spans="1:39" hidden="1">
      <c r="A158" s="60" t="s">
        <v>641</v>
      </c>
      <c r="B158" s="21" t="s">
        <v>555</v>
      </c>
      <c r="C158" s="21" t="s">
        <v>442</v>
      </c>
      <c r="D158" s="34">
        <f>MAX(Tabela13[[#This Row],[Colunas1]:[Colunas5]])</f>
        <v>5.14</v>
      </c>
      <c r="E15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58" s="28">
        <f>IF(Tabela13[[#This Row],[P. Líquido]]&lt;&gt;0,(Tabela13[[#This Row],[P. Líquido]]*1000)/Tabela13[[#This Row],[Qtde Total Ações]],0)</f>
        <v>11.587350037646004</v>
      </c>
      <c r="G158" s="39">
        <f>SUMPRODUCT(N(TRIM(Tabela15[Colunas1])=Tabela13[[#This Row],[Nome de Pregão]]),Tabela15[Qtde total de ações])</f>
        <v>153398749</v>
      </c>
      <c r="H158" s="21">
        <f>SUMPRODUCT(N(Tabela1[Código]=Tabela13[[#This Row],[PAPEL]]),Tabela1[Fechamento])</f>
        <v>0</v>
      </c>
      <c r="I158" s="21">
        <f>SUMPRODUCT(N(Tabela17[Código]=Tabela13[[#This Row],[PAPEL]]),Tabela17[Fechamento])</f>
        <v>0</v>
      </c>
      <c r="J158" s="21">
        <f>SUMPRODUCT(N(Tabela176[Código]=Tabela13[[#This Row],[PAPEL]]),Tabela176[Fechamento])</f>
        <v>0</v>
      </c>
      <c r="K158" s="21">
        <f>SUMPRODUCT(N(Tabela1768[Código]=Tabela13[[#This Row],[PAPEL]]),Tabela1768[Fechamento])</f>
        <v>5.14</v>
      </c>
      <c r="L158" s="26">
        <f>SUMPRODUCT(N(Tabela17683[Código]=Tabela13[[#This Row],[PAPEL]]),Tabela17683[Fechamento])</f>
        <v>0</v>
      </c>
      <c r="M158" s="32">
        <f>IF(Tabela13[[#This Row],[Cotação]]&gt;0,Plan1!$B$2/Tabela13[[#This Row],[Cotação]]-MOD(Plan1!$B$2/Tabela13[[#This Row],[Cotação]],100),0)</f>
        <v>100</v>
      </c>
      <c r="N158" s="39">
        <v>1777485</v>
      </c>
      <c r="O158" s="39">
        <v>2434863</v>
      </c>
      <c r="P158" s="87">
        <v>668383</v>
      </c>
      <c r="Q158" s="64">
        <v>156210</v>
      </c>
      <c r="R158" s="64">
        <v>232216</v>
      </c>
      <c r="S158" s="64">
        <v>236454</v>
      </c>
      <c r="T158" s="64">
        <v>230167</v>
      </c>
      <c r="U158" s="64">
        <v>181590</v>
      </c>
      <c r="V158" s="94">
        <v>180442</v>
      </c>
      <c r="W158" s="93">
        <v>67136</v>
      </c>
      <c r="X158" s="64">
        <v>93029</v>
      </c>
      <c r="Y158" s="64">
        <v>56900</v>
      </c>
      <c r="Z158" s="64">
        <v>41711</v>
      </c>
      <c r="AA158" s="64">
        <v>40272</v>
      </c>
      <c r="AB158" s="64">
        <v>18785</v>
      </c>
      <c r="AC158" s="64">
        <f>AVERAGE(Tabela13[[#This Row],[LUCRO 2015]:[LUCRO 2010]])</f>
        <v>202846.5</v>
      </c>
      <c r="AD158" s="64">
        <f>AVERAGE(Tabela13[[#This Row],[DIV 2015]:[DIV 2010]])</f>
        <v>52972.166666666664</v>
      </c>
      <c r="AE158" s="83">
        <f>Tabela13[[#This Row],[DIV MÉD]]*1000/Tabela13[[#This Row],[Qtde Total Ações]]</f>
        <v>0.34532332898403667</v>
      </c>
      <c r="AF158" s="30">
        <f>Tabela13[[#This Row],[DIV MÉD]]/Tabela13[[#This Row],[LUCRO MÉD]]</f>
        <v>0.26114409993106447</v>
      </c>
      <c r="AG158" s="30">
        <f>Tabela13[[#This Row],[DIV MÉD/AÇÃO]]/Tabela13[[#This Row],[Cotação]]</f>
        <v>6.7183527039695851E-2</v>
      </c>
      <c r="AH158" s="30">
        <f>Tabela13[[#This Row],[Cotação]]/Tabela13[[#This Row],[VPA]]</f>
        <v>0.44358718631099558</v>
      </c>
      <c r="AI158" s="58">
        <f>IF(Tabela13[[#This Row],[P. Líquido]]&gt;0,Tabela13[[#This Row],[LUCRO MÉD]]/(Tabela13[[#This Row],[P. Líquido]]),0)</f>
        <v>0.11411995037932809</v>
      </c>
      <c r="AJ158" s="70">
        <f>IF([LUCRO MÉD]&lt;&gt;0,Tabela13[[#This Row],[Cotação]]/(Tabela13[[#This Row],[LUCRO MÉD]]*1000/Tabela13[[#This Row],[Qtde Total Ações]]),0)</f>
        <v>3.8870257552385667</v>
      </c>
      <c r="AK158" s="58">
        <f>(Tabela13[[#This Row],[LUCRO MÉD]]*1000/Tabela13[[#This Row],[Qtde Total Ações]])/Tabela13[[#This Row],[Cotação]]</f>
        <v>0.25726611115254239</v>
      </c>
      <c r="AL158" s="56">
        <f>Tabela13[[#This Row],[Ativo Circ.]]/Tabela13[[#This Row],[Passivo Circ.]]</f>
        <v>3.6429158132388166</v>
      </c>
      <c r="AM158" s="30">
        <f>STDEV(Tabela13[[#This Row],[LUCRO 2015]:[LUCRO 2010]])/Tabela13[[#This Row],[LUCRO MÉD]]</f>
        <v>0.16887412239448329</v>
      </c>
    </row>
    <row r="159" spans="1:39" hidden="1">
      <c r="A159" s="60" t="s">
        <v>657</v>
      </c>
      <c r="B159" s="21" t="s">
        <v>556</v>
      </c>
      <c r="C159" s="21" t="s">
        <v>47</v>
      </c>
      <c r="D159" s="34">
        <f>MAX(Tabela13[[#This Row],[Colunas1]:[Colunas5]])</f>
        <v>2.9</v>
      </c>
      <c r="E1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59" s="28" t="e">
        <f>IF(Tabela13[[#This Row],[P. Líquido]]&lt;&gt;0,(Tabela13[[#This Row],[P. Líquido]]*1000)/Tabela13[[#This Row],[Qtde Total Ações]],0)</f>
        <v>#DIV/0!</v>
      </c>
      <c r="G159" s="39">
        <f>SUMPRODUCT(N(TRIM(Tabela15[Colunas1])=Tabela13[[#This Row],[Nome de Pregão]]),Tabela15[Qtde total de ações])</f>
        <v>0</v>
      </c>
      <c r="H159" s="21">
        <f>SUMPRODUCT(N(Tabela1[Código]=Tabela13[[#This Row],[PAPEL]]),Tabela1[Fechamento])</f>
        <v>2.9</v>
      </c>
      <c r="I159" s="21">
        <f>SUMPRODUCT(N(Tabela17[Código]=Tabela13[[#This Row],[PAPEL]]),Tabela17[Fechamento])</f>
        <v>0</v>
      </c>
      <c r="J159" s="21">
        <f>SUMPRODUCT(N(Tabela176[Código]=Tabela13[[#This Row],[PAPEL]]),Tabela176[Fechamento])</f>
        <v>0</v>
      </c>
      <c r="K159" s="21">
        <f>SUMPRODUCT(N(Tabela1768[Código]=Tabela13[[#This Row],[PAPEL]]),Tabela1768[Fechamento])</f>
        <v>0</v>
      </c>
      <c r="L159" s="31">
        <f>SUMPRODUCT(N(Tabela17683[Código]=Tabela13[[#This Row],[PAPEL]]),Tabela17683[Fechamento])</f>
        <v>0</v>
      </c>
      <c r="M159" s="32">
        <f>IF(Tabela13[[#This Row],[Cotação]]&gt;0,Plan1!$B$2/Tabela13[[#This Row],[Cotação]]-MOD(Plan1!$B$2/Tabela13[[#This Row],[Cotação]],100),0)</f>
        <v>300</v>
      </c>
      <c r="N159" s="39">
        <v>3318170</v>
      </c>
      <c r="O159" s="39">
        <v>5879295</v>
      </c>
      <c r="P159" s="87">
        <v>4716057</v>
      </c>
      <c r="Q159" s="64">
        <v>351401</v>
      </c>
      <c r="R159" s="64">
        <v>304720</v>
      </c>
      <c r="S159" s="64">
        <v>202747</v>
      </c>
      <c r="T159" s="64"/>
      <c r="U159" s="64"/>
      <c r="V159" s="94"/>
      <c r="W159" s="93"/>
      <c r="X159" s="64"/>
      <c r="Y159" s="64"/>
      <c r="Z159" s="64"/>
      <c r="AA159" s="64"/>
      <c r="AB159" s="64"/>
      <c r="AC159" s="64">
        <f>AVERAGE(Tabela13[[#This Row],[LUCRO 2015]:[LUCRO 2010]])</f>
        <v>286289.33333333331</v>
      </c>
      <c r="AD159" s="64" t="e">
        <f>AVERAGE(Tabela13[[#This Row],[DIV 2015]:[DIV 2010]])</f>
        <v>#DIV/0!</v>
      </c>
      <c r="AE159" s="83" t="e">
        <f>Tabela13[[#This Row],[DIV MÉD]]*1000/Tabela13[[#This Row],[Qtde Total Ações]]</f>
        <v>#DIV/0!</v>
      </c>
      <c r="AF159" s="30" t="e">
        <f>Tabela13[[#This Row],[DIV MÉD]]/Tabela13[[#This Row],[LUCRO MÉD]]</f>
        <v>#DIV/0!</v>
      </c>
      <c r="AG159" s="30" t="e">
        <f>Tabela13[[#This Row],[DIV MÉD/AÇÃO]]/Tabela13[[#This Row],[Cotação]]</f>
        <v>#DIV/0!</v>
      </c>
      <c r="AH159" s="30" t="e">
        <f>Tabela13[[#This Row],[Cotação]]/Tabela13[[#This Row],[VPA]]</f>
        <v>#DIV/0!</v>
      </c>
      <c r="AI159" s="58">
        <f>IF(Tabela13[[#This Row],[P. Líquido]]&gt;0,Tabela13[[#This Row],[LUCRO MÉD]]/(Tabela13[[#This Row],[P. Líquido]]),0)</f>
        <v>8.6279284465031428E-2</v>
      </c>
      <c r="AJ159" s="70" t="e">
        <f>IF([LUCRO MÉD]&lt;&gt;0,Tabela13[[#This Row],[Cotação]]/(Tabela13[[#This Row],[LUCRO MÉD]]*1000/Tabela13[[#This Row],[Qtde Total Ações]]),0)</f>
        <v>#DIV/0!</v>
      </c>
      <c r="AK159" s="58" t="e">
        <f>(Tabela13[[#This Row],[LUCRO MÉD]]*1000/Tabela13[[#This Row],[Qtde Total Ações]])/Tabela13[[#This Row],[Cotação]]</f>
        <v>#DIV/0!</v>
      </c>
      <c r="AL159" s="56">
        <f>Tabela13[[#This Row],[Ativo Circ.]]/Tabela13[[#This Row],[Passivo Circ.]]</f>
        <v>1.2466547796178036</v>
      </c>
      <c r="AM159" s="30">
        <f>STDEV(Tabela13[[#This Row],[LUCRO 2015]:[LUCRO 2010]])/Tabela13[[#This Row],[LUCRO MÉD]]</f>
        <v>0.26554084098974834</v>
      </c>
    </row>
    <row r="160" spans="1:39" hidden="1">
      <c r="A160" s="60" t="s">
        <v>657</v>
      </c>
      <c r="B160" s="21" t="s">
        <v>555</v>
      </c>
      <c r="C160" s="21" t="s">
        <v>91</v>
      </c>
      <c r="D160" s="34">
        <f>MAX(Tabela13[[#This Row],[Colunas1]:[Colunas5]])</f>
        <v>3</v>
      </c>
      <c r="E1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0" s="28" t="e">
        <f>IF(Tabela13[[#This Row],[P. Líquido]]&lt;&gt;0,(Tabela13[[#This Row],[P. Líquido]]*1000)/Tabela13[[#This Row],[Qtde Total Ações]],0)</f>
        <v>#DIV/0!</v>
      </c>
      <c r="G160" s="39">
        <f>SUMPRODUCT(N(TRIM(Tabela15[Colunas1])=Tabela13[[#This Row],[Nome de Pregão]]),Tabela15[Qtde total de ações])</f>
        <v>0</v>
      </c>
      <c r="H160" s="21">
        <f>SUMPRODUCT(N(Tabela1[Código]=Tabela13[[#This Row],[PAPEL]]),Tabela1[Fechamento])</f>
        <v>3</v>
      </c>
      <c r="I160" s="21">
        <f>SUMPRODUCT(N(Tabela17[Código]=Tabela13[[#This Row],[PAPEL]]),Tabela17[Fechamento])</f>
        <v>0</v>
      </c>
      <c r="J160" s="21">
        <f>SUMPRODUCT(N(Tabela176[Código]=Tabela13[[#This Row],[PAPEL]]),Tabela176[Fechamento])</f>
        <v>0</v>
      </c>
      <c r="K160" s="21">
        <f>SUMPRODUCT(N(Tabela1768[Código]=Tabela13[[#This Row],[PAPEL]]),Tabela1768[Fechamento])</f>
        <v>0</v>
      </c>
      <c r="L160" s="31">
        <f>SUMPRODUCT(N(Tabela17683[Código]=Tabela13[[#This Row],[PAPEL]]),Tabela17683[Fechamento])</f>
        <v>0</v>
      </c>
      <c r="M160" s="32">
        <f>IF(Tabela13[[#This Row],[Cotação]]&gt;0,Plan1!$B$2/Tabela13[[#This Row],[Cotação]]-MOD(Plan1!$B$2/Tabela13[[#This Row],[Cotação]],100),0)</f>
        <v>300</v>
      </c>
      <c r="N160" s="39">
        <v>3318170</v>
      </c>
      <c r="O160" s="39">
        <v>5879295</v>
      </c>
      <c r="P160" s="87">
        <v>4716057</v>
      </c>
      <c r="Q160" s="64">
        <v>351401</v>
      </c>
      <c r="R160" s="64">
        <v>304720</v>
      </c>
      <c r="S160" s="64">
        <v>202747</v>
      </c>
      <c r="T160" s="64"/>
      <c r="U160" s="64"/>
      <c r="V160" s="94"/>
      <c r="W160" s="93"/>
      <c r="X160" s="64"/>
      <c r="Y160" s="64"/>
      <c r="Z160" s="64"/>
      <c r="AA160" s="64"/>
      <c r="AB160" s="64"/>
      <c r="AC160" s="64">
        <f>AVERAGE(Tabela13[[#This Row],[LUCRO 2015]:[LUCRO 2010]])</f>
        <v>286289.33333333331</v>
      </c>
      <c r="AD160" s="64" t="e">
        <f>AVERAGE(Tabela13[[#This Row],[DIV 2015]:[DIV 2010]])</f>
        <v>#DIV/0!</v>
      </c>
      <c r="AE160" s="83" t="e">
        <f>Tabela13[[#This Row],[DIV MÉD]]*1000/Tabela13[[#This Row],[Qtde Total Ações]]</f>
        <v>#DIV/0!</v>
      </c>
      <c r="AF160" s="30" t="e">
        <f>Tabela13[[#This Row],[DIV MÉD]]/Tabela13[[#This Row],[LUCRO MÉD]]</f>
        <v>#DIV/0!</v>
      </c>
      <c r="AG160" s="30" t="e">
        <f>Tabela13[[#This Row],[DIV MÉD/AÇÃO]]/Tabela13[[#This Row],[Cotação]]</f>
        <v>#DIV/0!</v>
      </c>
      <c r="AH160" s="30" t="e">
        <f>Tabela13[[#This Row],[Cotação]]/Tabela13[[#This Row],[VPA]]</f>
        <v>#DIV/0!</v>
      </c>
      <c r="AI160" s="58">
        <f>IF(Tabela13[[#This Row],[P. Líquido]]&gt;0,Tabela13[[#This Row],[LUCRO MÉD]]/(Tabela13[[#This Row],[P. Líquido]]),0)</f>
        <v>8.6279284465031428E-2</v>
      </c>
      <c r="AJ160" s="70" t="e">
        <f>IF([LUCRO MÉD]&lt;&gt;0,Tabela13[[#This Row],[Cotação]]/(Tabela13[[#This Row],[LUCRO MÉD]]*1000/Tabela13[[#This Row],[Qtde Total Ações]]),0)</f>
        <v>#DIV/0!</v>
      </c>
      <c r="AK160" s="58" t="e">
        <f>(Tabela13[[#This Row],[LUCRO MÉD]]*1000/Tabela13[[#This Row],[Qtde Total Ações]])/Tabela13[[#This Row],[Cotação]]</f>
        <v>#DIV/0!</v>
      </c>
      <c r="AL160" s="56">
        <f>Tabela13[[#This Row],[Ativo Circ.]]/Tabela13[[#This Row],[Passivo Circ.]]</f>
        <v>1.2466547796178036</v>
      </c>
      <c r="AM160" s="30">
        <f>STDEV(Tabela13[[#This Row],[LUCRO 2015]:[LUCRO 2010]])/Tabela13[[#This Row],[LUCRO MÉD]]</f>
        <v>0.26554084098974834</v>
      </c>
    </row>
    <row r="161" spans="1:39" hidden="1">
      <c r="A161" s="60" t="s">
        <v>657</v>
      </c>
      <c r="B161" s="21" t="s">
        <v>557</v>
      </c>
      <c r="C161" s="21" t="s">
        <v>66</v>
      </c>
      <c r="D161" s="34">
        <f>MAX(Tabela13[[#This Row],[Colunas1]:[Colunas5]])</f>
        <v>15.92</v>
      </c>
      <c r="E1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1" s="28" t="e">
        <f>IF(Tabela13[[#This Row],[P. Líquido]]&lt;&gt;0,(Tabela13[[#This Row],[P. Líquido]]*1000)/Tabela13[[#This Row],[Qtde Total Ações]],0)</f>
        <v>#DIV/0!</v>
      </c>
      <c r="G161" s="39">
        <f>SUMPRODUCT(N(TRIM(Tabela15[Colunas1])=Tabela13[[#This Row],[Nome de Pregão]]),Tabela15[Qtde total de ações])</f>
        <v>0</v>
      </c>
      <c r="H161" s="21">
        <f>SUMPRODUCT(N(Tabela1[Código]=Tabela13[[#This Row],[PAPEL]]),Tabela1[Fechamento])</f>
        <v>15.92</v>
      </c>
      <c r="I161" s="21">
        <f>SUMPRODUCT(N(Tabela17[Código]=Tabela13[[#This Row],[PAPEL]]),Tabela17[Fechamento])</f>
        <v>0</v>
      </c>
      <c r="J161" s="21">
        <f>SUMPRODUCT(N(Tabela176[Código]=Tabela13[[#This Row],[PAPEL]]),Tabela176[Fechamento])</f>
        <v>0</v>
      </c>
      <c r="K161" s="21">
        <f>SUMPRODUCT(N(Tabela1768[Código]=Tabela13[[#This Row],[PAPEL]]),Tabela1768[Fechamento])</f>
        <v>0</v>
      </c>
      <c r="L161" s="31">
        <f>SUMPRODUCT(N(Tabela17683[Código]=Tabela13[[#This Row],[PAPEL]]),Tabela17683[Fechamento])</f>
        <v>0</v>
      </c>
      <c r="M161" s="32">
        <f>IF(Tabela13[[#This Row],[Cotação]]&gt;0,Plan1!$B$2/Tabela13[[#This Row],[Cotação]]-MOD(Plan1!$B$2/Tabela13[[#This Row],[Cotação]],100),0)</f>
        <v>0</v>
      </c>
      <c r="N161" s="39">
        <v>3318170</v>
      </c>
      <c r="O161" s="39">
        <v>5879295</v>
      </c>
      <c r="P161" s="87">
        <v>4716057</v>
      </c>
      <c r="Q161" s="64">
        <v>351401</v>
      </c>
      <c r="R161" s="64">
        <v>304720</v>
      </c>
      <c r="S161" s="64">
        <v>202747</v>
      </c>
      <c r="T161" s="64"/>
      <c r="U161" s="64"/>
      <c r="V161" s="94"/>
      <c r="W161" s="93"/>
      <c r="X161" s="64"/>
      <c r="Y161" s="64"/>
      <c r="Z161" s="64"/>
      <c r="AA161" s="64"/>
      <c r="AB161" s="64"/>
      <c r="AC161" s="64">
        <f>AVERAGE(Tabela13[[#This Row],[LUCRO 2015]:[LUCRO 2010]])</f>
        <v>286289.33333333331</v>
      </c>
      <c r="AD161" s="64" t="e">
        <f>AVERAGE(Tabela13[[#This Row],[DIV 2015]:[DIV 2010]])</f>
        <v>#DIV/0!</v>
      </c>
      <c r="AE161" s="83" t="e">
        <f>Tabela13[[#This Row],[DIV MÉD]]*1000/Tabela13[[#This Row],[Qtde Total Ações]]</f>
        <v>#DIV/0!</v>
      </c>
      <c r="AF161" s="30" t="e">
        <f>Tabela13[[#This Row],[DIV MÉD]]/Tabela13[[#This Row],[LUCRO MÉD]]</f>
        <v>#DIV/0!</v>
      </c>
      <c r="AG161" s="30" t="e">
        <f>Tabela13[[#This Row],[DIV MÉD/AÇÃO]]/Tabela13[[#This Row],[Cotação]]</f>
        <v>#DIV/0!</v>
      </c>
      <c r="AH161" s="30" t="e">
        <f>Tabela13[[#This Row],[Cotação]]/Tabela13[[#This Row],[VPA]]</f>
        <v>#DIV/0!</v>
      </c>
      <c r="AI161" s="58">
        <f>IF(Tabela13[[#This Row],[P. Líquido]]&gt;0,Tabela13[[#This Row],[LUCRO MÉD]]/(Tabela13[[#This Row],[P. Líquido]]),0)</f>
        <v>8.6279284465031428E-2</v>
      </c>
      <c r="AJ161" s="70" t="e">
        <f>IF([LUCRO MÉD]&lt;&gt;0,Tabela13[[#This Row],[Cotação]]/(Tabela13[[#This Row],[LUCRO MÉD]]*1000/Tabela13[[#This Row],[Qtde Total Ações]]),0)</f>
        <v>#DIV/0!</v>
      </c>
      <c r="AK161" s="58" t="e">
        <f>(Tabela13[[#This Row],[LUCRO MÉD]]*1000/Tabela13[[#This Row],[Qtde Total Ações]])/Tabela13[[#This Row],[Cotação]]</f>
        <v>#DIV/0!</v>
      </c>
      <c r="AL161" s="56">
        <f>Tabela13[[#This Row],[Ativo Circ.]]/Tabela13[[#This Row],[Passivo Circ.]]</f>
        <v>1.2466547796178036</v>
      </c>
      <c r="AM161" s="30">
        <f>STDEV(Tabela13[[#This Row],[LUCRO 2015]:[LUCRO 2010]])/Tabela13[[#This Row],[LUCRO MÉD]]</f>
        <v>0.26554084098974834</v>
      </c>
    </row>
    <row r="162" spans="1:39">
      <c r="A162" s="60" t="s">
        <v>614</v>
      </c>
      <c r="B162" s="21" t="s">
        <v>556</v>
      </c>
      <c r="C162" s="21" t="s">
        <v>19</v>
      </c>
      <c r="D162" s="34">
        <f>MAX(Tabela13[[#This Row],[Colunas1]:[Colunas5]])</f>
        <v>5.94</v>
      </c>
      <c r="E16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162" s="28">
        <f>IF(Tabela13[[#This Row],[P. Líquido]]&lt;&gt;0,(Tabela13[[#This Row],[P. Líquido]]*1000)/Tabela13[[#This Row],[Qtde Total Ações]],0)</f>
        <v>10.326249499843767</v>
      </c>
      <c r="G162" s="39">
        <f>SUMPRODUCT(N(TRIM(Tabela15[Colunas1])=Tabela13[[#This Row],[Nome de Pregão]]),Tabela15[Qtde total de ações])</f>
        <v>1258841654</v>
      </c>
      <c r="H162" s="21">
        <f>SUMPRODUCT(N(Tabela1[Código]=Tabela13[[#This Row],[PAPEL]]),Tabela1[Fechamento])</f>
        <v>5.94</v>
      </c>
      <c r="I162" s="21">
        <f>SUMPRODUCT(N(Tabela17[Código]=Tabela13[[#This Row],[PAPEL]]),Tabela17[Fechamento])</f>
        <v>0</v>
      </c>
      <c r="J162" s="21">
        <f>SUMPRODUCT(N(Tabela176[Código]=Tabela13[[#This Row],[PAPEL]]),Tabela176[Fechamento])</f>
        <v>0</v>
      </c>
      <c r="K162" s="21">
        <f>SUMPRODUCT(N(Tabela1768[Código]=Tabela13[[#This Row],[PAPEL]]),Tabela1768[Fechamento])</f>
        <v>0</v>
      </c>
      <c r="L162" s="31">
        <f>SUMPRODUCT(N(Tabela17683[Código]=Tabela13[[#This Row],[PAPEL]]),Tabela17683[Fechamento])</f>
        <v>0</v>
      </c>
      <c r="M162" s="32">
        <f>IF(Tabela13[[#This Row],[Cotação]]&gt;0,Plan1!$B$2/Tabela13[[#This Row],[Cotação]]-MOD(Plan1!$B$2/Tabela13[[#This Row],[Cotação]],100),0)</f>
        <v>100</v>
      </c>
      <c r="N162" s="39">
        <v>12999113</v>
      </c>
      <c r="O162" s="39">
        <v>9376738</v>
      </c>
      <c r="P162" s="87">
        <v>13085510</v>
      </c>
      <c r="Q162" s="64">
        <v>2491878</v>
      </c>
      <c r="R162" s="64">
        <v>3136903</v>
      </c>
      <c r="S162" s="64">
        <v>3103855</v>
      </c>
      <c r="T162" s="64">
        <v>4271685</v>
      </c>
      <c r="U162" s="64">
        <v>2415450</v>
      </c>
      <c r="V162" s="94">
        <v>2257976</v>
      </c>
      <c r="W162" s="93">
        <v>796383</v>
      </c>
      <c r="X162" s="64">
        <v>3917374</v>
      </c>
      <c r="Y162" s="64">
        <v>4600351</v>
      </c>
      <c r="Z162" s="64">
        <v>1747584</v>
      </c>
      <c r="AA162" s="64">
        <v>2035620</v>
      </c>
      <c r="AB162" s="64">
        <v>1828882</v>
      </c>
      <c r="AC162" s="64">
        <f>AVERAGE(Tabela13[[#This Row],[LUCRO 2015]:[LUCRO 2010]])</f>
        <v>2946291.1666666665</v>
      </c>
      <c r="AD162" s="64">
        <f>AVERAGE(Tabela13[[#This Row],[DIV 2015]:[DIV 2010]])</f>
        <v>2487699</v>
      </c>
      <c r="AE162" s="83">
        <f>Tabela13[[#This Row],[DIV MÉD]]*1000/Tabela13[[#This Row],[Qtde Total Ações]]</f>
        <v>1.9761810328529215</v>
      </c>
      <c r="AF162" s="30">
        <f>Tabela13[[#This Row],[DIV MÉD]]/Tabela13[[#This Row],[LUCRO MÉD]]</f>
        <v>0.84434933931343181</v>
      </c>
      <c r="AG162" s="30">
        <f>Tabela13[[#This Row],[DIV MÉD/AÇÃO]]/Tabela13[[#This Row],[Cotação]]</f>
        <v>0.33269040957119889</v>
      </c>
      <c r="AH162" s="30">
        <f>Tabela13[[#This Row],[Cotação]]/Tabela13[[#This Row],[VPA]]</f>
        <v>0.57523305049813789</v>
      </c>
      <c r="AI162" s="58">
        <f>IF(Tabela13[[#This Row],[P. Líquido]]&gt;0,Tabela13[[#This Row],[LUCRO MÉD]]/(Tabela13[[#This Row],[P. Líquido]]),0)</f>
        <v>0.22665324677665827</v>
      </c>
      <c r="AJ162" s="70">
        <f>IF([LUCRO MÉD]&lt;&gt;0,Tabela13[[#This Row],[Cotação]]/(Tabela13[[#This Row],[LUCRO MÉD]]*1000/Tabela13[[#This Row],[Qtde Total Ações]]),0)</f>
        <v>2.537943129775531</v>
      </c>
      <c r="AK162" s="58">
        <f>(Tabela13[[#This Row],[LUCRO MÉD]]*1000/Tabela13[[#This Row],[Qtde Total Ações]])/Tabela13[[#This Row],[Cotação]]</f>
        <v>0.39401986130731198</v>
      </c>
      <c r="AL162" s="56">
        <f>Tabela13[[#This Row],[Ativo Circ.]]/Tabela13[[#This Row],[Passivo Circ.]]</f>
        <v>0.71657413429052441</v>
      </c>
      <c r="AM162" s="30">
        <f>STDEV(Tabela13[[#This Row],[LUCRO 2015]:[LUCRO 2010]])/Tabela13[[#This Row],[LUCRO MÉD]]</f>
        <v>0.25307724584672814</v>
      </c>
    </row>
    <row r="163" spans="1:39" hidden="1">
      <c r="A163" s="60" t="s">
        <v>726</v>
      </c>
      <c r="B163" s="21" t="s">
        <v>555</v>
      </c>
      <c r="C163" s="21" t="s">
        <v>349</v>
      </c>
      <c r="D163" s="34">
        <f>MAX(Tabela13[[#This Row],[Colunas1]:[Colunas5]])</f>
        <v>6.16</v>
      </c>
      <c r="E16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63" s="28">
        <f>IF(Tabela13[[#This Row],[P. Líquido]]&lt;&gt;0,(Tabela13[[#This Row],[P. Líquido]]*1000)/Tabela13[[#This Row],[Qtde Total Ações]],0)</f>
        <v>8.2640053767215012</v>
      </c>
      <c r="G163" s="39">
        <f>SUMPRODUCT(N(TRIM(Tabela15[Colunas1])=Tabela13[[#This Row],[Nome de Pregão]]),Tabela15[Qtde total de ações])</f>
        <v>520944966</v>
      </c>
      <c r="H163" s="21">
        <f>SUMPRODUCT(N(Tabela1[Código]=Tabela13[[#This Row],[PAPEL]]),Tabela1[Fechamento])</f>
        <v>0</v>
      </c>
      <c r="I163" s="21">
        <f>SUMPRODUCT(N(Tabela17[Código]=Tabela13[[#This Row],[PAPEL]]),Tabela17[Fechamento])</f>
        <v>0</v>
      </c>
      <c r="J163" s="21">
        <f>SUMPRODUCT(N(Tabela176[Código]=Tabela13[[#This Row],[PAPEL]]),Tabela176[Fechamento])</f>
        <v>6.16</v>
      </c>
      <c r="K163" s="21">
        <f>SUMPRODUCT(N(Tabela1768[Código]=Tabela13[[#This Row],[PAPEL]]),Tabela1768[Fechamento])</f>
        <v>0</v>
      </c>
      <c r="L163" s="26">
        <f>SUMPRODUCT(N(Tabela17683[Código]=Tabela13[[#This Row],[PAPEL]]),Tabela17683[Fechamento])</f>
        <v>0</v>
      </c>
      <c r="M163" s="32">
        <f>IF(Tabela13[[#This Row],[Cotação]]&gt;0,Plan1!$B$2/Tabela13[[#This Row],[Cotação]]-MOD(Plan1!$B$2/Tabela13[[#This Row],[Cotação]],100),0)</f>
        <v>100</v>
      </c>
      <c r="N163" s="39">
        <v>4305092</v>
      </c>
      <c r="O163" s="39">
        <v>10234652</v>
      </c>
      <c r="P163" s="87">
        <v>7687320</v>
      </c>
      <c r="Q163" s="64">
        <v>0</v>
      </c>
      <c r="R163" s="64">
        <v>0</v>
      </c>
      <c r="S163" s="64">
        <v>0</v>
      </c>
      <c r="T163" s="64">
        <v>0</v>
      </c>
      <c r="U163" s="64">
        <v>0</v>
      </c>
      <c r="V163" s="94">
        <v>140092</v>
      </c>
      <c r="W163" s="93">
        <v>0</v>
      </c>
      <c r="X163" s="64">
        <v>0</v>
      </c>
      <c r="Y163" s="64">
        <v>0</v>
      </c>
      <c r="Z163" s="64">
        <v>14877</v>
      </c>
      <c r="AA163" s="64">
        <v>61936</v>
      </c>
      <c r="AB163" s="64">
        <v>99350</v>
      </c>
      <c r="AC163" s="64">
        <f>AVERAGE(Tabela13[[#This Row],[LUCRO 2015]:[LUCRO 2010]])</f>
        <v>23348.666666666668</v>
      </c>
      <c r="AD163" s="64">
        <f>AVERAGE(Tabela13[[#This Row],[DIV 2015]:[DIV 2010]])</f>
        <v>29360.5</v>
      </c>
      <c r="AE163" s="83">
        <f>Tabela13[[#This Row],[DIV MÉD]]*1000/Tabela13[[#This Row],[Qtde Total Ações]]</f>
        <v>5.6360080078017301E-2</v>
      </c>
      <c r="AF163" s="30">
        <f>Tabela13[[#This Row],[DIV MÉD]]/Tabela13[[#This Row],[LUCRO MÉD]]</f>
        <v>1.2574807983325242</v>
      </c>
      <c r="AG163" s="30">
        <f>Tabela13[[#This Row],[DIV MÉD/AÇÃO]]/Tabela13[[#This Row],[Cotação]]</f>
        <v>9.1493636490287827E-3</v>
      </c>
      <c r="AH163" s="30">
        <f>Tabela13[[#This Row],[Cotação]]/Tabela13[[#This Row],[VPA]]</f>
        <v>0.74540125752481023</v>
      </c>
      <c r="AI163" s="58">
        <f>IF(Tabela13[[#This Row],[P. Líquido]]&gt;0,Tabela13[[#This Row],[LUCRO MÉD]]/(Tabela13[[#This Row],[P. Líquido]]),0)</f>
        <v>5.4235000475406029E-3</v>
      </c>
      <c r="AJ163" s="70">
        <f>IF([LUCRO MÉD]&lt;&gt;0,Tabela13[[#This Row],[Cotação]]/(Tabela13[[#This Row],[LUCRO MÉD]]*1000/Tabela13[[#This Row],[Qtde Total Ações]]),0)</f>
        <v>137.43915386574537</v>
      </c>
      <c r="AK163" s="58">
        <f>(Tabela13[[#This Row],[LUCRO MÉD]]*1000/Tabela13[[#This Row],[Qtde Total Ações]])/Tabela13[[#This Row],[Cotação]]</f>
        <v>7.2759470054423476E-3</v>
      </c>
      <c r="AL163" s="56">
        <f>Tabela13[[#This Row],[Ativo Circ.]]/Tabela13[[#This Row],[Passivo Circ.]]</f>
        <v>1.3313680190235349</v>
      </c>
      <c r="AM163" s="30">
        <f>STDEV(Tabela13[[#This Row],[LUCRO 2015]:[LUCRO 2010]])/Tabela13[[#This Row],[LUCRO MÉD]]</f>
        <v>2.4494897427831783</v>
      </c>
    </row>
    <row r="164" spans="1:39" hidden="1">
      <c r="A164" s="21" t="s">
        <v>782</v>
      </c>
      <c r="B164" s="21" t="s">
        <v>555</v>
      </c>
      <c r="C164" s="21" t="s">
        <v>420</v>
      </c>
      <c r="D164" s="34">
        <f>MAX(Tabela13[[#This Row],[Colunas1]:[Colunas5]])</f>
        <v>6.3</v>
      </c>
      <c r="E1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4" s="28">
        <f>IF(Tabela13[[#This Row],[P. Líquido]]&lt;&gt;0,(Tabela13[[#This Row],[P. Líquido]]*1000)/Tabela13[[#This Row],[Qtde Total Ações]],0)</f>
        <v>0</v>
      </c>
      <c r="G164" s="39">
        <f>SUMPRODUCT(N(TRIM(Tabela15[Colunas1])=Tabela13[[#This Row],[Nome de Pregão]]),Tabela15[Qtde total de ações])</f>
        <v>26701745</v>
      </c>
      <c r="H164" s="21">
        <f>SUMPRODUCT(N(Tabela1[Código]=Tabela13[[#This Row],[PAPEL]]),Tabela1[Fechamento])</f>
        <v>0</v>
      </c>
      <c r="I164" s="21">
        <f>SUMPRODUCT(N(Tabela17[Código]=Tabela13[[#This Row],[PAPEL]]),Tabela17[Fechamento])</f>
        <v>0</v>
      </c>
      <c r="J164" s="21">
        <f>SUMPRODUCT(N(Tabela176[Código]=Tabela13[[#This Row],[PAPEL]]),Tabela176[Fechamento])</f>
        <v>0</v>
      </c>
      <c r="K164" s="21">
        <f>SUMPRODUCT(N(Tabela1768[Código]=Tabela13[[#This Row],[PAPEL]]),Tabela1768[Fechamento])</f>
        <v>6.3</v>
      </c>
      <c r="L164" s="26">
        <f>SUMPRODUCT(N(Tabela17683[Código]=Tabela13[[#This Row],[PAPEL]]),Tabela17683[Fechamento])</f>
        <v>0</v>
      </c>
      <c r="M164" s="32">
        <f>IF(Tabela13[[#This Row],[Cotação]]&gt;0,Plan1!$B$2/Tabela13[[#This Row],[Cotação]]-MOD(Plan1!$B$2/Tabela13[[#This Row],[Cotação]],100),0)</f>
        <v>100</v>
      </c>
      <c r="N164" s="39"/>
      <c r="O164" s="39"/>
      <c r="Q164" s="64"/>
      <c r="R164" s="64"/>
      <c r="S164" s="64"/>
      <c r="T164" s="64"/>
      <c r="U164" s="64"/>
      <c r="V164" s="94"/>
      <c r="W164" s="93"/>
      <c r="X164" s="64"/>
      <c r="Y164" s="64"/>
      <c r="Z164" s="64"/>
      <c r="AA164" s="64"/>
      <c r="AB164" s="64"/>
      <c r="AC164" s="64" t="e">
        <f>AVERAGE(Tabela13[[#This Row],[LUCRO 2015]:[LUCRO 2010]])</f>
        <v>#DIV/0!</v>
      </c>
      <c r="AD164" s="64" t="e">
        <f>AVERAGE(Tabela13[[#This Row],[DIV 2015]:[DIV 2010]])</f>
        <v>#DIV/0!</v>
      </c>
      <c r="AE164" s="83" t="e">
        <f>Tabela13[[#This Row],[DIV MÉD]]*1000/Tabela13[[#This Row],[Qtde Total Ações]]</f>
        <v>#DIV/0!</v>
      </c>
      <c r="AF164" s="30" t="e">
        <f>Tabela13[[#This Row],[DIV MÉD]]/Tabela13[[#This Row],[LUCRO MÉD]]</f>
        <v>#DIV/0!</v>
      </c>
      <c r="AG164" s="30" t="e">
        <f>Tabela13[[#This Row],[DIV MÉD/AÇÃO]]/Tabela13[[#This Row],[Cotação]]</f>
        <v>#DIV/0!</v>
      </c>
      <c r="AH164" s="30" t="e">
        <f>Tabela13[[#This Row],[Cotação]]/Tabela13[[#This Row],[VPA]]</f>
        <v>#DIV/0!</v>
      </c>
      <c r="AI164" s="58">
        <f>IF(Tabela13[[#This Row],[P. Líquido]]&gt;0,Tabela13[[#This Row],[LUCRO MÉD]]/(Tabela13[[#This Row],[P. Líquido]]),0)</f>
        <v>0</v>
      </c>
      <c r="AJ164" s="70" t="e">
        <f>IF([LUCRO MÉD]&lt;&gt;0,Tabela13[[#This Row],[Cotação]]/(Tabela13[[#This Row],[LUCRO MÉD]]*1000/Tabela13[[#This Row],[Qtde Total Ações]]),0)</f>
        <v>#DIV/0!</v>
      </c>
      <c r="AK164" s="58" t="e">
        <f>(Tabela13[[#This Row],[LUCRO MÉD]]*1000/Tabela13[[#This Row],[Qtde Total Ações]])/Tabela13[[#This Row],[Cotação]]</f>
        <v>#DIV/0!</v>
      </c>
      <c r="AL164" s="56" t="e">
        <f>Tabela13[[#This Row],[Ativo Circ.]]/Tabela13[[#This Row],[Passivo Circ.]]</f>
        <v>#DIV/0!</v>
      </c>
      <c r="AM164" s="30" t="e">
        <f>STDEV(Tabela13[[#This Row],[LUCRO 2015]:[LUCRO 2010]])/Tabela13[[#This Row],[LUCRO MÉD]]</f>
        <v>#DIV/0!</v>
      </c>
    </row>
    <row r="165" spans="1:39">
      <c r="A165" s="60" t="s">
        <v>614</v>
      </c>
      <c r="B165" s="21" t="s">
        <v>555</v>
      </c>
      <c r="C165" s="21" t="s">
        <v>20</v>
      </c>
      <c r="D165" s="34">
        <f>MAX(Tabela13[[#This Row],[Colunas1]:[Colunas5]])</f>
        <v>6.34</v>
      </c>
      <c r="E16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165" s="28">
        <f>IF(Tabela13[[#This Row],[P. Líquido]]&lt;&gt;0,(Tabela13[[#This Row],[P. Líquido]]*1000)/Tabela13[[#This Row],[Qtde Total Ações]],0)</f>
        <v>10.326249499843767</v>
      </c>
      <c r="G165" s="39">
        <f>SUMPRODUCT(N(TRIM(Tabela15[Colunas1])=Tabela13[[#This Row],[Nome de Pregão]]),Tabela15[Qtde total de ações])</f>
        <v>1258841654</v>
      </c>
      <c r="H165" s="21">
        <f>SUMPRODUCT(N(Tabela1[Código]=Tabela13[[#This Row],[PAPEL]]),Tabela1[Fechamento])</f>
        <v>6.34</v>
      </c>
      <c r="I165" s="21">
        <f>SUMPRODUCT(N(Tabela17[Código]=Tabela13[[#This Row],[PAPEL]]),Tabela17[Fechamento])</f>
        <v>0</v>
      </c>
      <c r="J165" s="21">
        <f>SUMPRODUCT(N(Tabela176[Código]=Tabela13[[#This Row],[PAPEL]]),Tabela176[Fechamento])</f>
        <v>0</v>
      </c>
      <c r="K165" s="21">
        <f>SUMPRODUCT(N(Tabela1768[Código]=Tabela13[[#This Row],[PAPEL]]),Tabela1768[Fechamento])</f>
        <v>0</v>
      </c>
      <c r="L165" s="31">
        <f>SUMPRODUCT(N(Tabela17683[Código]=Tabela13[[#This Row],[PAPEL]]),Tabela17683[Fechamento])</f>
        <v>0</v>
      </c>
      <c r="M165" s="32">
        <f>IF(Tabela13[[#This Row],[Cotação]]&gt;0,Plan1!$B$2/Tabela13[[#This Row],[Cotação]]-MOD(Plan1!$B$2/Tabela13[[#This Row],[Cotação]],100),0)</f>
        <v>100</v>
      </c>
      <c r="N165" s="39">
        <v>12999113</v>
      </c>
      <c r="O165" s="39">
        <v>9376738</v>
      </c>
      <c r="P165" s="87">
        <v>13085510</v>
      </c>
      <c r="Q165" s="64">
        <v>2491878</v>
      </c>
      <c r="R165" s="64">
        <v>3136903</v>
      </c>
      <c r="S165" s="64">
        <v>3103855</v>
      </c>
      <c r="T165" s="64">
        <v>4271685</v>
      </c>
      <c r="U165" s="64">
        <v>2415450</v>
      </c>
      <c r="V165" s="94">
        <v>2257976</v>
      </c>
      <c r="W165" s="93">
        <v>796383</v>
      </c>
      <c r="X165" s="64">
        <v>3917374</v>
      </c>
      <c r="Y165" s="64">
        <v>4600351</v>
      </c>
      <c r="Z165" s="64">
        <v>1747584</v>
      </c>
      <c r="AA165" s="64">
        <v>2035620</v>
      </c>
      <c r="AB165" s="64">
        <v>1828882</v>
      </c>
      <c r="AC165" s="64">
        <f>AVERAGE(Tabela13[[#This Row],[LUCRO 2015]:[LUCRO 2010]])</f>
        <v>2946291.1666666665</v>
      </c>
      <c r="AD165" s="64">
        <f>AVERAGE(Tabela13[[#This Row],[DIV 2015]:[DIV 2010]])</f>
        <v>2487699</v>
      </c>
      <c r="AE165" s="83">
        <f>Tabela13[[#This Row],[DIV MÉD]]*1000/Tabela13[[#This Row],[Qtde Total Ações]]</f>
        <v>1.9761810328529215</v>
      </c>
      <c r="AF165" s="30">
        <f>Tabela13[[#This Row],[DIV MÉD]]/Tabela13[[#This Row],[LUCRO MÉD]]</f>
        <v>0.84434933931343181</v>
      </c>
      <c r="AG165" s="30">
        <f>Tabela13[[#This Row],[DIV MÉD/AÇÃO]]/Tabela13[[#This Row],[Cotação]]</f>
        <v>0.31170047836796871</v>
      </c>
      <c r="AH165" s="30">
        <f>Tabela13[[#This Row],[Cotação]]/Tabela13[[#This Row],[VPA]]</f>
        <v>0.61396928285491481</v>
      </c>
      <c r="AI165" s="58">
        <f>IF(Tabela13[[#This Row],[P. Líquido]]&gt;0,Tabela13[[#This Row],[LUCRO MÉD]]/(Tabela13[[#This Row],[P. Líquido]]),0)</f>
        <v>0.22665324677665827</v>
      </c>
      <c r="AJ165" s="70">
        <f>IF([LUCRO MÉD]&lt;&gt;0,Tabela13[[#This Row],[Cotação]]/(Tabela13[[#This Row],[LUCRO MÉD]]*1000/Tabela13[[#This Row],[Qtde Total Ações]]),0)</f>
        <v>2.7088483910398762</v>
      </c>
      <c r="AK165" s="58">
        <f>(Tabela13[[#This Row],[LUCRO MÉD]]*1000/Tabela13[[#This Row],[Qtde Total Ações]])/Tabela13[[#This Row],[Cotação]]</f>
        <v>0.36916056406394848</v>
      </c>
      <c r="AL165" s="56">
        <f>Tabela13[[#This Row],[Ativo Circ.]]/Tabela13[[#This Row],[Passivo Circ.]]</f>
        <v>0.71657413429052441</v>
      </c>
      <c r="AM165" s="30">
        <f>STDEV(Tabela13[[#This Row],[LUCRO 2015]:[LUCRO 2010]])/Tabela13[[#This Row],[LUCRO MÉD]]</f>
        <v>0.25307724584672814</v>
      </c>
    </row>
    <row r="166" spans="1:39" hidden="1">
      <c r="A166" s="60" t="s">
        <v>676</v>
      </c>
      <c r="B166" s="21" t="s">
        <v>556</v>
      </c>
      <c r="C166" s="21" t="s">
        <v>268</v>
      </c>
      <c r="D166" s="34">
        <f>MAX(Tabela13[[#This Row],[Colunas1]:[Colunas5]])</f>
        <v>6.53</v>
      </c>
      <c r="E16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66" s="28">
        <f>IF(Tabela13[[#This Row],[P. Líquido]]&lt;&gt;0,(Tabela13[[#This Row],[P. Líquido]]*1000)/Tabela13[[#This Row],[Qtde Total Ações]],0)</f>
        <v>18.591120714504932</v>
      </c>
      <c r="G166" s="39">
        <f>SUMPRODUCT(N(TRIM(Tabela15[Colunas1])=Tabela13[[#This Row],[Nome de Pregão]]),Tabela15[Qtde total de ações])</f>
        <v>1719658728</v>
      </c>
      <c r="H166" s="21">
        <f>SUMPRODUCT(N(Tabela1[Código]=Tabela13[[#This Row],[PAPEL]]),Tabela1[Fechamento])</f>
        <v>0</v>
      </c>
      <c r="I166" s="21">
        <f>SUMPRODUCT(N(Tabela17[Código]=Tabela13[[#This Row],[PAPEL]]),Tabela17[Fechamento])</f>
        <v>0</v>
      </c>
      <c r="J166" s="21">
        <f>SUMPRODUCT(N(Tabela176[Código]=Tabela13[[#This Row],[PAPEL]]),Tabela176[Fechamento])</f>
        <v>6.53</v>
      </c>
      <c r="K166" s="21">
        <f>SUMPRODUCT(N(Tabela1768[Código]=Tabela13[[#This Row],[PAPEL]]),Tabela1768[Fechamento])</f>
        <v>0</v>
      </c>
      <c r="L166" s="31">
        <f>SUMPRODUCT(N(Tabela17683[Código]=Tabela13[[#This Row],[PAPEL]]),Tabela17683[Fechamento])</f>
        <v>0</v>
      </c>
      <c r="M166" s="32">
        <f>IF(Tabela13[[#This Row],[Cotação]]&gt;0,Plan1!$B$2/Tabela13[[#This Row],[Cotação]]-MOD(Plan1!$B$2/Tabela13[[#This Row],[Cotação]],100),0)</f>
        <v>100</v>
      </c>
      <c r="N166" s="39">
        <v>31970383</v>
      </c>
      <c r="O166" s="39">
        <v>22177498</v>
      </c>
      <c r="P166" s="87">
        <v>7863031</v>
      </c>
      <c r="Q166" s="64">
        <v>0</v>
      </c>
      <c r="R166" s="64">
        <v>1488373</v>
      </c>
      <c r="S166" s="64">
        <v>1693702</v>
      </c>
      <c r="T166" s="64">
        <v>1496240</v>
      </c>
      <c r="U166" s="64">
        <v>2097576</v>
      </c>
      <c r="V166" s="94">
        <v>2457379</v>
      </c>
      <c r="W166" s="93">
        <v>358226</v>
      </c>
      <c r="X166" s="64">
        <v>455139</v>
      </c>
      <c r="Y166" s="64">
        <v>426988</v>
      </c>
      <c r="Z166" s="64">
        <v>523076</v>
      </c>
      <c r="AA166" s="64">
        <v>550706</v>
      </c>
      <c r="AB166" s="64">
        <v>1018488</v>
      </c>
      <c r="AC166" s="64">
        <f>AVERAGE(Tabela13[[#This Row],[LUCRO 2015]:[LUCRO 2010]])</f>
        <v>1538878.3333333333</v>
      </c>
      <c r="AD166" s="64">
        <f>AVERAGE(Tabela13[[#This Row],[DIV 2015]:[DIV 2010]])</f>
        <v>555437.16666666663</v>
      </c>
      <c r="AE166" s="83">
        <f>Tabela13[[#This Row],[DIV MÉD]]*1000/Tabela13[[#This Row],[Qtde Total Ações]]</f>
        <v>0.32299267152422267</v>
      </c>
      <c r="AF166" s="30">
        <f>Tabela13[[#This Row],[DIV MÉD]]/Tabela13[[#This Row],[LUCRO MÉD]]</f>
        <v>0.36093637465383338</v>
      </c>
      <c r="AG166" s="30">
        <f>Tabela13[[#This Row],[DIV MÉD/AÇÃO]]/Tabela13[[#This Row],[Cotação]]</f>
        <v>4.946288997308157E-2</v>
      </c>
      <c r="AH166" s="30">
        <f>Tabela13[[#This Row],[Cotação]]/Tabela13[[#This Row],[VPA]]</f>
        <v>0.35124294550490681</v>
      </c>
      <c r="AI166" s="58">
        <f>IF(Tabela13[[#This Row],[P. Líquido]]&gt;0,Tabela13[[#This Row],[LUCRO MÉD]]/(Tabela13[[#This Row],[P. Líquido]]),0)</f>
        <v>4.8134497898674945E-2</v>
      </c>
      <c r="AJ166" s="70">
        <f>IF([LUCRO MÉD]&lt;&gt;0,Tabela13[[#This Row],[Cotação]]/(Tabela13[[#This Row],[LUCRO MÉD]]*1000/Tabela13[[#This Row],[Qtde Total Ações]]),0)</f>
        <v>7.2971145610428385</v>
      </c>
      <c r="AK166" s="58">
        <f>(Tabela13[[#This Row],[LUCRO MÉD]]*1000/Tabela13[[#This Row],[Qtde Total Ações]])/Tabela13[[#This Row],[Cotação]]</f>
        <v>0.13704046875441803</v>
      </c>
      <c r="AL166" s="56">
        <f>Tabela13[[#This Row],[Ativo Circ.]]/Tabela13[[#This Row],[Passivo Circ.]]</f>
        <v>2.8204769890898307</v>
      </c>
      <c r="AM166" s="30">
        <f>STDEV(Tabela13[[#This Row],[LUCRO 2015]:[LUCRO 2010]])/Tabela13[[#This Row],[LUCRO MÉD]]</f>
        <v>0.54772660339602575</v>
      </c>
    </row>
    <row r="167" spans="1:39" hidden="1">
      <c r="A167" s="60" t="s">
        <v>824</v>
      </c>
      <c r="B167" s="21" t="s">
        <v>557</v>
      </c>
      <c r="C167" s="21" t="s">
        <v>373</v>
      </c>
      <c r="D167" s="34">
        <f>MAX(Tabela13[[#This Row],[Colunas1]:[Colunas5]])</f>
        <v>6.62</v>
      </c>
      <c r="E1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7" s="28">
        <f>IF(Tabela13[[#This Row],[P. Líquido]]&lt;&gt;0,(Tabela13[[#This Row],[P. Líquido]]*1000)/Tabela13[[#This Row],[Qtde Total Ações]],0)</f>
        <v>3.6175703072097329</v>
      </c>
      <c r="G167" s="39">
        <f>SUMPRODUCT(N(TRIM(Tabela15[Colunas1])=Tabela13[[#This Row],[Nome de Pregão]]),Tabela15[Qtde total de ações])</f>
        <v>1290921697</v>
      </c>
      <c r="H167" s="26">
        <f>SUMPRODUCT(N(Tabela1[Código]=Tabela13[[#This Row],[PAPEL]]),Tabela1[Fechamento])</f>
        <v>0</v>
      </c>
      <c r="I167" s="40">
        <f>SUMPRODUCT(N(Tabela17[Código]=Tabela13[[#This Row],[PAPEL]]),Tabela17[Fechamento])</f>
        <v>0</v>
      </c>
      <c r="J167" s="21">
        <f>SUMPRODUCT(N(Tabela176[Código]=Tabela13[[#This Row],[PAPEL]]),Tabela176[Fechamento])</f>
        <v>0</v>
      </c>
      <c r="K167" s="21">
        <f>SUMPRODUCT(N(Tabela1768[Código]=Tabela13[[#This Row],[PAPEL]]),Tabela1768[Fechamento])</f>
        <v>6.62</v>
      </c>
      <c r="L167" s="21">
        <f>SUMPRODUCT(N(Tabela17683[Código]=Tabela13[[#This Row],[PAPEL]]),Tabela17683[Fechamento])</f>
        <v>0</v>
      </c>
      <c r="M167" s="32">
        <f>IF(Tabela13[[#This Row],[Cotação]]&gt;0,Plan1!$B$2/Tabela13[[#This Row],[Cotação]]-MOD(Plan1!$B$2/Tabela13[[#This Row],[Cotação]],100),0)</f>
        <v>100</v>
      </c>
      <c r="N167" s="39">
        <v>4670000</v>
      </c>
      <c r="O167" s="39">
        <v>10671000</v>
      </c>
      <c r="P167" s="87">
        <v>9465000</v>
      </c>
      <c r="Q167" s="64">
        <v>3000</v>
      </c>
      <c r="R167" s="64">
        <v>938000</v>
      </c>
      <c r="S167" s="64">
        <v>1145000</v>
      </c>
      <c r="T167" s="64"/>
      <c r="U167" s="64"/>
      <c r="V167" s="94"/>
      <c r="W167" s="93"/>
      <c r="X167" s="64"/>
      <c r="Y167" s="64"/>
      <c r="Z167" s="64"/>
      <c r="AA167" s="64"/>
      <c r="AB167" s="64"/>
      <c r="AC167" s="64">
        <f>AVERAGE(Tabela13[[#This Row],[LUCRO 2015]:[LUCRO 2010]])</f>
        <v>695333.33333333337</v>
      </c>
      <c r="AD167" s="64" t="e">
        <f>AVERAGE(Tabela13[[#This Row],[DIV 2015]:[DIV 2010]])</f>
        <v>#DIV/0!</v>
      </c>
      <c r="AE167" s="83" t="e">
        <f>Tabela13[[#This Row],[DIV MÉD]]*1000/Tabela13[[#This Row],[Qtde Total Ações]]</f>
        <v>#DIV/0!</v>
      </c>
      <c r="AF167" s="30" t="e">
        <f>Tabela13[[#This Row],[DIV MÉD]]/Tabela13[[#This Row],[LUCRO MÉD]]</f>
        <v>#DIV/0!</v>
      </c>
      <c r="AG167" s="30" t="e">
        <f>Tabela13[[#This Row],[DIV MÉD/AÇÃO]]/Tabela13[[#This Row],[Cotação]]</f>
        <v>#DIV/0!</v>
      </c>
      <c r="AH167" s="30">
        <f>Tabela13[[#This Row],[Cotação]]/Tabela13[[#This Row],[VPA]]</f>
        <v>1.8299575233704497</v>
      </c>
      <c r="AI167" s="58">
        <f>IF(Tabela13[[#This Row],[P. Líquido]]&gt;0,Tabela13[[#This Row],[LUCRO MÉD]]/(Tabela13[[#This Row],[P. Líquido]]),0)</f>
        <v>0.14889364739471805</v>
      </c>
      <c r="AJ167" s="70">
        <f>IF([LUCRO MÉD]&lt;&gt;0,Tabela13[[#This Row],[Cotação]]/(Tabela13[[#This Row],[LUCRO MÉD]]*1000/Tabela13[[#This Row],[Qtde Total Ações]]),0)</f>
        <v>12.290366683806328</v>
      </c>
      <c r="AK167" s="58">
        <f>(Tabela13[[#This Row],[LUCRO MÉD]]*1000/Tabela13[[#This Row],[Qtde Total Ações]])/Tabela13[[#This Row],[Cotação]]</f>
        <v>8.1364537424061606E-2</v>
      </c>
      <c r="AL167" s="56">
        <f>Tabela13[[#This Row],[Ativo Circ.]]/Tabela13[[#This Row],[Passivo Circ.]]</f>
        <v>1.1274167987321713</v>
      </c>
      <c r="AM167" s="30">
        <f>STDEV(Tabela13[[#This Row],[LUCRO 2015]:[LUCRO 2010]])/Tabela13[[#This Row],[LUCRO MÉD]]</f>
        <v>0.8750419477654946</v>
      </c>
    </row>
    <row r="168" spans="1:39" hidden="1">
      <c r="A168" s="21" t="s">
        <v>664</v>
      </c>
      <c r="B168" s="21" t="s">
        <v>555</v>
      </c>
      <c r="C168" s="21" t="s">
        <v>301</v>
      </c>
      <c r="D168" s="34">
        <f>MAX(Tabela13[[#This Row],[Colunas1]:[Colunas5]])</f>
        <v>0</v>
      </c>
      <c r="E1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8" s="28">
        <f>IF(Tabela13[[#This Row],[P. Líquido]]&lt;&gt;0,(Tabela13[[#This Row],[P. Líquido]]*1000)/Tabela13[[#This Row],[Qtde Total Ações]],0)</f>
        <v>0</v>
      </c>
      <c r="G168" s="39">
        <f>SUMPRODUCT(N(TRIM(Tabela15[Colunas1])=Tabela13[[#This Row],[Nome de Pregão]]),Tabela15[Qtde total de ações])</f>
        <v>0</v>
      </c>
      <c r="H168" s="21">
        <f>SUMPRODUCT(N(Tabela1[Código]=Tabela13[[#This Row],[PAPEL]]),Tabela1[Fechamento])</f>
        <v>0</v>
      </c>
      <c r="I168" s="21">
        <f>SUMPRODUCT(N(Tabela17[Código]=Tabela13[[#This Row],[PAPEL]]),Tabela17[Fechamento])</f>
        <v>0</v>
      </c>
      <c r="J168" s="21">
        <f>SUMPRODUCT(N(Tabela176[Código]=Tabela13[[#This Row],[PAPEL]]),Tabela176[Fechamento])</f>
        <v>0</v>
      </c>
      <c r="K168" s="21">
        <f>SUMPRODUCT(N(Tabela1768[Código]=Tabela13[[#This Row],[PAPEL]]),Tabela1768[Fechamento])</f>
        <v>0</v>
      </c>
      <c r="L168" s="31">
        <f>SUMPRODUCT(N(Tabela17683[Código]=Tabela13[[#This Row],[PAPEL]]),Tabela17683[Fechamento])</f>
        <v>0</v>
      </c>
      <c r="M168" s="22">
        <f>IF(Tabela13[[#This Row],[Cotação]]&gt;0,Plan1!$B$2/Tabela13[[#This Row],[Cotação]]-MOD(Plan1!$B$2/Tabela13[[#This Row],[Cotação]],100),0)</f>
        <v>0</v>
      </c>
      <c r="N168" s="22"/>
      <c r="O168" s="22"/>
      <c r="P168" s="88"/>
      <c r="Q168" s="64"/>
      <c r="R168" s="64"/>
      <c r="S168" s="64"/>
      <c r="T168" s="64"/>
      <c r="U168" s="64"/>
      <c r="V168" s="94"/>
      <c r="W168" s="93"/>
      <c r="X168" s="64"/>
      <c r="Y168" s="64"/>
      <c r="Z168" s="64"/>
      <c r="AA168" s="64"/>
      <c r="AB168" s="64"/>
      <c r="AC168" s="64" t="e">
        <f>AVERAGE(Tabela13[[#This Row],[LUCRO 2015]:[LUCRO 2010]])</f>
        <v>#DIV/0!</v>
      </c>
      <c r="AD168" s="64" t="e">
        <f>AVERAGE(Tabela13[[#This Row],[DIV 2015]:[DIV 2010]])</f>
        <v>#DIV/0!</v>
      </c>
      <c r="AE168" s="83" t="e">
        <f>Tabela13[[#This Row],[DIV MÉD]]*1000/Tabela13[[#This Row],[Qtde Total Ações]]</f>
        <v>#DIV/0!</v>
      </c>
      <c r="AF168" s="30" t="e">
        <f>Tabela13[[#This Row],[DIV MÉD]]/Tabela13[[#This Row],[LUCRO MÉD]]</f>
        <v>#DIV/0!</v>
      </c>
      <c r="AG168" s="30" t="e">
        <f>Tabela13[[#This Row],[DIV MÉD/AÇÃO]]/Tabela13[[#This Row],[Cotação]]</f>
        <v>#DIV/0!</v>
      </c>
      <c r="AH168" s="30" t="e">
        <f>Tabela13[[#This Row],[Cotação]]/Tabela13[[#This Row],[VPA]]</f>
        <v>#DIV/0!</v>
      </c>
      <c r="AI168" s="58">
        <f>IF(Tabela13[[#This Row],[P. Líquido]]&gt;0,Tabela13[[#This Row],[LUCRO MÉD]]/(Tabela13[[#This Row],[P. Líquido]]),0)</f>
        <v>0</v>
      </c>
      <c r="AJ168" s="70" t="e">
        <f>IF([LUCRO MÉD]&lt;&gt;0,Tabela13[[#This Row],[Cotação]]/(Tabela13[[#This Row],[LUCRO MÉD]]*1000/Tabela13[[#This Row],[Qtde Total Ações]]),0)</f>
        <v>#DIV/0!</v>
      </c>
      <c r="AK168" s="58" t="e">
        <f>(Tabela13[[#This Row],[LUCRO MÉD]]*1000/Tabela13[[#This Row],[Qtde Total Ações]])/Tabela13[[#This Row],[Cotação]]</f>
        <v>#DIV/0!</v>
      </c>
      <c r="AL168" s="56" t="e">
        <f>Tabela13[[#This Row],[Ativo Circ.]]/Tabela13[[#This Row],[Passivo Circ.]]</f>
        <v>#DIV/0!</v>
      </c>
      <c r="AM168" s="30" t="e">
        <f>STDEV(Tabela13[[#This Row],[LUCRO 2015]:[LUCRO 2010]])/Tabela13[[#This Row],[LUCRO MÉD]]</f>
        <v>#DIV/0!</v>
      </c>
    </row>
    <row r="169" spans="1:39" hidden="1">
      <c r="A169" s="21" t="s">
        <v>664</v>
      </c>
      <c r="B169" s="21" t="s">
        <v>556</v>
      </c>
      <c r="C169" s="21" t="s">
        <v>157</v>
      </c>
      <c r="D169" s="34">
        <f>MAX(Tabela13[[#This Row],[Colunas1]:[Colunas5]])</f>
        <v>75</v>
      </c>
      <c r="E1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69" s="28">
        <f>IF(Tabela13[[#This Row],[P. Líquido]]&lt;&gt;0,(Tabela13[[#This Row],[P. Líquido]]*1000)/Tabela13[[#This Row],[Qtde Total Ações]],0)</f>
        <v>0</v>
      </c>
      <c r="G169" s="39">
        <f>SUMPRODUCT(N(TRIM(Tabela15[Colunas1])=Tabela13[[#This Row],[Nome de Pregão]]),Tabela15[Qtde total de ações])</f>
        <v>0</v>
      </c>
      <c r="H169" s="21">
        <f>SUMPRODUCT(N(Tabela1[Código]=Tabela13[[#This Row],[PAPEL]]),Tabela1[Fechamento])</f>
        <v>0</v>
      </c>
      <c r="I169" s="21">
        <f>SUMPRODUCT(N(Tabela17[Código]=Tabela13[[#This Row],[PAPEL]]),Tabela17[Fechamento])</f>
        <v>75</v>
      </c>
      <c r="J169" s="21">
        <f>SUMPRODUCT(N(Tabela176[Código]=Tabela13[[#This Row],[PAPEL]]),Tabela176[Fechamento])</f>
        <v>0</v>
      </c>
      <c r="K169" s="21">
        <f>SUMPRODUCT(N(Tabela1768[Código]=Tabela13[[#This Row],[PAPEL]]),Tabela1768[Fechamento])</f>
        <v>0</v>
      </c>
      <c r="L169" s="31">
        <f>SUMPRODUCT(N(Tabela17683[Código]=Tabela13[[#This Row],[PAPEL]]),Tabela17683[Fechamento])</f>
        <v>0</v>
      </c>
      <c r="M169" s="32">
        <f>IF(Tabela13[[#This Row],[Cotação]]&gt;0,Plan1!$B$2/Tabela13[[#This Row],[Cotação]]-MOD(Plan1!$B$2/Tabela13[[#This Row],[Cotação]],100),0)</f>
        <v>0</v>
      </c>
      <c r="N169" s="32"/>
      <c r="O169" s="32"/>
      <c r="P169" s="88"/>
      <c r="Q169" s="64"/>
      <c r="R169" s="64"/>
      <c r="S169" s="64"/>
      <c r="T169" s="64"/>
      <c r="U169" s="64"/>
      <c r="V169" s="94"/>
      <c r="W169" s="93"/>
      <c r="X169" s="64"/>
      <c r="Y169" s="64"/>
      <c r="Z169" s="64"/>
      <c r="AA169" s="64"/>
      <c r="AB169" s="64"/>
      <c r="AC169" s="64" t="e">
        <f>AVERAGE(Tabela13[[#This Row],[LUCRO 2015]:[LUCRO 2010]])</f>
        <v>#DIV/0!</v>
      </c>
      <c r="AD169" s="64" t="e">
        <f>AVERAGE(Tabela13[[#This Row],[DIV 2015]:[DIV 2010]])</f>
        <v>#DIV/0!</v>
      </c>
      <c r="AE169" s="83" t="e">
        <f>Tabela13[[#This Row],[DIV MÉD]]*1000/Tabela13[[#This Row],[Qtde Total Ações]]</f>
        <v>#DIV/0!</v>
      </c>
      <c r="AF169" s="30" t="e">
        <f>Tabela13[[#This Row],[DIV MÉD]]/Tabela13[[#This Row],[LUCRO MÉD]]</f>
        <v>#DIV/0!</v>
      </c>
      <c r="AG169" s="30" t="e">
        <f>Tabela13[[#This Row],[DIV MÉD/AÇÃO]]/Tabela13[[#This Row],[Cotação]]</f>
        <v>#DIV/0!</v>
      </c>
      <c r="AH169" s="30" t="e">
        <f>Tabela13[[#This Row],[Cotação]]/Tabela13[[#This Row],[VPA]]</f>
        <v>#DIV/0!</v>
      </c>
      <c r="AI169" s="58">
        <f>IF(Tabela13[[#This Row],[P. Líquido]]&gt;0,Tabela13[[#This Row],[LUCRO MÉD]]/(Tabela13[[#This Row],[P. Líquido]]),0)</f>
        <v>0</v>
      </c>
      <c r="AJ169" s="70" t="e">
        <f>IF([LUCRO MÉD]&lt;&gt;0,Tabela13[[#This Row],[Cotação]]/(Tabela13[[#This Row],[LUCRO MÉD]]*1000/Tabela13[[#This Row],[Qtde Total Ações]]),0)</f>
        <v>#DIV/0!</v>
      </c>
      <c r="AK169" s="58" t="e">
        <f>(Tabela13[[#This Row],[LUCRO MÉD]]*1000/Tabela13[[#This Row],[Qtde Total Ações]])/Tabela13[[#This Row],[Cotação]]</f>
        <v>#DIV/0!</v>
      </c>
      <c r="AL169" s="56" t="e">
        <f>Tabela13[[#This Row],[Ativo Circ.]]/Tabela13[[#This Row],[Passivo Circ.]]</f>
        <v>#DIV/0!</v>
      </c>
      <c r="AM169" s="30" t="e">
        <f>STDEV(Tabela13[[#This Row],[LUCRO 2015]:[LUCRO 2010]])/Tabela13[[#This Row],[LUCRO MÉD]]</f>
        <v>#DIV/0!</v>
      </c>
    </row>
    <row r="170" spans="1:39" hidden="1">
      <c r="A170" s="21" t="s">
        <v>665</v>
      </c>
      <c r="B170" s="21" t="s">
        <v>555</v>
      </c>
      <c r="C170" s="21" t="s">
        <v>347</v>
      </c>
      <c r="D170" s="34">
        <f>MAX(Tabela13[[#This Row],[Colunas1]:[Colunas5]])</f>
        <v>0</v>
      </c>
      <c r="E1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0" s="28">
        <f>IF(Tabela13[[#This Row],[P. Líquido]]&lt;&gt;0,(Tabela13[[#This Row],[P. Líquido]]*1000)/Tabela13[[#This Row],[Qtde Total Ações]],0)</f>
        <v>0</v>
      </c>
      <c r="G170" s="39">
        <f>SUMPRODUCT(N(TRIM(Tabela15[Colunas1])=Tabela13[[#This Row],[Nome de Pregão]]),Tabela15[Qtde total de ações])</f>
        <v>0</v>
      </c>
      <c r="H170" s="21">
        <f>SUMPRODUCT(N(Tabela1[Código]=Tabela13[[#This Row],[PAPEL]]),Tabela1[Fechamento])</f>
        <v>0</v>
      </c>
      <c r="I170" s="21">
        <f>SUMPRODUCT(N(Tabela17[Código]=Tabela13[[#This Row],[PAPEL]]),Tabela17[Fechamento])</f>
        <v>0</v>
      </c>
      <c r="J170" s="21">
        <f>SUMPRODUCT(N(Tabela176[Código]=Tabela13[[#This Row],[PAPEL]]),Tabela176[Fechamento])</f>
        <v>0</v>
      </c>
      <c r="K170" s="21">
        <f>SUMPRODUCT(N(Tabela1768[Código]=Tabela13[[#This Row],[PAPEL]]),Tabela1768[Fechamento])</f>
        <v>0</v>
      </c>
      <c r="L170" s="26">
        <f>SUMPRODUCT(N(Tabela17683[Código]=Tabela13[[#This Row],[PAPEL]]),Tabela17683[Fechamento])</f>
        <v>0</v>
      </c>
      <c r="M170" s="32">
        <f>IF(Tabela13[[#This Row],[Cotação]]&gt;0,Plan1!$B$2/Tabela13[[#This Row],[Cotação]]-MOD(Plan1!$B$2/Tabela13[[#This Row],[Cotação]],100),0)</f>
        <v>0</v>
      </c>
      <c r="N170" s="32"/>
      <c r="O170" s="32"/>
      <c r="P170" s="88"/>
      <c r="Q170" s="64"/>
      <c r="R170" s="64"/>
      <c r="S170" s="64"/>
      <c r="T170" s="64"/>
      <c r="U170" s="64"/>
      <c r="V170" s="94"/>
      <c r="W170" s="93"/>
      <c r="X170" s="64"/>
      <c r="Y170" s="64"/>
      <c r="Z170" s="64"/>
      <c r="AA170" s="64"/>
      <c r="AB170" s="64"/>
      <c r="AC170" s="64" t="e">
        <f>AVERAGE(Tabela13[[#This Row],[LUCRO 2015]:[LUCRO 2010]])</f>
        <v>#DIV/0!</v>
      </c>
      <c r="AD170" s="64" t="e">
        <f>AVERAGE(Tabela13[[#This Row],[DIV 2015]:[DIV 2010]])</f>
        <v>#DIV/0!</v>
      </c>
      <c r="AE170" s="83" t="e">
        <f>Tabela13[[#This Row],[DIV MÉD]]*1000/Tabela13[[#This Row],[Qtde Total Ações]]</f>
        <v>#DIV/0!</v>
      </c>
      <c r="AF170" s="30" t="e">
        <f>Tabela13[[#This Row],[DIV MÉD]]/Tabela13[[#This Row],[LUCRO MÉD]]</f>
        <v>#DIV/0!</v>
      </c>
      <c r="AG170" s="30" t="e">
        <f>Tabela13[[#This Row],[DIV MÉD/AÇÃO]]/Tabela13[[#This Row],[Cotação]]</f>
        <v>#DIV/0!</v>
      </c>
      <c r="AH170" s="30" t="e">
        <f>Tabela13[[#This Row],[Cotação]]/Tabela13[[#This Row],[VPA]]</f>
        <v>#DIV/0!</v>
      </c>
      <c r="AI170" s="58">
        <f>IF(Tabela13[[#This Row],[P. Líquido]]&gt;0,Tabela13[[#This Row],[LUCRO MÉD]]/(Tabela13[[#This Row],[P. Líquido]]),0)</f>
        <v>0</v>
      </c>
      <c r="AJ170" s="70" t="e">
        <f>IF([LUCRO MÉD]&lt;&gt;0,Tabela13[[#This Row],[Cotação]]/(Tabela13[[#This Row],[LUCRO MÉD]]*1000/Tabela13[[#This Row],[Qtde Total Ações]]),0)</f>
        <v>#DIV/0!</v>
      </c>
      <c r="AK170" s="58" t="e">
        <f>(Tabela13[[#This Row],[LUCRO MÉD]]*1000/Tabela13[[#This Row],[Qtde Total Ações]])/Tabela13[[#This Row],[Cotação]]</f>
        <v>#DIV/0!</v>
      </c>
      <c r="AL170" s="56" t="e">
        <f>Tabela13[[#This Row],[Ativo Circ.]]/Tabela13[[#This Row],[Passivo Circ.]]</f>
        <v>#DIV/0!</v>
      </c>
      <c r="AM170" s="30" t="e">
        <f>STDEV(Tabela13[[#This Row],[LUCRO 2015]:[LUCRO 2010]])/Tabela13[[#This Row],[LUCRO MÉD]]</f>
        <v>#DIV/0!</v>
      </c>
    </row>
    <row r="171" spans="1:39" hidden="1">
      <c r="A171" s="21" t="s">
        <v>665</v>
      </c>
      <c r="B171" s="21" t="s">
        <v>556</v>
      </c>
      <c r="C171" s="21" t="s">
        <v>348</v>
      </c>
      <c r="D171" s="34">
        <f>MAX(Tabela13[[#This Row],[Colunas1]:[Colunas5]])</f>
        <v>6</v>
      </c>
      <c r="E1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1" s="28">
        <f>IF(Tabela13[[#This Row],[P. Líquido]]&lt;&gt;0,(Tabela13[[#This Row],[P. Líquido]]*1000)/Tabela13[[#This Row],[Qtde Total Ações]],0)</f>
        <v>0</v>
      </c>
      <c r="G171" s="39">
        <f>SUMPRODUCT(N(TRIM(Tabela15[Colunas1])=Tabela13[[#This Row],[Nome de Pregão]]),Tabela15[Qtde total de ações])</f>
        <v>0</v>
      </c>
      <c r="H171" s="21">
        <f>SUMPRODUCT(N(Tabela1[Código]=Tabela13[[#This Row],[PAPEL]]),Tabela1[Fechamento])</f>
        <v>0</v>
      </c>
      <c r="I171" s="21">
        <f>SUMPRODUCT(N(Tabela17[Código]=Tabela13[[#This Row],[PAPEL]]),Tabela17[Fechamento])</f>
        <v>0</v>
      </c>
      <c r="J171" s="21">
        <f>SUMPRODUCT(N(Tabela176[Código]=Tabela13[[#This Row],[PAPEL]]),Tabela176[Fechamento])</f>
        <v>6</v>
      </c>
      <c r="K171" s="21">
        <f>SUMPRODUCT(N(Tabela1768[Código]=Tabela13[[#This Row],[PAPEL]]),Tabela1768[Fechamento])</f>
        <v>0</v>
      </c>
      <c r="L171" s="26">
        <f>SUMPRODUCT(N(Tabela17683[Código]=Tabela13[[#This Row],[PAPEL]]),Tabela17683[Fechamento])</f>
        <v>0</v>
      </c>
      <c r="M171" s="32">
        <f>IF(Tabela13[[#This Row],[Cotação]]&gt;0,Plan1!$B$2/Tabela13[[#This Row],[Cotação]]-MOD(Plan1!$B$2/Tabela13[[#This Row],[Cotação]],100),0)</f>
        <v>100</v>
      </c>
      <c r="N171" s="39"/>
      <c r="O171" s="39"/>
      <c r="Q171" s="64"/>
      <c r="R171" s="64"/>
      <c r="S171" s="64"/>
      <c r="T171" s="64"/>
      <c r="U171" s="64"/>
      <c r="V171" s="94"/>
      <c r="W171" s="93"/>
      <c r="X171" s="64"/>
      <c r="Y171" s="64"/>
      <c r="Z171" s="64"/>
      <c r="AA171" s="64"/>
      <c r="AB171" s="64"/>
      <c r="AC171" s="64" t="e">
        <f>AVERAGE(Tabela13[[#This Row],[LUCRO 2015]:[LUCRO 2010]])</f>
        <v>#DIV/0!</v>
      </c>
      <c r="AD171" s="64" t="e">
        <f>AVERAGE(Tabela13[[#This Row],[DIV 2015]:[DIV 2010]])</f>
        <v>#DIV/0!</v>
      </c>
      <c r="AE171" s="83" t="e">
        <f>Tabela13[[#This Row],[DIV MÉD]]*1000/Tabela13[[#This Row],[Qtde Total Ações]]</f>
        <v>#DIV/0!</v>
      </c>
      <c r="AF171" s="30" t="e">
        <f>Tabela13[[#This Row],[DIV MÉD]]/Tabela13[[#This Row],[LUCRO MÉD]]</f>
        <v>#DIV/0!</v>
      </c>
      <c r="AG171" s="30" t="e">
        <f>Tabela13[[#This Row],[DIV MÉD/AÇÃO]]/Tabela13[[#This Row],[Cotação]]</f>
        <v>#DIV/0!</v>
      </c>
      <c r="AH171" s="30" t="e">
        <f>Tabela13[[#This Row],[Cotação]]/Tabela13[[#This Row],[VPA]]</f>
        <v>#DIV/0!</v>
      </c>
      <c r="AI171" s="58">
        <f>IF(Tabela13[[#This Row],[P. Líquido]]&gt;0,Tabela13[[#This Row],[LUCRO MÉD]]/(Tabela13[[#This Row],[P. Líquido]]),0)</f>
        <v>0</v>
      </c>
      <c r="AJ171" s="70" t="e">
        <f>IF([LUCRO MÉD]&lt;&gt;0,Tabela13[[#This Row],[Cotação]]/(Tabela13[[#This Row],[LUCRO MÉD]]*1000/Tabela13[[#This Row],[Qtde Total Ações]]),0)</f>
        <v>#DIV/0!</v>
      </c>
      <c r="AK171" s="58" t="e">
        <f>(Tabela13[[#This Row],[LUCRO MÉD]]*1000/Tabela13[[#This Row],[Qtde Total Ações]])/Tabela13[[#This Row],[Cotação]]</f>
        <v>#DIV/0!</v>
      </c>
      <c r="AL171" s="56" t="e">
        <f>Tabela13[[#This Row],[Ativo Circ.]]/Tabela13[[#This Row],[Passivo Circ.]]</f>
        <v>#DIV/0!</v>
      </c>
      <c r="AM171" s="30" t="e">
        <f>STDEV(Tabela13[[#This Row],[LUCRO 2015]:[LUCRO 2010]])/Tabela13[[#This Row],[LUCRO MÉD]]</f>
        <v>#DIV/0!</v>
      </c>
    </row>
    <row r="172" spans="1:39" hidden="1">
      <c r="A172" s="60" t="s">
        <v>773</v>
      </c>
      <c r="B172" s="21" t="s">
        <v>555</v>
      </c>
      <c r="C172" s="21" t="s">
        <v>451</v>
      </c>
      <c r="D172" s="34">
        <f>MAX(Tabela13[[#This Row],[Colunas1]:[Colunas5]])</f>
        <v>6.85</v>
      </c>
      <c r="E17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2" s="28">
        <f>IF(Tabela13[[#This Row],[P. Líquido]]&lt;&gt;0,(Tabela13[[#This Row],[P. Líquido]]*1000)/Tabela13[[#This Row],[Qtde Total Ações]],0)</f>
        <v>19.472418064982143</v>
      </c>
      <c r="G172" s="39">
        <f>SUMPRODUCT(N(TRIM(Tabela15[Colunas1])=Tabela13[[#This Row],[Nome de Pregão]]),Tabela15[Qtde total de ações])</f>
        <v>43769808</v>
      </c>
      <c r="H172" s="21">
        <f>SUMPRODUCT(N(Tabela1[Código]=Tabela13[[#This Row],[PAPEL]]),Tabela1[Fechamento])</f>
        <v>0</v>
      </c>
      <c r="I172" s="21">
        <f>SUMPRODUCT(N(Tabela17[Código]=Tabela13[[#This Row],[PAPEL]]),Tabela17[Fechamento])</f>
        <v>0</v>
      </c>
      <c r="J172" s="21">
        <f>SUMPRODUCT(N(Tabela176[Código]=Tabela13[[#This Row],[PAPEL]]),Tabela176[Fechamento])</f>
        <v>0</v>
      </c>
      <c r="K172" s="21">
        <f>SUMPRODUCT(N(Tabela1768[Código]=Tabela13[[#This Row],[PAPEL]]),Tabela1768[Fechamento])</f>
        <v>6.85</v>
      </c>
      <c r="L172" s="26">
        <f>SUMPRODUCT(N(Tabela17683[Código]=Tabela13[[#This Row],[PAPEL]]),Tabela17683[Fechamento])</f>
        <v>0</v>
      </c>
      <c r="M172" s="32">
        <f>IF(Tabela13[[#This Row],[Cotação]]&gt;0,Plan1!$B$2/Tabela13[[#This Row],[Cotação]]-MOD(Plan1!$B$2/Tabela13[[#This Row],[Cotação]],100),0)</f>
        <v>100</v>
      </c>
      <c r="N172" s="39">
        <v>852304</v>
      </c>
      <c r="O172" s="39">
        <v>1142891</v>
      </c>
      <c r="P172" s="87">
        <v>467720</v>
      </c>
      <c r="Q172" s="64">
        <v>10030</v>
      </c>
      <c r="R172" s="64">
        <v>77487</v>
      </c>
      <c r="S172" s="64">
        <v>129787</v>
      </c>
      <c r="T172" s="64">
        <v>84357</v>
      </c>
      <c r="U172" s="64">
        <v>57892</v>
      </c>
      <c r="V172" s="94">
        <v>71631</v>
      </c>
      <c r="W172" s="93">
        <v>26954</v>
      </c>
      <c r="X172" s="64">
        <v>55800</v>
      </c>
      <c r="Y172" s="64">
        <v>83583</v>
      </c>
      <c r="Z172" s="64">
        <v>16500</v>
      </c>
      <c r="AA172" s="64">
        <v>17017</v>
      </c>
      <c r="AB172" s="64">
        <v>6595</v>
      </c>
      <c r="AC172" s="64">
        <f>AVERAGE(Tabela13[[#This Row],[LUCRO 2015]:[LUCRO 2010]])</f>
        <v>71864</v>
      </c>
      <c r="AD172" s="64">
        <f>AVERAGE(Tabela13[[#This Row],[DIV 2015]:[DIV 2010]])</f>
        <v>34408.166666666664</v>
      </c>
      <c r="AE172" s="83">
        <f>Tabela13[[#This Row],[DIV MÉD]]*1000/Tabela13[[#This Row],[Qtde Total Ações]]</f>
        <v>0.78611646335452656</v>
      </c>
      <c r="AF172" s="30">
        <f>Tabela13[[#This Row],[DIV MÉD]]/Tabela13[[#This Row],[LUCRO MÉD]]</f>
        <v>0.47879559538387323</v>
      </c>
      <c r="AG172" s="30">
        <f>Tabela13[[#This Row],[DIV MÉD/AÇÃO]]/Tabela13[[#This Row],[Cotação]]</f>
        <v>0.11476152749701118</v>
      </c>
      <c r="AH172" s="30">
        <f>Tabela13[[#This Row],[Cotação]]/Tabela13[[#This Row],[VPA]]</f>
        <v>0.35177962886481817</v>
      </c>
      <c r="AI172" s="58">
        <f>IF(Tabela13[[#This Row],[P. Líquido]]&gt;0,Tabela13[[#This Row],[LUCRO MÉD]]/(Tabela13[[#This Row],[P. Líquido]]),0)</f>
        <v>8.4317332782669091E-2</v>
      </c>
      <c r="AJ172" s="70">
        <f>IF([LUCRO MÉD]&lt;&gt;0,Tabela13[[#This Row],[Cotação]]/(Tabela13[[#This Row],[LUCRO MÉD]]*1000/Tabela13[[#This Row],[Qtde Total Ações]]),0)</f>
        <v>4.1720915173104753</v>
      </c>
      <c r="AK172" s="58">
        <f>(Tabela13[[#This Row],[LUCRO MÉD]]*1000/Tabela13[[#This Row],[Qtde Total Ações]])/Tabela13[[#This Row],[Cotação]]</f>
        <v>0.23968793490049006</v>
      </c>
      <c r="AL172" s="56">
        <f>Tabela13[[#This Row],[Ativo Circ.]]/Tabela13[[#This Row],[Passivo Circ.]]</f>
        <v>2.4435367313777472</v>
      </c>
      <c r="AM172" s="30">
        <f>STDEV(Tabela13[[#This Row],[LUCRO 2015]:[LUCRO 2010]])/Tabela13[[#This Row],[LUCRO MÉD]]</f>
        <v>0.54113679474504239</v>
      </c>
    </row>
    <row r="173" spans="1:39" hidden="1">
      <c r="A173" s="21" t="s">
        <v>667</v>
      </c>
      <c r="B173" s="21" t="s">
        <v>555</v>
      </c>
      <c r="C173" s="21" t="s">
        <v>286</v>
      </c>
      <c r="D173" s="34">
        <f>MAX(Tabela13[[#This Row],[Colunas1]:[Colunas5]])</f>
        <v>0</v>
      </c>
      <c r="E1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3" s="28">
        <f>IF(Tabela13[[#This Row],[P. Líquido]]&lt;&gt;0,(Tabela13[[#This Row],[P. Líquido]]*1000)/Tabela13[[#This Row],[Qtde Total Ações]],0)</f>
        <v>0</v>
      </c>
      <c r="G173" s="39">
        <f>SUMPRODUCT(N(TRIM(Tabela15[Colunas1])=Tabela13[[#This Row],[Nome de Pregão]]),Tabela15[Qtde total de ações])</f>
        <v>53857284</v>
      </c>
      <c r="H173" s="21">
        <f>SUMPRODUCT(N(Tabela1[Código]=Tabela13[[#This Row],[PAPEL]]),Tabela1[Fechamento])</f>
        <v>0</v>
      </c>
      <c r="I173" s="21">
        <f>SUMPRODUCT(N(Tabela17[Código]=Tabela13[[#This Row],[PAPEL]]),Tabela17[Fechamento])</f>
        <v>0</v>
      </c>
      <c r="J173" s="21">
        <f>SUMPRODUCT(N(Tabela176[Código]=Tabela13[[#This Row],[PAPEL]]),Tabela176[Fechamento])</f>
        <v>0</v>
      </c>
      <c r="K173" s="21">
        <f>SUMPRODUCT(N(Tabela1768[Código]=Tabela13[[#This Row],[PAPEL]]),Tabela1768[Fechamento])</f>
        <v>0</v>
      </c>
      <c r="L173" s="31">
        <f>SUMPRODUCT(N(Tabela17683[Código]=Tabela13[[#This Row],[PAPEL]]),Tabela17683[Fechamento])</f>
        <v>0</v>
      </c>
      <c r="M173" s="22">
        <f>IF(Tabela13[[#This Row],[Cotação]]&gt;0,Plan1!$B$2/Tabela13[[#This Row],[Cotação]]-MOD(Plan1!$B$2/Tabela13[[#This Row],[Cotação]],100),0)</f>
        <v>0</v>
      </c>
      <c r="N173" s="22"/>
      <c r="O173" s="22"/>
      <c r="P173" s="88"/>
      <c r="Q173" s="64"/>
      <c r="R173" s="64"/>
      <c r="S173" s="64"/>
      <c r="T173" s="64"/>
      <c r="U173" s="64"/>
      <c r="V173" s="94"/>
      <c r="W173" s="93"/>
      <c r="X173" s="64"/>
      <c r="Y173" s="64"/>
      <c r="Z173" s="64"/>
      <c r="AA173" s="64"/>
      <c r="AB173" s="64"/>
      <c r="AC173" s="64" t="e">
        <f>AVERAGE(Tabela13[[#This Row],[LUCRO 2015]:[LUCRO 2010]])</f>
        <v>#DIV/0!</v>
      </c>
      <c r="AD173" s="64" t="e">
        <f>AVERAGE(Tabela13[[#This Row],[DIV 2015]:[DIV 2010]])</f>
        <v>#DIV/0!</v>
      </c>
      <c r="AE173" s="83" t="e">
        <f>Tabela13[[#This Row],[DIV MÉD]]*1000/Tabela13[[#This Row],[Qtde Total Ações]]</f>
        <v>#DIV/0!</v>
      </c>
      <c r="AF173" s="30" t="e">
        <f>Tabela13[[#This Row],[DIV MÉD]]/Tabela13[[#This Row],[LUCRO MÉD]]</f>
        <v>#DIV/0!</v>
      </c>
      <c r="AG173" s="30" t="e">
        <f>Tabela13[[#This Row],[DIV MÉD/AÇÃO]]/Tabela13[[#This Row],[Cotação]]</f>
        <v>#DIV/0!</v>
      </c>
      <c r="AH173" s="30" t="e">
        <f>Tabela13[[#This Row],[Cotação]]/Tabela13[[#This Row],[VPA]]</f>
        <v>#DIV/0!</v>
      </c>
      <c r="AI173" s="58">
        <f>IF(Tabela13[[#This Row],[P. Líquido]]&gt;0,Tabela13[[#This Row],[LUCRO MÉD]]/(Tabela13[[#This Row],[P. Líquido]]),0)</f>
        <v>0</v>
      </c>
      <c r="AJ173" s="70" t="e">
        <f>IF([LUCRO MÉD]&lt;&gt;0,Tabela13[[#This Row],[Cotação]]/(Tabela13[[#This Row],[LUCRO MÉD]]*1000/Tabela13[[#This Row],[Qtde Total Ações]]),0)</f>
        <v>#DIV/0!</v>
      </c>
      <c r="AK173" s="58" t="e">
        <f>(Tabela13[[#This Row],[LUCRO MÉD]]*1000/Tabela13[[#This Row],[Qtde Total Ações]])/Tabela13[[#This Row],[Cotação]]</f>
        <v>#DIV/0!</v>
      </c>
      <c r="AL173" s="56" t="e">
        <f>Tabela13[[#This Row],[Ativo Circ.]]/Tabela13[[#This Row],[Passivo Circ.]]</f>
        <v>#DIV/0!</v>
      </c>
      <c r="AM173" s="30" t="e">
        <f>STDEV(Tabela13[[#This Row],[LUCRO 2015]:[LUCRO 2010]])/Tabela13[[#This Row],[LUCRO MÉD]]</f>
        <v>#DIV/0!</v>
      </c>
    </row>
    <row r="174" spans="1:39" hidden="1">
      <c r="A174" s="60" t="s">
        <v>707</v>
      </c>
      <c r="B174" s="21" t="s">
        <v>555</v>
      </c>
      <c r="C174" s="21" t="s">
        <v>98</v>
      </c>
      <c r="D174" s="34">
        <f>MAX(Tabela13[[#This Row],[Colunas1]:[Colunas5]])</f>
        <v>6.6</v>
      </c>
      <c r="E1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4" s="28">
        <f>IF(Tabela13[[#This Row],[P. Líquido]]&lt;&gt;0,(Tabela13[[#This Row],[P. Líquido]]*1000)/Tabela13[[#This Row],[Qtde Total Ações]],0)</f>
        <v>1.1308124159389346</v>
      </c>
      <c r="G174" s="39">
        <f>SUMPRODUCT(N(TRIM(Tabela15[Colunas1])=Tabela13[[#This Row],[Nome de Pregão]]),Tabela15[Qtde total de ações])</f>
        <v>4733181140</v>
      </c>
      <c r="H174" s="21">
        <f>SUMPRODUCT(N(Tabela1[Código]=Tabela13[[#This Row],[PAPEL]]),Tabela1[Fechamento])</f>
        <v>6.6</v>
      </c>
      <c r="I174" s="21">
        <f>SUMPRODUCT(N(Tabela17[Código]=Tabela13[[#This Row],[PAPEL]]),Tabela17[Fechamento])</f>
        <v>0</v>
      </c>
      <c r="J174" s="21">
        <f>SUMPRODUCT(N(Tabela176[Código]=Tabela13[[#This Row],[PAPEL]]),Tabela176[Fechamento])</f>
        <v>0</v>
      </c>
      <c r="K174" s="21">
        <f>SUMPRODUCT(N(Tabela1768[Código]=Tabela13[[#This Row],[PAPEL]]),Tabela1768[Fechamento])</f>
        <v>0</v>
      </c>
      <c r="L174" s="31">
        <f>SUMPRODUCT(N(Tabela17683[Código]=Tabela13[[#This Row],[PAPEL]]),Tabela17683[Fechamento])</f>
        <v>0</v>
      </c>
      <c r="M174" s="32">
        <f>IF(Tabela13[[#This Row],[Cotação]]&gt;0,Plan1!$B$2/Tabela13[[#This Row],[Cotação]]-MOD(Plan1!$B$2/Tabela13[[#This Row],[Cotação]],100),0)</f>
        <v>100</v>
      </c>
      <c r="N174" s="39">
        <v>5352340</v>
      </c>
      <c r="O174" s="39">
        <v>8675744</v>
      </c>
      <c r="P174" s="87">
        <v>3162295</v>
      </c>
      <c r="Q174" s="64">
        <v>0</v>
      </c>
      <c r="R174" s="64">
        <v>730330</v>
      </c>
      <c r="S174" s="64">
        <v>290097</v>
      </c>
      <c r="T174" s="64"/>
      <c r="U174" s="64"/>
      <c r="V174" s="94"/>
      <c r="W174" s="93"/>
      <c r="X174" s="64"/>
      <c r="Y174" s="64"/>
      <c r="Z174" s="64"/>
      <c r="AA174" s="64"/>
      <c r="AB174" s="64"/>
      <c r="AC174" s="64">
        <f>AVERAGE(Tabela13[[#This Row],[LUCRO 2015]:[LUCRO 2010]])</f>
        <v>340142.33333333331</v>
      </c>
      <c r="AD174" s="64" t="e">
        <f>AVERAGE(Tabela13[[#This Row],[DIV 2015]:[DIV 2010]])</f>
        <v>#DIV/0!</v>
      </c>
      <c r="AE174" s="83" t="e">
        <f>Tabela13[[#This Row],[DIV MÉD]]*1000/Tabela13[[#This Row],[Qtde Total Ações]]</f>
        <v>#DIV/0!</v>
      </c>
      <c r="AF174" s="30" t="e">
        <f>Tabela13[[#This Row],[DIV MÉD]]/Tabela13[[#This Row],[LUCRO MÉD]]</f>
        <v>#DIV/0!</v>
      </c>
      <c r="AG174" s="30" t="e">
        <f>Tabela13[[#This Row],[DIV MÉD/AÇÃO]]/Tabela13[[#This Row],[Cotação]]</f>
        <v>#DIV/0!</v>
      </c>
      <c r="AH174" s="30">
        <f>Tabela13[[#This Row],[Cotação]]/Tabela13[[#This Row],[VPA]]</f>
        <v>5.8365117918517875</v>
      </c>
      <c r="AI174" s="58">
        <f>IF(Tabela13[[#This Row],[P. Líquido]]&gt;0,Tabela13[[#This Row],[LUCRO MÉD]]/(Tabela13[[#This Row],[P. Líquido]]),0)</f>
        <v>6.355021043755317E-2</v>
      </c>
      <c r="AJ174" s="70">
        <f>IF([LUCRO MÉD]&lt;&gt;0,Tabela13[[#This Row],[Cotação]]/(Tabela13[[#This Row],[LUCRO MÉD]]*1000/Tabela13[[#This Row],[Qtde Total Ações]]),0)</f>
        <v>91.840951456596102</v>
      </c>
      <c r="AK174" s="58">
        <f>(Tabela13[[#This Row],[LUCRO MÉD]]*1000/Tabela13[[#This Row],[Qtde Total Ações]])/Tabela13[[#This Row],[Cotação]]</f>
        <v>1.0888388939138969E-2</v>
      </c>
      <c r="AL174" s="56">
        <f>Tabela13[[#This Row],[Ativo Circ.]]/Tabela13[[#This Row],[Passivo Circ.]]</f>
        <v>2.74349610014246</v>
      </c>
      <c r="AM174" s="30">
        <f>STDEV(Tabela13[[#This Row],[LUCRO 2015]:[LUCRO 2010]])/Tabela13[[#This Row],[LUCRO MÉD]]</f>
        <v>1.0811003500248519</v>
      </c>
    </row>
    <row r="175" spans="1:39" hidden="1">
      <c r="A175" s="60" t="s">
        <v>595</v>
      </c>
      <c r="B175" s="21" t="s">
        <v>555</v>
      </c>
      <c r="C175" s="21" t="s">
        <v>150</v>
      </c>
      <c r="D175" s="34">
        <f>MAX(Tabela13[[#This Row],[Colunas1]:[Colunas5]])</f>
        <v>6.94</v>
      </c>
      <c r="E1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5" s="28">
        <f>IF(Tabela13[[#This Row],[P. Líquido]]&lt;&gt;0,(Tabela13[[#This Row],[P. Líquido]]*1000)/Tabela13[[#This Row],[Qtde Total Ações]],0)</f>
        <v>22.649805593907868</v>
      </c>
      <c r="G175" s="39">
        <f>SUMPRODUCT(N(TRIM(Tabela15[Colunas1])=Tabela13[[#This Row],[Nome de Pregão]]),Tabela15[Qtde total de ações])</f>
        <v>349547945</v>
      </c>
      <c r="H175" s="21">
        <f>SUMPRODUCT(N(Tabela1[Código]=Tabela13[[#This Row],[PAPEL]]),Tabela1[Fechamento])</f>
        <v>0</v>
      </c>
      <c r="I175" s="21">
        <f>SUMPRODUCT(N(Tabela17[Código]=Tabela13[[#This Row],[PAPEL]]),Tabela17[Fechamento])</f>
        <v>6.94</v>
      </c>
      <c r="J175" s="21">
        <f>SUMPRODUCT(N(Tabela176[Código]=Tabela13[[#This Row],[PAPEL]]),Tabela176[Fechamento])</f>
        <v>0</v>
      </c>
      <c r="K175" s="21">
        <f>SUMPRODUCT(N(Tabela1768[Código]=Tabela13[[#This Row],[PAPEL]]),Tabela1768[Fechamento])</f>
        <v>0</v>
      </c>
      <c r="L175" s="26">
        <f>SUMPRODUCT(N(Tabela17683[Código]=Tabela13[[#This Row],[PAPEL]]),Tabela17683[Fechamento])</f>
        <v>0</v>
      </c>
      <c r="M175" s="32">
        <f>IF(Tabela13[[#This Row],[Cotação]]&gt;0,Plan1!$B$2/Tabela13[[#This Row],[Cotação]]-MOD(Plan1!$B$2/Tabela13[[#This Row],[Cotação]],100),0)</f>
        <v>100</v>
      </c>
      <c r="N175" s="67">
        <v>7917193</v>
      </c>
      <c r="O175" s="67">
        <v>377977</v>
      </c>
      <c r="P175" s="87">
        <v>34290</v>
      </c>
      <c r="Q175" s="64">
        <v>0</v>
      </c>
      <c r="R175" s="64">
        <v>101483</v>
      </c>
      <c r="S175" s="64">
        <v>0</v>
      </c>
      <c r="T175" s="64"/>
      <c r="U175" s="64"/>
      <c r="V175" s="94"/>
      <c r="W175" s="93"/>
      <c r="X175" s="64"/>
      <c r="Y175" s="64"/>
      <c r="Z175" s="64"/>
      <c r="AA175" s="64"/>
      <c r="AB175" s="64"/>
      <c r="AC175" s="64">
        <f>AVERAGE(Tabela13[[#This Row],[LUCRO 2015]:[LUCRO 2010]])</f>
        <v>33827.666666666664</v>
      </c>
      <c r="AD175" s="64" t="e">
        <f>AVERAGE(Tabela13[[#This Row],[DIV 2015]:[DIV 2010]])</f>
        <v>#DIV/0!</v>
      </c>
      <c r="AE175" s="83" t="e">
        <f>Tabela13[[#This Row],[DIV MÉD]]*1000/Tabela13[[#This Row],[Qtde Total Ações]]</f>
        <v>#DIV/0!</v>
      </c>
      <c r="AF175" s="30" t="e">
        <f>Tabela13[[#This Row],[DIV MÉD]]/Tabela13[[#This Row],[LUCRO MÉD]]</f>
        <v>#DIV/0!</v>
      </c>
      <c r="AG175" s="30" t="e">
        <f>Tabela13[[#This Row],[DIV MÉD/AÇÃO]]/Tabela13[[#This Row],[Cotação]]</f>
        <v>#DIV/0!</v>
      </c>
      <c r="AH175" s="30">
        <f>Tabela13[[#This Row],[Cotação]]/Tabela13[[#This Row],[VPA]]</f>
        <v>0.30640439588879548</v>
      </c>
      <c r="AI175" s="58">
        <f>IF(Tabela13[[#This Row],[P. Líquido]]&gt;0,Tabela13[[#This Row],[LUCRO MÉD]]/(Tabela13[[#This Row],[P. Líquido]]),0)</f>
        <v>4.2726843550064605E-3</v>
      </c>
      <c r="AJ175" s="70">
        <f>IF([LUCRO MÉD]&lt;&gt;0,Tabela13[[#This Row],[Cotação]]/(Tabela13[[#This Row],[LUCRO MÉD]]*1000/Tabela13[[#This Row],[Qtde Total Ações]]),0)</f>
        <v>71.712387443217096</v>
      </c>
      <c r="AK175" s="58">
        <f>(Tabela13[[#This Row],[LUCRO MÉD]]*1000/Tabela13[[#This Row],[Qtde Total Ações]])/Tabela13[[#This Row],[Cotação]]</f>
        <v>1.3944592219744662E-2</v>
      </c>
      <c r="AL175" s="56">
        <f>Tabela13[[#This Row],[Ativo Circ.]]/Tabela13[[#This Row],[Passivo Circ.]]</f>
        <v>11.022951297754448</v>
      </c>
      <c r="AM175" s="30">
        <f>STDEV(Tabela13[[#This Row],[LUCRO 2015]:[LUCRO 2010]])/Tabela13[[#This Row],[LUCRO MÉD]]</f>
        <v>1.7320508075688774</v>
      </c>
    </row>
    <row r="176" spans="1:39" hidden="1">
      <c r="A176" s="21" t="s">
        <v>669</v>
      </c>
      <c r="B176" s="21" t="s">
        <v>556</v>
      </c>
      <c r="C176" s="21" t="s">
        <v>272</v>
      </c>
      <c r="D176" s="34">
        <f>MAX(Tabela13[[#This Row],[Colunas1]:[Colunas5]])</f>
        <v>6.18</v>
      </c>
      <c r="E1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6" s="28">
        <f>IF(Tabela13[[#This Row],[P. Líquido]]&lt;&gt;0,(Tabela13[[#This Row],[P. Líquido]]*1000)/Tabela13[[#This Row],[Qtde Total Ações]],0)</f>
        <v>0</v>
      </c>
      <c r="G176" s="39">
        <f>SUMPRODUCT(N(TRIM(Tabela15[Colunas1])=Tabela13[[#This Row],[Nome de Pregão]]),Tabela15[Qtde total de ações])</f>
        <v>0</v>
      </c>
      <c r="H176" s="21">
        <f>SUMPRODUCT(N(Tabela1[Código]=Tabela13[[#This Row],[PAPEL]]),Tabela1[Fechamento])</f>
        <v>0</v>
      </c>
      <c r="I176" s="21">
        <f>SUMPRODUCT(N(Tabela17[Código]=Tabela13[[#This Row],[PAPEL]]),Tabela17[Fechamento])</f>
        <v>0</v>
      </c>
      <c r="J176" s="21">
        <f>SUMPRODUCT(N(Tabela176[Código]=Tabela13[[#This Row],[PAPEL]]),Tabela176[Fechamento])</f>
        <v>6.18</v>
      </c>
      <c r="K176" s="21">
        <f>SUMPRODUCT(N(Tabela1768[Código]=Tabela13[[#This Row],[PAPEL]]),Tabela1768[Fechamento])</f>
        <v>0</v>
      </c>
      <c r="L176" s="31">
        <f>SUMPRODUCT(N(Tabela17683[Código]=Tabela13[[#This Row],[PAPEL]]),Tabela17683[Fechamento])</f>
        <v>0</v>
      </c>
      <c r="M176" s="32">
        <f>IF(Tabela13[[#This Row],[Cotação]]&gt;0,Plan1!$B$2/Tabela13[[#This Row],[Cotação]]-MOD(Plan1!$B$2/Tabela13[[#This Row],[Cotação]],100),0)</f>
        <v>100</v>
      </c>
      <c r="N176" s="39"/>
      <c r="O176" s="39"/>
      <c r="Q176" s="64"/>
      <c r="R176" s="64"/>
      <c r="S176" s="64"/>
      <c r="T176" s="64"/>
      <c r="U176" s="64"/>
      <c r="V176" s="94"/>
      <c r="W176" s="93"/>
      <c r="X176" s="64"/>
      <c r="Y176" s="64"/>
      <c r="Z176" s="64"/>
      <c r="AA176" s="64"/>
      <c r="AB176" s="64"/>
      <c r="AC176" s="64" t="e">
        <f>AVERAGE(Tabela13[[#This Row],[LUCRO 2015]:[LUCRO 2010]])</f>
        <v>#DIV/0!</v>
      </c>
      <c r="AD176" s="64" t="e">
        <f>AVERAGE(Tabela13[[#This Row],[DIV 2015]:[DIV 2010]])</f>
        <v>#DIV/0!</v>
      </c>
      <c r="AE176" s="83" t="e">
        <f>Tabela13[[#This Row],[DIV MÉD]]*1000/Tabela13[[#This Row],[Qtde Total Ações]]</f>
        <v>#DIV/0!</v>
      </c>
      <c r="AF176" s="30" t="e">
        <f>Tabela13[[#This Row],[DIV MÉD]]/Tabela13[[#This Row],[LUCRO MÉD]]</f>
        <v>#DIV/0!</v>
      </c>
      <c r="AG176" s="30" t="e">
        <f>Tabela13[[#This Row],[DIV MÉD/AÇÃO]]/Tabela13[[#This Row],[Cotação]]</f>
        <v>#DIV/0!</v>
      </c>
      <c r="AH176" s="30" t="e">
        <f>Tabela13[[#This Row],[Cotação]]/Tabela13[[#This Row],[VPA]]</f>
        <v>#DIV/0!</v>
      </c>
      <c r="AI176" s="58">
        <f>IF(Tabela13[[#This Row],[P. Líquido]]&gt;0,Tabela13[[#This Row],[LUCRO MÉD]]/(Tabela13[[#This Row],[P. Líquido]]),0)</f>
        <v>0</v>
      </c>
      <c r="AJ176" s="70" t="e">
        <f>IF([LUCRO MÉD]&lt;&gt;0,Tabela13[[#This Row],[Cotação]]/(Tabela13[[#This Row],[LUCRO MÉD]]*1000/Tabela13[[#This Row],[Qtde Total Ações]]),0)</f>
        <v>#DIV/0!</v>
      </c>
      <c r="AK176" s="58" t="e">
        <f>(Tabela13[[#This Row],[LUCRO MÉD]]*1000/Tabela13[[#This Row],[Qtde Total Ações]])/Tabela13[[#This Row],[Cotação]]</f>
        <v>#DIV/0!</v>
      </c>
      <c r="AL176" s="56" t="e">
        <f>Tabela13[[#This Row],[Ativo Circ.]]/Tabela13[[#This Row],[Passivo Circ.]]</f>
        <v>#DIV/0!</v>
      </c>
      <c r="AM176" s="30" t="e">
        <f>STDEV(Tabela13[[#This Row],[LUCRO 2015]:[LUCRO 2010]])/Tabela13[[#This Row],[LUCRO MÉD]]</f>
        <v>#DIV/0!</v>
      </c>
    </row>
    <row r="177" spans="1:39" hidden="1">
      <c r="A177" s="21" t="s">
        <v>669</v>
      </c>
      <c r="B177" s="21" t="s">
        <v>555</v>
      </c>
      <c r="C177" s="21" t="s">
        <v>271</v>
      </c>
      <c r="D177" s="34">
        <f>MAX(Tabela13[[#This Row],[Colunas1]:[Colunas5]])</f>
        <v>762.29</v>
      </c>
      <c r="E1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77" s="28">
        <f>IF(Tabela13[[#This Row],[P. Líquido]]&lt;&gt;0,(Tabela13[[#This Row],[P. Líquido]]*1000)/Tabela13[[#This Row],[Qtde Total Ações]],0)</f>
        <v>0</v>
      </c>
      <c r="G177" s="39">
        <f>SUMPRODUCT(N(TRIM(Tabela15[Colunas1])=Tabela13[[#This Row],[Nome de Pregão]]),Tabela15[Qtde total de ações])</f>
        <v>0</v>
      </c>
      <c r="H177" s="21">
        <f>SUMPRODUCT(N(Tabela1[Código]=Tabela13[[#This Row],[PAPEL]]),Tabela1[Fechamento])</f>
        <v>0</v>
      </c>
      <c r="I177" s="21">
        <f>SUMPRODUCT(N(Tabela17[Código]=Tabela13[[#This Row],[PAPEL]]),Tabela17[Fechamento])</f>
        <v>0</v>
      </c>
      <c r="J177" s="21">
        <f>SUMPRODUCT(N(Tabela176[Código]=Tabela13[[#This Row],[PAPEL]]),Tabela176[Fechamento])</f>
        <v>762.29</v>
      </c>
      <c r="K177" s="21">
        <f>SUMPRODUCT(N(Tabela1768[Código]=Tabela13[[#This Row],[PAPEL]]),Tabela1768[Fechamento])</f>
        <v>0</v>
      </c>
      <c r="L177" s="31">
        <f>SUMPRODUCT(N(Tabela17683[Código]=Tabela13[[#This Row],[PAPEL]]),Tabela17683[Fechamento])</f>
        <v>0</v>
      </c>
      <c r="M177" s="32">
        <f>IF(Tabela13[[#This Row],[Cotação]]&gt;0,Plan1!$B$2/Tabela13[[#This Row],[Cotação]]-MOD(Plan1!$B$2/Tabela13[[#This Row],[Cotação]],100),0)</f>
        <v>0</v>
      </c>
      <c r="N177" s="32"/>
      <c r="O177" s="32"/>
      <c r="P177" s="88"/>
      <c r="Q177" s="64"/>
      <c r="R177" s="64"/>
      <c r="S177" s="64"/>
      <c r="T177" s="64"/>
      <c r="U177" s="64"/>
      <c r="V177" s="94"/>
      <c r="W177" s="93"/>
      <c r="X177" s="64"/>
      <c r="Y177" s="64"/>
      <c r="Z177" s="64"/>
      <c r="AA177" s="64"/>
      <c r="AB177" s="64"/>
      <c r="AC177" s="64" t="e">
        <f>AVERAGE(Tabela13[[#This Row],[LUCRO 2015]:[LUCRO 2010]])</f>
        <v>#DIV/0!</v>
      </c>
      <c r="AD177" s="64" t="e">
        <f>AVERAGE(Tabela13[[#This Row],[DIV 2015]:[DIV 2010]])</f>
        <v>#DIV/0!</v>
      </c>
      <c r="AE177" s="83" t="e">
        <f>Tabela13[[#This Row],[DIV MÉD]]*1000/Tabela13[[#This Row],[Qtde Total Ações]]</f>
        <v>#DIV/0!</v>
      </c>
      <c r="AF177" s="30" t="e">
        <f>Tabela13[[#This Row],[DIV MÉD]]/Tabela13[[#This Row],[LUCRO MÉD]]</f>
        <v>#DIV/0!</v>
      </c>
      <c r="AG177" s="30" t="e">
        <f>Tabela13[[#This Row],[DIV MÉD/AÇÃO]]/Tabela13[[#This Row],[Cotação]]</f>
        <v>#DIV/0!</v>
      </c>
      <c r="AH177" s="30" t="e">
        <f>Tabela13[[#This Row],[Cotação]]/Tabela13[[#This Row],[VPA]]</f>
        <v>#DIV/0!</v>
      </c>
      <c r="AI177" s="58">
        <f>IF(Tabela13[[#This Row],[P. Líquido]]&gt;0,Tabela13[[#This Row],[LUCRO MÉD]]/(Tabela13[[#This Row],[P. Líquido]]),0)</f>
        <v>0</v>
      </c>
      <c r="AJ177" s="70" t="e">
        <f>IF([LUCRO MÉD]&lt;&gt;0,Tabela13[[#This Row],[Cotação]]/(Tabela13[[#This Row],[LUCRO MÉD]]*1000/Tabela13[[#This Row],[Qtde Total Ações]]),0)</f>
        <v>#DIV/0!</v>
      </c>
      <c r="AK177" s="58" t="e">
        <f>(Tabela13[[#This Row],[LUCRO MÉD]]*1000/Tabela13[[#This Row],[Qtde Total Ações]])/Tabela13[[#This Row],[Cotação]]</f>
        <v>#DIV/0!</v>
      </c>
      <c r="AL177" s="56" t="e">
        <f>Tabela13[[#This Row],[Ativo Circ.]]/Tabela13[[#This Row],[Passivo Circ.]]</f>
        <v>#DIV/0!</v>
      </c>
      <c r="AM177" s="30" t="e">
        <f>STDEV(Tabela13[[#This Row],[LUCRO 2015]:[LUCRO 2010]])/Tabela13[[#This Row],[LUCRO MÉD]]</f>
        <v>#DIV/0!</v>
      </c>
    </row>
    <row r="178" spans="1:39" hidden="1">
      <c r="A178" s="60" t="s">
        <v>809</v>
      </c>
      <c r="B178" s="21" t="s">
        <v>555</v>
      </c>
      <c r="C178" s="21" t="s">
        <v>145</v>
      </c>
      <c r="D178" s="34">
        <f>MAX(Tabela13[[#This Row],[Colunas1]:[Colunas5]])</f>
        <v>7.17</v>
      </c>
      <c r="E17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8" s="28">
        <f>IF(Tabela13[[#This Row],[P. Líquido]]&lt;&gt;0,(Tabela13[[#This Row],[P. Líquido]]*1000)/Tabela13[[#This Row],[Qtde Total Ações]],0)</f>
        <v>6.9941416097788744</v>
      </c>
      <c r="G178" s="39">
        <f>SUMPRODUCT(N(TRIM(Tabela15[Colunas1])=Tabela13[[#This Row],[Nome de Pregão]]),Tabela15[Qtde total de ações])</f>
        <v>2421032479</v>
      </c>
      <c r="H178" s="21">
        <f>SUMPRODUCT(N(Tabela1[Código]=Tabela13[[#This Row],[PAPEL]]),Tabela1[Fechamento])</f>
        <v>0</v>
      </c>
      <c r="I178" s="21">
        <f>SUMPRODUCT(N(Tabela17[Código]=Tabela13[[#This Row],[PAPEL]]),Tabela17[Fechamento])</f>
        <v>7.17</v>
      </c>
      <c r="J178" s="21">
        <f>SUMPRODUCT(N(Tabela176[Código]=Tabela13[[#This Row],[PAPEL]]),Tabela176[Fechamento])</f>
        <v>0</v>
      </c>
      <c r="K178" s="21">
        <f>SUMPRODUCT(N(Tabela1768[Código]=Tabela13[[#This Row],[PAPEL]]),Tabela1768[Fechamento])</f>
        <v>0</v>
      </c>
      <c r="L178" s="31">
        <f>SUMPRODUCT(N(Tabela17683[Código]=Tabela13[[#This Row],[PAPEL]]),Tabela17683[Fechamento])</f>
        <v>0</v>
      </c>
      <c r="M178" s="32">
        <f>IF(Tabela13[[#This Row],[Cotação]]&gt;0,Plan1!$B$2/Tabela13[[#This Row],[Cotação]]-MOD(Plan1!$B$2/Tabela13[[#This Row],[Cotação]],100),0)</f>
        <v>100</v>
      </c>
      <c r="N178" s="67">
        <v>16933044</v>
      </c>
      <c r="O178" s="67">
        <v>12033273</v>
      </c>
      <c r="P178" s="89">
        <v>8658406</v>
      </c>
      <c r="Q178" s="64">
        <v>2071145</v>
      </c>
      <c r="R178" s="64">
        <v>1546419</v>
      </c>
      <c r="S178" s="64">
        <v>1505614</v>
      </c>
      <c r="T178" s="64">
        <v>1448888</v>
      </c>
      <c r="U178" s="64">
        <v>1277845</v>
      </c>
      <c r="V178" s="94">
        <v>2211715</v>
      </c>
      <c r="W178" s="93">
        <v>360447</v>
      </c>
      <c r="X178" s="64">
        <v>835898</v>
      </c>
      <c r="Y178" s="64">
        <v>734908</v>
      </c>
      <c r="Z178" s="64">
        <v>523283</v>
      </c>
      <c r="AA178" s="64">
        <v>486354</v>
      </c>
      <c r="AB178" s="64">
        <v>201181</v>
      </c>
      <c r="AC178" s="64">
        <f>AVERAGE(Tabela13[[#This Row],[LUCRO 2015]:[LUCRO 2010]])</f>
        <v>1676937.6666666667</v>
      </c>
      <c r="AD178" s="64">
        <f>AVERAGE(Tabela13[[#This Row],[DIV 2015]:[DIV 2010]])</f>
        <v>523678.5</v>
      </c>
      <c r="AE178" s="83">
        <f>Tabela13[[#This Row],[DIV MÉD]]*1000/Tabela13[[#This Row],[Qtde Total Ações]]</f>
        <v>0.21630378961966829</v>
      </c>
      <c r="AF178" s="30">
        <f>Tabela13[[#This Row],[DIV MÉD]]/Tabela13[[#This Row],[LUCRO MÉD]]</f>
        <v>0.31228262708234233</v>
      </c>
      <c r="AG178" s="30">
        <f>Tabela13[[#This Row],[DIV MÉD/AÇÃO]]/Tabela13[[#This Row],[Cotação]]</f>
        <v>3.0167892555044391E-2</v>
      </c>
      <c r="AH178" s="30">
        <f>Tabela13[[#This Row],[Cotação]]/Tabela13[[#This Row],[VPA]]</f>
        <v>1.0251436702361372</v>
      </c>
      <c r="AI178" s="58">
        <f>IF(Tabela13[[#This Row],[P. Líquido]]&gt;0,Tabela13[[#This Row],[LUCRO MÉD]]/(Tabela13[[#This Row],[P. Líquido]]),0)</f>
        <v>9.9033444114753774E-2</v>
      </c>
      <c r="AJ178" s="70">
        <f>IF([LUCRO MÉD]&lt;&gt;0,Tabela13[[#This Row],[Cotação]]/(Tabela13[[#This Row],[LUCRO MÉD]]*1000/Tabela13[[#This Row],[Qtde Total Ações]]),0)</f>
        <v>10.351489634635595</v>
      </c>
      <c r="AK178" s="58">
        <f>(Tabela13[[#This Row],[LUCRO MÉD]]*1000/Tabela13[[#This Row],[Qtde Total Ações]])/Tabela13[[#This Row],[Cotação]]</f>
        <v>9.6604453590336148E-2</v>
      </c>
      <c r="AL178" s="56">
        <f>Tabela13[[#This Row],[Ativo Circ.]]/Tabela13[[#This Row],[Passivo Circ.]]</f>
        <v>1.3897792503608632</v>
      </c>
      <c r="AM178" s="30">
        <f>STDEV(Tabela13[[#This Row],[LUCRO 2015]:[LUCRO 2010]])/Tabela13[[#This Row],[LUCRO MÉD]]</f>
        <v>0.22297371633170068</v>
      </c>
    </row>
    <row r="179" spans="1:39" hidden="1">
      <c r="A179" s="60" t="s">
        <v>798</v>
      </c>
      <c r="B179" s="21" t="s">
        <v>555</v>
      </c>
      <c r="C179" s="21" t="s">
        <v>180</v>
      </c>
      <c r="D179" s="34">
        <f>MAX(Tabela13[[#This Row],[Colunas1]:[Colunas5]])</f>
        <v>7.25</v>
      </c>
      <c r="E17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79" s="28">
        <f>IF(Tabela13[[#This Row],[P. Líquido]]&lt;&gt;0,(Tabela13[[#This Row],[P. Líquido]]*1000)/Tabela13[[#This Row],[Qtde Total Ações]],0)</f>
        <v>1.3696069117827998</v>
      </c>
      <c r="G179" s="39">
        <f>SUMPRODUCT(N(TRIM(Tabela15[Colunas1])=Tabela13[[#This Row],[Nome de Pregão]]),Tabela15[Qtde total de ações])</f>
        <v>45497726</v>
      </c>
      <c r="H179" s="21">
        <f>SUMPRODUCT(N(Tabela1[Código]=Tabela13[[#This Row],[PAPEL]]),Tabela1[Fechamento])</f>
        <v>0</v>
      </c>
      <c r="I179" s="21">
        <f>SUMPRODUCT(N(Tabela17[Código]=Tabela13[[#This Row],[PAPEL]]),Tabela17[Fechamento])</f>
        <v>7.25</v>
      </c>
      <c r="J179" s="21">
        <f>SUMPRODUCT(N(Tabela176[Código]=Tabela13[[#This Row],[PAPEL]]),Tabela176[Fechamento])</f>
        <v>0</v>
      </c>
      <c r="K179" s="21">
        <f>SUMPRODUCT(N(Tabela1768[Código]=Tabela13[[#This Row],[PAPEL]]),Tabela1768[Fechamento])</f>
        <v>0</v>
      </c>
      <c r="L179" s="31">
        <f>SUMPRODUCT(N(Tabela17683[Código]=Tabela13[[#This Row],[PAPEL]]),Tabela17683[Fechamento])</f>
        <v>0</v>
      </c>
      <c r="M179" s="32">
        <f>IF(Tabela13[[#This Row],[Cotação]]&gt;0,Plan1!$B$2/Tabela13[[#This Row],[Cotação]]-MOD(Plan1!$B$2/Tabela13[[#This Row],[Cotação]],100),0)</f>
        <v>100</v>
      </c>
      <c r="N179" s="39">
        <v>62314</v>
      </c>
      <c r="O179" s="39">
        <v>72474</v>
      </c>
      <c r="P179" s="87">
        <v>11266</v>
      </c>
      <c r="Q179" s="64">
        <v>19193</v>
      </c>
      <c r="R179" s="64">
        <v>13770</v>
      </c>
      <c r="S179" s="64">
        <v>74040</v>
      </c>
      <c r="T179" s="64">
        <v>40688</v>
      </c>
      <c r="U179" s="64">
        <v>109503</v>
      </c>
      <c r="V179" s="94">
        <v>139020</v>
      </c>
      <c r="W179" s="93">
        <v>14020</v>
      </c>
      <c r="X179" s="64">
        <v>48620</v>
      </c>
      <c r="Y179" s="64">
        <v>0</v>
      </c>
      <c r="Z179" s="64">
        <v>0</v>
      </c>
      <c r="AA179" s="64">
        <v>0</v>
      </c>
      <c r="AB179" s="64">
        <v>0</v>
      </c>
      <c r="AC179" s="64">
        <f>AVERAGE(Tabela13[[#This Row],[LUCRO 2015]:[LUCRO 2010]])</f>
        <v>66035.666666666672</v>
      </c>
      <c r="AD179" s="64">
        <f>AVERAGE(Tabela13[[#This Row],[DIV 2015]:[DIV 2010]])</f>
        <v>10440</v>
      </c>
      <c r="AE179" s="83">
        <f>Tabela13[[#This Row],[DIV MÉD]]*1000/Tabela13[[#This Row],[Qtde Total Ações]]</f>
        <v>0.22946201750830361</v>
      </c>
      <c r="AF179" s="30">
        <f>Tabela13[[#This Row],[DIV MÉD]]/Tabela13[[#This Row],[LUCRO MÉD]]</f>
        <v>0.15809638225807265</v>
      </c>
      <c r="AG179" s="30">
        <f>Tabela13[[#This Row],[DIV MÉD/AÇÃO]]/Tabela13[[#This Row],[Cotação]]</f>
        <v>3.1649933449421186E-2</v>
      </c>
      <c r="AH179" s="30">
        <f>Tabela13[[#This Row],[Cotação]]/Tabela13[[#This Row],[VPA]]</f>
        <v>5.2934896411721288</v>
      </c>
      <c r="AI179" s="58">
        <f>IF(Tabela13[[#This Row],[P. Líquido]]&gt;0,Tabela13[[#This Row],[LUCRO MÉD]]/(Tabela13[[#This Row],[P. Líquido]]),0)</f>
        <v>1.0597244065004119</v>
      </c>
      <c r="AJ179" s="70">
        <f>IF([LUCRO MÉD]&lt;&gt;0,Tabela13[[#This Row],[Cotação]]/(Tabela13[[#This Row],[LUCRO MÉD]]*1000/Tabela13[[#This Row],[Qtde Total Ações]]),0)</f>
        <v>4.9951568622007292</v>
      </c>
      <c r="AK179" s="58">
        <f>(Tabela13[[#This Row],[LUCRO MÉD]]*1000/Tabela13[[#This Row],[Qtde Total Ações]])/Tabela13[[#This Row],[Cotação]]</f>
        <v>0.20019391334177788</v>
      </c>
      <c r="AL179" s="56">
        <f>Tabela13[[#This Row],[Ativo Circ.]]/Tabela13[[#This Row],[Passivo Circ.]]</f>
        <v>6.4329842002485353</v>
      </c>
      <c r="AM179" s="30">
        <f>STDEV(Tabela13[[#This Row],[LUCRO 2015]:[LUCRO 2010]])/Tabela13[[#This Row],[LUCRO MÉD]]</f>
        <v>0.76765283364368098</v>
      </c>
    </row>
    <row r="180" spans="1:39" hidden="1">
      <c r="A180" s="60" t="s">
        <v>696</v>
      </c>
      <c r="B180" s="21" t="s">
        <v>555</v>
      </c>
      <c r="C180" s="21" t="s">
        <v>125</v>
      </c>
      <c r="D180" s="34">
        <f>MAX(Tabela13[[#This Row],[Colunas1]:[Colunas5]])</f>
        <v>7.31</v>
      </c>
      <c r="E1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0" s="28">
        <f>IF(Tabela13[[#This Row],[P. Líquido]]&lt;&gt;0,(Tabela13[[#This Row],[P. Líquido]]*1000)/Tabela13[[#This Row],[Qtde Total Ações]],0)</f>
        <v>6.4427061386533691</v>
      </c>
      <c r="G180" s="39">
        <f>SUMPRODUCT(N(TRIM(Tabela15[Colunas1])=Tabela13[[#This Row],[Nome de Pregão]]),Tabela15[Qtde total de ações])</f>
        <v>7430107624</v>
      </c>
      <c r="H180" s="21">
        <f>SUMPRODUCT(N(Tabela1[Código]=Tabela13[[#This Row],[PAPEL]]),Tabela1[Fechamento])</f>
        <v>7.31</v>
      </c>
      <c r="I180" s="21">
        <f>SUMPRODUCT(N(Tabela17[Código]=Tabela13[[#This Row],[PAPEL]]),Tabela17[Fechamento])</f>
        <v>0</v>
      </c>
      <c r="J180" s="21">
        <f>SUMPRODUCT(N(Tabela176[Código]=Tabela13[[#This Row],[PAPEL]]),Tabela176[Fechamento])</f>
        <v>0</v>
      </c>
      <c r="K180" s="31">
        <f>SUMPRODUCT(N(Tabela1768[Código]=Tabela13[[#This Row],[PAPEL]]),Tabela1768[Fechamento])</f>
        <v>0</v>
      </c>
      <c r="L180" s="21">
        <f>SUMPRODUCT(N(Tabela17683[Código]=Tabela13[[#This Row],[PAPEL]]),Tabela17683[Fechamento])</f>
        <v>0</v>
      </c>
      <c r="M180" s="32">
        <f>IF(Tabela13[[#This Row],[Cotação]]&gt;0,Plan1!$B$2/Tabela13[[#This Row],[Cotação]]-MOD(Plan1!$B$2/Tabela13[[#This Row],[Cotação]],100),0)</f>
        <v>100</v>
      </c>
      <c r="N180" s="39">
        <v>47870000</v>
      </c>
      <c r="O180" s="39">
        <v>6114000</v>
      </c>
      <c r="P180" s="87">
        <v>3183000</v>
      </c>
      <c r="Q180" s="64">
        <v>8994000</v>
      </c>
      <c r="R180" s="64">
        <v>8161000</v>
      </c>
      <c r="S180" s="64">
        <v>6011000</v>
      </c>
      <c r="T180" s="64"/>
      <c r="U180" s="64"/>
      <c r="V180" s="94"/>
      <c r="W180" s="93"/>
      <c r="X180" s="64"/>
      <c r="Y180" s="64"/>
      <c r="Z180" s="64"/>
      <c r="AA180" s="64"/>
      <c r="AB180" s="64"/>
      <c r="AC180" s="64">
        <f>AVERAGE(Tabela13[[#This Row],[LUCRO 2015]:[LUCRO 2010]])</f>
        <v>7722000</v>
      </c>
      <c r="AD180" s="64" t="e">
        <f>AVERAGE(Tabela13[[#This Row],[DIV 2015]:[DIV 2010]])</f>
        <v>#DIV/0!</v>
      </c>
      <c r="AE180" s="83" t="e">
        <f>Tabela13[[#This Row],[DIV MÉD]]*1000/Tabela13[[#This Row],[Qtde Total Ações]]</f>
        <v>#DIV/0!</v>
      </c>
      <c r="AF180" s="30" t="e">
        <f>Tabela13[[#This Row],[DIV MÉD]]/Tabela13[[#This Row],[LUCRO MÉD]]</f>
        <v>#DIV/0!</v>
      </c>
      <c r="AG180" s="30" t="e">
        <f>Tabela13[[#This Row],[DIV MÉD/AÇÃO]]/Tabela13[[#This Row],[Cotação]]</f>
        <v>#DIV/0!</v>
      </c>
      <c r="AH180" s="30">
        <f>Tabela13[[#This Row],[Cotação]]/Tabela13[[#This Row],[VPA]]</f>
        <v>1.1346163929692918</v>
      </c>
      <c r="AI180" s="58">
        <f>IF(Tabela13[[#This Row],[P. Líquido]]&gt;0,Tabela13[[#This Row],[LUCRO MÉD]]/(Tabela13[[#This Row],[P. Líquido]]),0)</f>
        <v>0.16131188635888866</v>
      </c>
      <c r="AJ180" s="70">
        <f>IF([LUCRO MÉD]&lt;&gt;0,Tabela13[[#This Row],[Cotação]]/(Tabela13[[#This Row],[LUCRO MÉD]]*1000/Tabela13[[#This Row],[Qtde Total Ações]]),0)</f>
        <v>7.0336812654027447</v>
      </c>
      <c r="AK180" s="58">
        <f>(Tabela13[[#This Row],[LUCRO MÉD]]*1000/Tabela13[[#This Row],[Qtde Total Ações]])/Tabela13[[#This Row],[Cotação]]</f>
        <v>0.14217306162546742</v>
      </c>
      <c r="AL180" s="56">
        <f>Tabela13[[#This Row],[Ativo Circ.]]/Tabela13[[#This Row],[Passivo Circ.]]</f>
        <v>1.9208294062205467</v>
      </c>
      <c r="AM180" s="30">
        <f>STDEV(Tabela13[[#This Row],[LUCRO 2015]:[LUCRO 2010]])/Tabela13[[#This Row],[LUCRO MÉD]]</f>
        <v>0.19932560485197021</v>
      </c>
    </row>
    <row r="181" spans="1:39">
      <c r="A181" s="60" t="s">
        <v>651</v>
      </c>
      <c r="B181" s="21" t="s">
        <v>556</v>
      </c>
      <c r="C181" s="21" t="s">
        <v>1</v>
      </c>
      <c r="D181" s="34">
        <f>MAX(Tabela13[[#This Row],[Colunas1]:[Colunas5]])</f>
        <v>7.52</v>
      </c>
      <c r="E18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SIM</v>
      </c>
      <c r="F181" s="28">
        <f>IF(Tabela13[[#This Row],[P. Líquido]]&lt;&gt;0,(Tabela13[[#This Row],[P. Líquido]]*1000)/Tabela13[[#This Row],[Qtde Total Ações]],0)</f>
        <v>16.965931955434979</v>
      </c>
      <c r="G181" s="39">
        <f>SUMPRODUCT(N(TRIM(Tabela15[Colunas1])=Tabela13[[#This Row],[Nome de Pregão]]),Tabela15[Qtde total de ações])</f>
        <v>167343887</v>
      </c>
      <c r="H181" s="21">
        <f>SUMPRODUCT(N(Tabela1[Código]=Tabela13[[#This Row],[PAPEL]]),Tabela1[Fechamento])</f>
        <v>7.52</v>
      </c>
      <c r="I181" s="21">
        <f>SUMPRODUCT(N(Tabela17[Código]=Tabela13[[#This Row],[PAPEL]]),Tabela17[Fechamento])</f>
        <v>0</v>
      </c>
      <c r="J181" s="21">
        <f>SUMPRODUCT(N(Tabela176[Código]=Tabela13[[#This Row],[PAPEL]]),Tabela176[Fechamento])</f>
        <v>0</v>
      </c>
      <c r="K181" s="21">
        <f>SUMPRODUCT(N(Tabela1768[Código]=Tabela13[[#This Row],[PAPEL]]),Tabela1768[Fechamento])</f>
        <v>0</v>
      </c>
      <c r="L181" s="21">
        <f>SUMPRODUCT(N(Tabela17683[Código]=Tabela13[[#This Row],[PAPEL]]),Tabela17683[Fechamento])</f>
        <v>0</v>
      </c>
      <c r="M181" s="32">
        <f>IF(Tabela13[[#This Row],[Cotação]]&gt;0,Plan1!$B$2/Tabela13[[#This Row],[Cotação]]-MOD(Plan1!$B$2/Tabela13[[#This Row],[Cotação]],100),0)</f>
        <v>100</v>
      </c>
      <c r="N181" s="57">
        <v>2839145</v>
      </c>
      <c r="O181" s="57">
        <v>4594108</v>
      </c>
      <c r="P181" s="87">
        <v>4520867</v>
      </c>
      <c r="Q181" s="64">
        <v>101136</v>
      </c>
      <c r="R181" s="64">
        <v>0</v>
      </c>
      <c r="S181" s="64">
        <v>198182</v>
      </c>
      <c r="T181" s="64">
        <v>107946</v>
      </c>
      <c r="U181" s="64">
        <v>1572105</v>
      </c>
      <c r="V181" s="94">
        <v>1347688</v>
      </c>
      <c r="W181" s="93">
        <v>22</v>
      </c>
      <c r="X181" s="64">
        <v>68655</v>
      </c>
      <c r="Y181" s="64">
        <v>48097</v>
      </c>
      <c r="Z181" s="64">
        <v>608319</v>
      </c>
      <c r="AA181" s="64">
        <v>1192050</v>
      </c>
      <c r="AB181" s="64">
        <v>1366723</v>
      </c>
      <c r="AC181" s="64">
        <f>AVERAGE(Tabela13[[#This Row],[LUCRO 2015]:[LUCRO 2010]])</f>
        <v>554509.5</v>
      </c>
      <c r="AD181" s="64">
        <f>AVERAGE(Tabela13[[#This Row],[DIV 2015]:[DIV 2010]])</f>
        <v>547311</v>
      </c>
      <c r="AE181" s="83">
        <f>Tabela13[[#This Row],[DIV MÉD]]*1000/Tabela13[[#This Row],[Qtde Total Ações]]</f>
        <v>3.2705765941722151</v>
      </c>
      <c r="AF181" s="30">
        <f>Tabela13[[#This Row],[DIV MÉD]]/Tabela13[[#This Row],[LUCRO MÉD]]</f>
        <v>0.98701825667549425</v>
      </c>
      <c r="AG181" s="30">
        <f>Tabela13[[#This Row],[DIV MÉD/AÇÃO]]/Tabela13[[#This Row],[Cotação]]</f>
        <v>0.43491710028885844</v>
      </c>
      <c r="AH181" s="30">
        <f>Tabela13[[#This Row],[Cotação]]/Tabela13[[#This Row],[VPA]]</f>
        <v>0.44324119769860287</v>
      </c>
      <c r="AI181" s="58">
        <f>IF(Tabela13[[#This Row],[P. Líquido]]&gt;0,Tabela13[[#This Row],[LUCRO MÉD]]/(Tabela13[[#This Row],[P. Líquido]]),0)</f>
        <v>0.19530862284244024</v>
      </c>
      <c r="AJ181" s="70">
        <f>IF([LUCRO MÉD]&lt;&gt;0,Tabela13[[#This Row],[Cotação]]/(Tabela13[[#This Row],[LUCRO MÉD]]*1000/Tabela13[[#This Row],[Qtde Total Ações]]),0)</f>
        <v>2.2694399829759453</v>
      </c>
      <c r="AK181" s="58">
        <f>(Tabela13[[#This Row],[LUCRO MÉD]]*1000/Tabela13[[#This Row],[Qtde Total Ações]])/Tabela13[[#This Row],[Cotação]]</f>
        <v>0.44063734115087166</v>
      </c>
      <c r="AL181" s="56">
        <f>Tabela13[[#This Row],[Ativo Circ.]]/Tabela13[[#This Row],[Passivo Circ.]]</f>
        <v>1.0162006535472068</v>
      </c>
      <c r="AM181" s="30">
        <f>STDEV(Tabela13[[#This Row],[LUCRO 2015]:[LUCRO 2010]])/Tabela13[[#This Row],[LUCRO MÉD]]</f>
        <v>1.2762255770427888</v>
      </c>
    </row>
    <row r="182" spans="1:39" hidden="1">
      <c r="A182" s="60" t="s">
        <v>696</v>
      </c>
      <c r="B182" s="21" t="s">
        <v>556</v>
      </c>
      <c r="C182" s="21" t="s">
        <v>8</v>
      </c>
      <c r="D182" s="34">
        <f>MAX(Tabela13[[#This Row],[Colunas1]:[Colunas5]])</f>
        <v>7.51</v>
      </c>
      <c r="E1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2" s="28">
        <f>IF(Tabela13[[#This Row],[P. Líquido]]&lt;&gt;0,(Tabela13[[#This Row],[P. Líquido]]*1000)/Tabela13[[#This Row],[Qtde Total Ações]],0)</f>
        <v>6.4427061386533691</v>
      </c>
      <c r="G182" s="39">
        <f>SUMPRODUCT(N(TRIM(Tabela15[Colunas1])=Tabela13[[#This Row],[Nome de Pregão]]),Tabela15[Qtde total de ações])</f>
        <v>7430107624</v>
      </c>
      <c r="H182" s="21">
        <f>SUMPRODUCT(N(Tabela1[Código]=Tabela13[[#This Row],[PAPEL]]),Tabela1[Fechamento])</f>
        <v>7.51</v>
      </c>
      <c r="I182" s="21">
        <f>SUMPRODUCT(N(Tabela17[Código]=Tabela13[[#This Row],[PAPEL]]),Tabela17[Fechamento])</f>
        <v>0</v>
      </c>
      <c r="J182" s="21">
        <f>SUMPRODUCT(N(Tabela176[Código]=Tabela13[[#This Row],[PAPEL]]),Tabela176[Fechamento])</f>
        <v>0</v>
      </c>
      <c r="K182" s="31">
        <f>SUMPRODUCT(N(Tabela1768[Código]=Tabela13[[#This Row],[PAPEL]]),Tabela1768[Fechamento])</f>
        <v>0</v>
      </c>
      <c r="L182" s="21">
        <f>SUMPRODUCT(N(Tabela17683[Código]=Tabela13[[#This Row],[PAPEL]]),Tabela17683[Fechamento])</f>
        <v>0</v>
      </c>
      <c r="M182" s="32">
        <f>IF(Tabela13[[#This Row],[Cotação]]&gt;0,Plan1!$B$2/Tabela13[[#This Row],[Cotação]]-MOD(Plan1!$B$2/Tabela13[[#This Row],[Cotação]],100),0)</f>
        <v>100</v>
      </c>
      <c r="N182" s="39">
        <v>47870000</v>
      </c>
      <c r="O182" s="39">
        <v>6114000</v>
      </c>
      <c r="P182" s="87">
        <v>3183000</v>
      </c>
      <c r="Q182" s="64">
        <v>8994000</v>
      </c>
      <c r="R182" s="64">
        <v>8161000</v>
      </c>
      <c r="S182" s="64">
        <v>6011000</v>
      </c>
      <c r="T182" s="64"/>
      <c r="U182" s="64"/>
      <c r="V182" s="94"/>
      <c r="W182" s="93"/>
      <c r="X182" s="64"/>
      <c r="Y182" s="64"/>
      <c r="Z182" s="64"/>
      <c r="AA182" s="64"/>
      <c r="AB182" s="64"/>
      <c r="AC182" s="64">
        <f>AVERAGE(Tabela13[[#This Row],[LUCRO 2015]:[LUCRO 2010]])</f>
        <v>7722000</v>
      </c>
      <c r="AD182" s="64" t="e">
        <f>AVERAGE(Tabela13[[#This Row],[DIV 2015]:[DIV 2010]])</f>
        <v>#DIV/0!</v>
      </c>
      <c r="AE182" s="83" t="e">
        <f>Tabela13[[#This Row],[DIV MÉD]]*1000/Tabela13[[#This Row],[Qtde Total Ações]]</f>
        <v>#DIV/0!</v>
      </c>
      <c r="AF182" s="30" t="e">
        <f>Tabela13[[#This Row],[DIV MÉD]]/Tabela13[[#This Row],[LUCRO MÉD]]</f>
        <v>#DIV/0!</v>
      </c>
      <c r="AG182" s="30" t="e">
        <f>Tabela13[[#This Row],[DIV MÉD/AÇÃO]]/Tabela13[[#This Row],[Cotação]]</f>
        <v>#DIV/0!</v>
      </c>
      <c r="AH182" s="30">
        <f>Tabela13[[#This Row],[Cotação]]/Tabela13[[#This Row],[VPA]]</f>
        <v>1.1656592491380824</v>
      </c>
      <c r="AI182" s="58">
        <f>IF(Tabela13[[#This Row],[P. Líquido]]&gt;0,Tabela13[[#This Row],[LUCRO MÉD]]/(Tabela13[[#This Row],[P. Líquido]]),0)</f>
        <v>0.16131188635888866</v>
      </c>
      <c r="AJ182" s="70">
        <f>IF([LUCRO MÉD]&lt;&gt;0,Tabela13[[#This Row],[Cotação]]/(Tabela13[[#This Row],[LUCRO MÉD]]*1000/Tabela13[[#This Row],[Qtde Total Ações]]),0)</f>
        <v>7.2261212453043244</v>
      </c>
      <c r="AK182" s="58">
        <f>(Tabela13[[#This Row],[LUCRO MÉD]]*1000/Tabela13[[#This Row],[Qtde Total Ações]])/Tabela13[[#This Row],[Cotação]]</f>
        <v>0.13838682829323126</v>
      </c>
      <c r="AL182" s="56">
        <f>Tabela13[[#This Row],[Ativo Circ.]]/Tabela13[[#This Row],[Passivo Circ.]]</f>
        <v>1.9208294062205467</v>
      </c>
      <c r="AM182" s="30">
        <f>STDEV(Tabela13[[#This Row],[LUCRO 2015]:[LUCRO 2010]])/Tabela13[[#This Row],[LUCRO MÉD]]</f>
        <v>0.19932560485197021</v>
      </c>
    </row>
    <row r="183" spans="1:39" hidden="1">
      <c r="A183" s="60" t="s">
        <v>645</v>
      </c>
      <c r="B183" s="21" t="s">
        <v>555</v>
      </c>
      <c r="C183" s="21" t="s">
        <v>158</v>
      </c>
      <c r="D183" s="34">
        <f>MAX(Tabela13[[#This Row],[Colunas1]:[Colunas5]])</f>
        <v>7.75</v>
      </c>
      <c r="E18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3" s="28">
        <f>IF(Tabela13[[#This Row],[P. Líquido]]&lt;&gt;0,(Tabela13[[#This Row],[P. Líquido]]*1000)/Tabela13[[#This Row],[Qtde Total Ações]],0)</f>
        <v>6.6732862521879479</v>
      </c>
      <c r="G183" s="39">
        <f>SUMPRODUCT(N(TRIM(Tabela15[Colunas1])=Tabela13[[#This Row],[Nome de Pregão]]),Tabela15[Qtde total de ações])</f>
        <v>691784501</v>
      </c>
      <c r="H183" s="21">
        <f>SUMPRODUCT(N(Tabela1[Código]=Tabela13[[#This Row],[PAPEL]]),Tabela1[Fechamento])</f>
        <v>0</v>
      </c>
      <c r="I183" s="21">
        <f>SUMPRODUCT(N(Tabela17[Código]=Tabela13[[#This Row],[PAPEL]]),Tabela17[Fechamento])</f>
        <v>7.75</v>
      </c>
      <c r="J183" s="21">
        <f>SUMPRODUCT(N(Tabela176[Código]=Tabela13[[#This Row],[PAPEL]]),Tabela176[Fechamento])</f>
        <v>0</v>
      </c>
      <c r="K183" s="21">
        <f>SUMPRODUCT(N(Tabela1768[Código]=Tabela13[[#This Row],[PAPEL]]),Tabela1768[Fechamento])</f>
        <v>0</v>
      </c>
      <c r="L183" s="31">
        <f>SUMPRODUCT(N(Tabela17683[Código]=Tabela13[[#This Row],[PAPEL]]),Tabela17683[Fechamento])</f>
        <v>0</v>
      </c>
      <c r="M183" s="32">
        <f>IF(Tabela13[[#This Row],[Cotação]]&gt;0,Plan1!$B$2/Tabela13[[#This Row],[Cotação]]-MOD(Plan1!$B$2/Tabela13[[#This Row],[Cotação]],100),0)</f>
        <v>100</v>
      </c>
      <c r="N183" s="39">
        <v>4616476</v>
      </c>
      <c r="O183" s="39">
        <v>2767638</v>
      </c>
      <c r="P183" s="87">
        <v>1296843</v>
      </c>
      <c r="Q183" s="64">
        <v>191744</v>
      </c>
      <c r="R183" s="64">
        <v>393560</v>
      </c>
      <c r="S183" s="64">
        <v>520142</v>
      </c>
      <c r="T183" s="64">
        <v>459711</v>
      </c>
      <c r="U183" s="64">
        <v>374860</v>
      </c>
      <c r="V183" s="94">
        <v>467247</v>
      </c>
      <c r="W183" s="93">
        <v>134075</v>
      </c>
      <c r="X183" s="64">
        <v>209600</v>
      </c>
      <c r="Y183" s="64">
        <v>191638</v>
      </c>
      <c r="Z183" s="64">
        <v>122453</v>
      </c>
      <c r="AA183" s="64">
        <v>159428</v>
      </c>
      <c r="AB183" s="64">
        <v>102061</v>
      </c>
      <c r="AC183" s="64">
        <f>AVERAGE(Tabela13[[#This Row],[LUCRO 2015]:[LUCRO 2010]])</f>
        <v>401210.66666666669</v>
      </c>
      <c r="AD183" s="64">
        <f>AVERAGE(Tabela13[[#This Row],[DIV 2015]:[DIV 2010]])</f>
        <v>153209.16666666666</v>
      </c>
      <c r="AE183" s="83">
        <f>Tabela13[[#This Row],[DIV MÉD]]*1000/Tabela13[[#This Row],[Qtde Total Ações]]</f>
        <v>0.22146949873146501</v>
      </c>
      <c r="AF183" s="30">
        <f>Tabela13[[#This Row],[DIV MÉD]]/Tabela13[[#This Row],[LUCRO MÉD]]</f>
        <v>0.38186713214670259</v>
      </c>
      <c r="AG183" s="30">
        <f>Tabela13[[#This Row],[DIV MÉD/AÇÃO]]/Tabela13[[#This Row],[Cotação]]</f>
        <v>2.8576709513737423E-2</v>
      </c>
      <c r="AH183" s="30">
        <f>Tabela13[[#This Row],[Cotação]]/Tabela13[[#This Row],[VPA]]</f>
        <v>1.1613468547762407</v>
      </c>
      <c r="AI183" s="58">
        <f>IF(Tabela13[[#This Row],[P. Líquido]]&gt;0,Tabela13[[#This Row],[LUCRO MÉD]]/(Tabela13[[#This Row],[P. Líquido]]),0)</f>
        <v>8.6908426831779628E-2</v>
      </c>
      <c r="AJ183" s="70">
        <f>IF([LUCRO MÉD]&lt;&gt;0,Tabela13[[#This Row],[Cotação]]/(Tabela13[[#This Row],[LUCRO MÉD]]*1000/Tabela13[[#This Row],[Qtde Total Ações]]),0)</f>
        <v>13.362879724242957</v>
      </c>
      <c r="AK183" s="58">
        <f>(Tabela13[[#This Row],[LUCRO MÉD]]*1000/Tabela13[[#This Row],[Qtde Total Ações]])/Tabela13[[#This Row],[Cotação]]</f>
        <v>7.4834169029135131E-2</v>
      </c>
      <c r="AL183" s="56">
        <f>Tabela13[[#This Row],[Ativo Circ.]]/Tabela13[[#This Row],[Passivo Circ.]]</f>
        <v>2.134134972390644</v>
      </c>
      <c r="AM183" s="30">
        <f>STDEV(Tabela13[[#This Row],[LUCRO 2015]:[LUCRO 2010]])/Tabela13[[#This Row],[LUCRO MÉD]]</f>
        <v>0.28756706539171628</v>
      </c>
    </row>
    <row r="184" spans="1:39" hidden="1">
      <c r="A184" s="21" t="s">
        <v>675</v>
      </c>
      <c r="B184" s="21" t="s">
        <v>555</v>
      </c>
      <c r="C184" s="21" t="s">
        <v>87</v>
      </c>
      <c r="D184" s="34">
        <f>MAX(Tabela13[[#This Row],[Colunas1]:[Colunas5]])</f>
        <v>37.08</v>
      </c>
      <c r="E1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4" s="28">
        <f>IF(Tabela13[[#This Row],[P. Líquido]]&lt;&gt;0,(Tabela13[[#This Row],[P. Líquido]]*1000)/Tabela13[[#This Row],[Qtde Total Ações]],0)</f>
        <v>0</v>
      </c>
      <c r="G184" s="39">
        <f>SUMPRODUCT(N(TRIM(Tabela15[Colunas1])=Tabela13[[#This Row],[Nome de Pregão]]),Tabela15[Qtde total de ações])</f>
        <v>0</v>
      </c>
      <c r="H184" s="21">
        <f>SUMPRODUCT(N(Tabela1[Código]=Tabela13[[#This Row],[PAPEL]]),Tabela1[Fechamento])</f>
        <v>37.08</v>
      </c>
      <c r="I184" s="21">
        <f>SUMPRODUCT(N(Tabela17[Código]=Tabela13[[#This Row],[PAPEL]]),Tabela17[Fechamento])</f>
        <v>0</v>
      </c>
      <c r="J184" s="21">
        <f>SUMPRODUCT(N(Tabela176[Código]=Tabela13[[#This Row],[PAPEL]]),Tabela176[Fechamento])</f>
        <v>0</v>
      </c>
      <c r="K184" s="21">
        <f>SUMPRODUCT(N(Tabela1768[Código]=Tabela13[[#This Row],[PAPEL]]),Tabela1768[Fechamento])</f>
        <v>0</v>
      </c>
      <c r="L184" s="31">
        <f>SUMPRODUCT(N(Tabela17683[Código]=Tabela13[[#This Row],[PAPEL]]),Tabela17683[Fechamento])</f>
        <v>0</v>
      </c>
      <c r="M184" s="32">
        <f>IF(Tabela13[[#This Row],[Cotação]]&gt;0,Plan1!$B$2/Tabela13[[#This Row],[Cotação]]-MOD(Plan1!$B$2/Tabela13[[#This Row],[Cotação]],100),0)</f>
        <v>0</v>
      </c>
      <c r="N184" s="32"/>
      <c r="O184" s="32"/>
      <c r="P184" s="88"/>
      <c r="Q184" s="64"/>
      <c r="R184" s="64"/>
      <c r="S184" s="64"/>
      <c r="T184" s="64"/>
      <c r="U184" s="64"/>
      <c r="V184" s="94"/>
      <c r="W184" s="93"/>
      <c r="X184" s="64"/>
      <c r="Y184" s="64"/>
      <c r="Z184" s="64"/>
      <c r="AA184" s="64"/>
      <c r="AB184" s="64"/>
      <c r="AC184" s="64" t="e">
        <f>AVERAGE(Tabela13[[#This Row],[LUCRO 2015]:[LUCRO 2010]])</f>
        <v>#DIV/0!</v>
      </c>
      <c r="AD184" s="64" t="e">
        <f>AVERAGE(Tabela13[[#This Row],[DIV 2015]:[DIV 2010]])</f>
        <v>#DIV/0!</v>
      </c>
      <c r="AE184" s="83" t="e">
        <f>Tabela13[[#This Row],[DIV MÉD]]*1000/Tabela13[[#This Row],[Qtde Total Ações]]</f>
        <v>#DIV/0!</v>
      </c>
      <c r="AF184" s="30" t="e">
        <f>Tabela13[[#This Row],[DIV MÉD]]/Tabela13[[#This Row],[LUCRO MÉD]]</f>
        <v>#DIV/0!</v>
      </c>
      <c r="AG184" s="30" t="e">
        <f>Tabela13[[#This Row],[DIV MÉD/AÇÃO]]/Tabela13[[#This Row],[Cotação]]</f>
        <v>#DIV/0!</v>
      </c>
      <c r="AH184" s="30" t="e">
        <f>Tabela13[[#This Row],[Cotação]]/Tabela13[[#This Row],[VPA]]</f>
        <v>#DIV/0!</v>
      </c>
      <c r="AI184" s="58">
        <f>IF(Tabela13[[#This Row],[P. Líquido]]&gt;0,Tabela13[[#This Row],[LUCRO MÉD]]/(Tabela13[[#This Row],[P. Líquido]]),0)</f>
        <v>0</v>
      </c>
      <c r="AJ184" s="70" t="e">
        <f>IF([LUCRO MÉD]&lt;&gt;0,Tabela13[[#This Row],[Cotação]]/(Tabela13[[#This Row],[LUCRO MÉD]]*1000/Tabela13[[#This Row],[Qtde Total Ações]]),0)</f>
        <v>#DIV/0!</v>
      </c>
      <c r="AK184" s="58" t="e">
        <f>(Tabela13[[#This Row],[LUCRO MÉD]]*1000/Tabela13[[#This Row],[Qtde Total Ações]])/Tabela13[[#This Row],[Cotação]]</f>
        <v>#DIV/0!</v>
      </c>
      <c r="AL184" s="56" t="e">
        <f>Tabela13[[#This Row],[Ativo Circ.]]/Tabela13[[#This Row],[Passivo Circ.]]</f>
        <v>#DIV/0!</v>
      </c>
      <c r="AM184" s="30" t="e">
        <f>STDEV(Tabela13[[#This Row],[LUCRO 2015]:[LUCRO 2010]])/Tabela13[[#This Row],[LUCRO MÉD]]</f>
        <v>#DIV/0!</v>
      </c>
    </row>
    <row r="185" spans="1:39" hidden="1">
      <c r="A185" s="21" t="s">
        <v>675</v>
      </c>
      <c r="B185" s="21" t="s">
        <v>556</v>
      </c>
      <c r="C185" s="21" t="s">
        <v>26</v>
      </c>
      <c r="D185" s="34">
        <f>MAX(Tabela13[[#This Row],[Colunas1]:[Colunas5]])</f>
        <v>41.9</v>
      </c>
      <c r="E1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5" s="28">
        <f>IF(Tabela13[[#This Row],[P. Líquido]]&lt;&gt;0,(Tabela13[[#This Row],[P. Líquido]]*1000)/Tabela13[[#This Row],[Qtde Total Ações]],0)</f>
        <v>0</v>
      </c>
      <c r="G185" s="39">
        <f>SUMPRODUCT(N(TRIM(Tabela15[Colunas1])=Tabela13[[#This Row],[Nome de Pregão]]),Tabela15[Qtde total de ações])</f>
        <v>0</v>
      </c>
      <c r="H185" s="21">
        <f>SUMPRODUCT(N(Tabela1[Código]=Tabela13[[#This Row],[PAPEL]]),Tabela1[Fechamento])</f>
        <v>41.9</v>
      </c>
      <c r="I185" s="21">
        <f>SUMPRODUCT(N(Tabela17[Código]=Tabela13[[#This Row],[PAPEL]]),Tabela17[Fechamento])</f>
        <v>0</v>
      </c>
      <c r="J185" s="21">
        <f>SUMPRODUCT(N(Tabela176[Código]=Tabela13[[#This Row],[PAPEL]]),Tabela176[Fechamento])</f>
        <v>0</v>
      </c>
      <c r="K185" s="21">
        <f>SUMPRODUCT(N(Tabela1768[Código]=Tabela13[[#This Row],[PAPEL]]),Tabela1768[Fechamento])</f>
        <v>0</v>
      </c>
      <c r="L185" s="31">
        <f>SUMPRODUCT(N(Tabela17683[Código]=Tabela13[[#This Row],[PAPEL]]),Tabela17683[Fechamento])</f>
        <v>0</v>
      </c>
      <c r="M185" s="32">
        <f>IF(Tabela13[[#This Row],[Cotação]]&gt;0,Plan1!$B$2/Tabela13[[#This Row],[Cotação]]-MOD(Plan1!$B$2/Tabela13[[#This Row],[Cotação]],100),0)</f>
        <v>0</v>
      </c>
      <c r="N185" s="32"/>
      <c r="O185" s="32"/>
      <c r="P185" s="88"/>
      <c r="Q185" s="64"/>
      <c r="R185" s="64"/>
      <c r="S185" s="64"/>
      <c r="T185" s="64"/>
      <c r="U185" s="64"/>
      <c r="V185" s="94"/>
      <c r="W185" s="93"/>
      <c r="X185" s="64"/>
      <c r="Y185" s="64"/>
      <c r="Z185" s="64"/>
      <c r="AA185" s="64"/>
      <c r="AB185" s="64"/>
      <c r="AC185" s="64" t="e">
        <f>AVERAGE(Tabela13[[#This Row],[LUCRO 2015]:[LUCRO 2010]])</f>
        <v>#DIV/0!</v>
      </c>
      <c r="AD185" s="64" t="e">
        <f>AVERAGE(Tabela13[[#This Row],[DIV 2015]:[DIV 2010]])</f>
        <v>#DIV/0!</v>
      </c>
      <c r="AE185" s="83" t="e">
        <f>Tabela13[[#This Row],[DIV MÉD]]*1000/Tabela13[[#This Row],[Qtde Total Ações]]</f>
        <v>#DIV/0!</v>
      </c>
      <c r="AF185" s="30" t="e">
        <f>Tabela13[[#This Row],[DIV MÉD]]/Tabela13[[#This Row],[LUCRO MÉD]]</f>
        <v>#DIV/0!</v>
      </c>
      <c r="AG185" s="30" t="e">
        <f>Tabela13[[#This Row],[DIV MÉD/AÇÃO]]/Tabela13[[#This Row],[Cotação]]</f>
        <v>#DIV/0!</v>
      </c>
      <c r="AH185" s="30" t="e">
        <f>Tabela13[[#This Row],[Cotação]]/Tabela13[[#This Row],[VPA]]</f>
        <v>#DIV/0!</v>
      </c>
      <c r="AI185" s="58">
        <f>IF(Tabela13[[#This Row],[P. Líquido]]&gt;0,Tabela13[[#This Row],[LUCRO MÉD]]/(Tabela13[[#This Row],[P. Líquido]]),0)</f>
        <v>0</v>
      </c>
      <c r="AJ185" s="70" t="e">
        <f>IF([LUCRO MÉD]&lt;&gt;0,Tabela13[[#This Row],[Cotação]]/(Tabela13[[#This Row],[LUCRO MÉD]]*1000/Tabela13[[#This Row],[Qtde Total Ações]]),0)</f>
        <v>#DIV/0!</v>
      </c>
      <c r="AK185" s="58" t="e">
        <f>(Tabela13[[#This Row],[LUCRO MÉD]]*1000/Tabela13[[#This Row],[Qtde Total Ações]])/Tabela13[[#This Row],[Cotação]]</f>
        <v>#DIV/0!</v>
      </c>
      <c r="AL185" s="56" t="e">
        <f>Tabela13[[#This Row],[Ativo Circ.]]/Tabela13[[#This Row],[Passivo Circ.]]</f>
        <v>#DIV/0!</v>
      </c>
      <c r="AM185" s="30" t="e">
        <f>STDEV(Tabela13[[#This Row],[LUCRO 2015]:[LUCRO 2010]])/Tabela13[[#This Row],[LUCRO MÉD]]</f>
        <v>#DIV/0!</v>
      </c>
    </row>
    <row r="186" spans="1:39" hidden="1">
      <c r="A186" s="60" t="s">
        <v>717</v>
      </c>
      <c r="B186" s="21" t="s">
        <v>555</v>
      </c>
      <c r="C186" s="21" t="s">
        <v>433</v>
      </c>
      <c r="D186" s="34">
        <f>MAX(Tabela13[[#This Row],[Colunas1]:[Colunas5]])</f>
        <v>7.8</v>
      </c>
      <c r="E18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86" s="28">
        <f>IF(Tabela13[[#This Row],[P. Líquido]]&lt;&gt;0,(Tabela13[[#This Row],[P. Líquido]]*1000)/Tabela13[[#This Row],[Qtde Total Ações]],0)</f>
        <v>5.4822232072862578</v>
      </c>
      <c r="G186" s="39">
        <f>SUMPRODUCT(N(TRIM(Tabela15[Colunas1])=Tabela13[[#This Row],[Nome de Pregão]]),Tabela15[Qtde total de ações])</f>
        <v>204085999</v>
      </c>
      <c r="H186" s="21">
        <f>SUMPRODUCT(N(Tabela1[Código]=Tabela13[[#This Row],[PAPEL]]),Tabela1[Fechamento])</f>
        <v>0</v>
      </c>
      <c r="I186" s="21">
        <f>SUMPRODUCT(N(Tabela17[Código]=Tabela13[[#This Row],[PAPEL]]),Tabela17[Fechamento])</f>
        <v>0</v>
      </c>
      <c r="J186" s="21">
        <f>SUMPRODUCT(N(Tabela176[Código]=Tabela13[[#This Row],[PAPEL]]),Tabela176[Fechamento])</f>
        <v>0</v>
      </c>
      <c r="K186" s="21">
        <f>SUMPRODUCT(N(Tabela1768[Código]=Tabela13[[#This Row],[PAPEL]]),Tabela1768[Fechamento])</f>
        <v>7.8</v>
      </c>
      <c r="L186" s="26">
        <f>SUMPRODUCT(N(Tabela17683[Código]=Tabela13[[#This Row],[PAPEL]]),Tabela17683[Fechamento])</f>
        <v>0</v>
      </c>
      <c r="M186" s="32">
        <f>IF(Tabela13[[#This Row],[Cotação]]&gt;0,Plan1!$B$2/Tabela13[[#This Row],[Cotação]]-MOD(Plan1!$B$2/Tabela13[[#This Row],[Cotação]],100),0)</f>
        <v>100</v>
      </c>
      <c r="N186" s="39">
        <v>1118845</v>
      </c>
      <c r="O186" s="39">
        <v>1862804</v>
      </c>
      <c r="P186" s="87">
        <v>830820</v>
      </c>
      <c r="Q186" s="64">
        <v>0</v>
      </c>
      <c r="R186" s="64">
        <v>51082</v>
      </c>
      <c r="S186" s="64">
        <v>85498</v>
      </c>
      <c r="T186" s="64">
        <v>229914</v>
      </c>
      <c r="U186" s="64">
        <v>177493</v>
      </c>
      <c r="V186" s="94">
        <v>208675</v>
      </c>
      <c r="W186" s="93">
        <v>12132</v>
      </c>
      <c r="X186" s="64">
        <v>20306</v>
      </c>
      <c r="Y186" s="64">
        <v>21435</v>
      </c>
      <c r="Z186" s="64">
        <v>70175</v>
      </c>
      <c r="AA186" s="64">
        <v>125968</v>
      </c>
      <c r="AB186" s="64">
        <v>110840</v>
      </c>
      <c r="AC186" s="64">
        <f>AVERAGE(Tabela13[[#This Row],[LUCRO 2015]:[LUCRO 2010]])</f>
        <v>125443.66666666667</v>
      </c>
      <c r="AD186" s="64">
        <f>AVERAGE(Tabela13[[#This Row],[DIV 2015]:[DIV 2010]])</f>
        <v>60142.666666666664</v>
      </c>
      <c r="AE186" s="83">
        <f>Tabela13[[#This Row],[DIV MÉD]]*1000/Tabela13[[#This Row],[Qtde Total Ações]]</f>
        <v>0.29469276168556113</v>
      </c>
      <c r="AF186" s="30">
        <f>Tabela13[[#This Row],[DIV MÉD]]/Tabela13[[#This Row],[LUCRO MÉD]]</f>
        <v>0.47943964222984548</v>
      </c>
      <c r="AG186" s="30">
        <f>Tabela13[[#This Row],[DIV MÉD/AÇÃO]]/Tabela13[[#This Row],[Cotação]]</f>
        <v>3.7781123293020656E-2</v>
      </c>
      <c r="AH186" s="30">
        <f>Tabela13[[#This Row],[Cotação]]/Tabela13[[#This Row],[VPA]]</f>
        <v>1.4227804496601406</v>
      </c>
      <c r="AI186" s="58">
        <f>IF(Tabela13[[#This Row],[P. Líquido]]&gt;0,Tabela13[[#This Row],[LUCRO MÉD]]/(Tabela13[[#This Row],[P. Líquido]]),0)</f>
        <v>0.11211889642145845</v>
      </c>
      <c r="AJ186" s="70">
        <f>IF([LUCRO MÉD]&lt;&gt;0,Tabela13[[#This Row],[Cotação]]/(Tabela13[[#This Row],[LUCRO MÉD]]*1000/Tabela13[[#This Row],[Qtde Total Ações]]),0)</f>
        <v>12.689925561805964</v>
      </c>
      <c r="AK186" s="58">
        <f>(Tabela13[[#This Row],[LUCRO MÉD]]*1000/Tabela13[[#This Row],[Qtde Total Ações]])/Tabela13[[#This Row],[Cotação]]</f>
        <v>7.8802668709877385E-2</v>
      </c>
      <c r="AL186" s="56">
        <f>Tabela13[[#This Row],[Ativo Circ.]]/Tabela13[[#This Row],[Passivo Circ.]]</f>
        <v>2.2421270551984787</v>
      </c>
      <c r="AM186" s="30">
        <f>STDEV(Tabela13[[#This Row],[LUCRO 2015]:[LUCRO 2010]])/Tabela13[[#This Row],[LUCRO MÉD]]</f>
        <v>0.7427992971744094</v>
      </c>
    </row>
    <row r="187" spans="1:39" hidden="1">
      <c r="A187" s="60" t="s">
        <v>668</v>
      </c>
      <c r="B187" s="21" t="s">
        <v>556</v>
      </c>
      <c r="C187" s="21" t="s">
        <v>62</v>
      </c>
      <c r="D187" s="34">
        <f>MAX(Tabela13[[#This Row],[Colunas1]:[Colunas5]])</f>
        <v>7.9</v>
      </c>
      <c r="E1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7" s="28">
        <f>IF(Tabela13[[#This Row],[P. Líquido]]&lt;&gt;0,(Tabela13[[#This Row],[P. Líquido]]*1000)/Tabela13[[#This Row],[Qtde Total Ações]],0)</f>
        <v>15.169599184782609</v>
      </c>
      <c r="G187" s="39">
        <f>SUMPRODUCT(N(TRIM(Tabela15[Colunas1])=Tabela13[[#This Row],[Nome de Pregão]]),Tabela15[Qtde total de ações])</f>
        <v>88320000</v>
      </c>
      <c r="H187" s="21">
        <f>SUMPRODUCT(N(Tabela1[Código]=Tabela13[[#This Row],[PAPEL]]),Tabela1[Fechamento])</f>
        <v>7.9</v>
      </c>
      <c r="I187" s="21">
        <f>SUMPRODUCT(N(Tabela17[Código]=Tabela13[[#This Row],[PAPEL]]),Tabela17[Fechamento])</f>
        <v>0</v>
      </c>
      <c r="J187" s="21">
        <f>SUMPRODUCT(N(Tabela176[Código]=Tabela13[[#This Row],[PAPEL]]),Tabela176[Fechamento])</f>
        <v>0</v>
      </c>
      <c r="K187" s="21">
        <f>SUMPRODUCT(N(Tabela1768[Código]=Tabela13[[#This Row],[PAPEL]]),Tabela1768[Fechamento])</f>
        <v>0</v>
      </c>
      <c r="L187" s="31">
        <f>SUMPRODUCT(N(Tabela17683[Código]=Tabela13[[#This Row],[PAPEL]]),Tabela17683[Fechamento])</f>
        <v>0</v>
      </c>
      <c r="M187" s="32">
        <f>IF(Tabela13[[#This Row],[Cotação]]&gt;0,Plan1!$B$2/Tabela13[[#This Row],[Cotação]]-MOD(Plan1!$B$2/Tabela13[[#This Row],[Cotação]],100),0)</f>
        <v>100</v>
      </c>
      <c r="N187" s="39">
        <v>1339779</v>
      </c>
      <c r="O187" s="39">
        <v>677454</v>
      </c>
      <c r="P187" s="87">
        <v>225931</v>
      </c>
      <c r="Q187" s="64">
        <v>173700</v>
      </c>
      <c r="R187" s="64">
        <v>91695</v>
      </c>
      <c r="S187" s="64">
        <v>73727</v>
      </c>
      <c r="T187" s="64"/>
      <c r="U187" s="64"/>
      <c r="V187" s="94"/>
      <c r="W187" s="93"/>
      <c r="X187" s="64"/>
      <c r="Y187" s="64"/>
      <c r="Z187" s="64"/>
      <c r="AA187" s="64"/>
      <c r="AB187" s="64"/>
      <c r="AC187" s="64">
        <f>AVERAGE(Tabela13[[#This Row],[LUCRO 2015]:[LUCRO 2010]])</f>
        <v>113040.66666666667</v>
      </c>
      <c r="AD187" s="64" t="e">
        <f>AVERAGE(Tabela13[[#This Row],[DIV 2015]:[DIV 2010]])</f>
        <v>#DIV/0!</v>
      </c>
      <c r="AE187" s="83" t="e">
        <f>Tabela13[[#This Row],[DIV MÉD]]*1000/Tabela13[[#This Row],[Qtde Total Ações]]</f>
        <v>#DIV/0!</v>
      </c>
      <c r="AF187" s="30" t="e">
        <f>Tabela13[[#This Row],[DIV MÉD]]/Tabela13[[#This Row],[LUCRO MÉD]]</f>
        <v>#DIV/0!</v>
      </c>
      <c r="AG187" s="30" t="e">
        <f>Tabela13[[#This Row],[DIV MÉD/AÇÃO]]/Tabela13[[#This Row],[Cotação]]</f>
        <v>#DIV/0!</v>
      </c>
      <c r="AH187" s="30">
        <f>Tabela13[[#This Row],[Cotação]]/Tabela13[[#This Row],[VPA]]</f>
        <v>0.52077842688980802</v>
      </c>
      <c r="AI187" s="58">
        <f>IF(Tabela13[[#This Row],[P. Líquido]]&gt;0,Tabela13[[#This Row],[LUCRO MÉD]]/(Tabela13[[#This Row],[P. Líquido]]),0)</f>
        <v>8.4372621653770269E-2</v>
      </c>
      <c r="AJ187" s="70">
        <f>IF([LUCRO MÉD]&lt;&gt;0,Tabela13[[#This Row],[Cotação]]/(Tabela13[[#This Row],[LUCRO MÉD]]*1000/Tabela13[[#This Row],[Qtde Total Ações]]),0)</f>
        <v>6.1723627485093857</v>
      </c>
      <c r="AK187" s="58">
        <f>(Tabela13[[#This Row],[LUCRO MÉD]]*1000/Tabela13[[#This Row],[Qtde Total Ações]])/Tabela13[[#This Row],[Cotação]]</f>
        <v>0.16201251299455757</v>
      </c>
      <c r="AL187" s="56">
        <f>Tabela13[[#This Row],[Ativo Circ.]]/Tabela13[[#This Row],[Passivo Circ.]]</f>
        <v>2.9984995418955345</v>
      </c>
      <c r="AM187" s="30">
        <f>STDEV(Tabela13[[#This Row],[LUCRO 2015]:[LUCRO 2010]])/Tabela13[[#This Row],[LUCRO MÉD]]</f>
        <v>0.47146926087200192</v>
      </c>
    </row>
    <row r="188" spans="1:39" hidden="1">
      <c r="A188" s="60" t="s">
        <v>584</v>
      </c>
      <c r="B188" s="21" t="s">
        <v>562</v>
      </c>
      <c r="C188" s="21" t="s">
        <v>13</v>
      </c>
      <c r="D188" s="34">
        <f>MAX(Tabela13[[#This Row],[Colunas1]:[Colunas5]])</f>
        <v>8.01</v>
      </c>
      <c r="E1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8" s="28">
        <f>IF(Tabela13[[#This Row],[P. Líquido]]&lt;&gt;0,(Tabela13[[#This Row],[P. Líquido]]*1000)/Tabela13[[#This Row],[Qtde Total Ações]],0)</f>
        <v>15.833963643653</v>
      </c>
      <c r="G188" s="39">
        <f>SUMPRODUCT(N(TRIM(Tabela15[Colunas1])=Tabela13[[#This Row],[Nome de Pregão]]),Tabela15[Qtde total de ações])</f>
        <v>408974477</v>
      </c>
      <c r="H188" s="21">
        <f>SUMPRODUCT(N(Tabela1[Código]=Tabela13[[#This Row],[PAPEL]]),Tabela1[Fechamento])</f>
        <v>8.01</v>
      </c>
      <c r="I188" s="21">
        <f>SUMPRODUCT(N(Tabela17[Código]=Tabela13[[#This Row],[PAPEL]]),Tabela17[Fechamento])</f>
        <v>0</v>
      </c>
      <c r="J188" s="21">
        <f>SUMPRODUCT(N(Tabela176[Código]=Tabela13[[#This Row],[PAPEL]]),Tabela176[Fechamento])</f>
        <v>0</v>
      </c>
      <c r="K188" s="21">
        <f>SUMPRODUCT(N(Tabela1768[Código]=Tabela13[[#This Row],[PAPEL]]),Tabela1768[Fechamento])</f>
        <v>0</v>
      </c>
      <c r="L188" s="31">
        <f>SUMPRODUCT(N(Tabela17683[Código]=Tabela13[[#This Row],[PAPEL]]),Tabela17683[Fechamento])</f>
        <v>0</v>
      </c>
      <c r="M188" s="32">
        <f>IF(Tabela13[[#This Row],[Cotação]]&gt;0,Plan1!$B$2/Tabela13[[#This Row],[Cotação]]-MOD(Plan1!$B$2/Tabela13[[#This Row],[Cotação]],100),0)</f>
        <v>100</v>
      </c>
      <c r="N188" s="39">
        <v>6475687</v>
      </c>
      <c r="O188" s="39">
        <v>68103613</v>
      </c>
      <c r="P188" s="87">
        <v>68103613</v>
      </c>
      <c r="Q188" s="64">
        <v>748970</v>
      </c>
      <c r="R188" s="64">
        <v>621015</v>
      </c>
      <c r="S188" s="64">
        <v>880218</v>
      </c>
      <c r="T188" s="64"/>
      <c r="U188" s="64"/>
      <c r="V188" s="94"/>
      <c r="W188" s="93"/>
      <c r="X188" s="64"/>
      <c r="Y188" s="64"/>
      <c r="Z188" s="64"/>
      <c r="AA188" s="64"/>
      <c r="AB188" s="64"/>
      <c r="AC188" s="64">
        <f>AVERAGE(Tabela13[[#This Row],[LUCRO 2015]:[LUCRO 2010]])</f>
        <v>750067.66666666663</v>
      </c>
      <c r="AD188" s="64" t="e">
        <f>AVERAGE(Tabela13[[#This Row],[DIV 2015]:[DIV 2010]])</f>
        <v>#DIV/0!</v>
      </c>
      <c r="AE188" s="83" t="e">
        <f>Tabela13[[#This Row],[DIV MÉD]]*1000/Tabela13[[#This Row],[Qtde Total Ações]]</f>
        <v>#DIV/0!</v>
      </c>
      <c r="AF188" s="30" t="e">
        <f>Tabela13[[#This Row],[DIV MÉD]]/Tabela13[[#This Row],[LUCRO MÉD]]</f>
        <v>#DIV/0!</v>
      </c>
      <c r="AG188" s="30" t="e">
        <f>Tabela13[[#This Row],[DIV MÉD/AÇÃO]]/Tabela13[[#This Row],[Cotação]]</f>
        <v>#DIV/0!</v>
      </c>
      <c r="AH188" s="30">
        <f>Tabela13[[#This Row],[Cotação]]/Tabela13[[#This Row],[VPA]]</f>
        <v>0.50587459844337745</v>
      </c>
      <c r="AI188" s="58">
        <f>IF(Tabela13[[#This Row],[P. Líquido]]&gt;0,Tabela13[[#This Row],[LUCRO MÉD]]/(Tabela13[[#This Row],[P. Líquido]]),0)</f>
        <v>0.11582827685567054</v>
      </c>
      <c r="AJ188" s="70">
        <f>IF([LUCRO MÉD]&lt;&gt;0,Tabela13[[#This Row],[Cotação]]/(Tabela13[[#This Row],[LUCRO MÉD]]*1000/Tabela13[[#This Row],[Qtde Total Ações]]),0)</f>
        <v>4.3674533730112355</v>
      </c>
      <c r="AK188" s="58">
        <f>(Tabela13[[#This Row],[LUCRO MÉD]]*1000/Tabela13[[#This Row],[Qtde Total Ações]])/Tabela13[[#This Row],[Cotação]]</f>
        <v>0.22896638260170557</v>
      </c>
      <c r="AL188" s="56">
        <f>Tabela13[[#This Row],[Ativo Circ.]]/Tabela13[[#This Row],[Passivo Circ.]]</f>
        <v>1</v>
      </c>
      <c r="AM188" s="30">
        <f>STDEV(Tabela13[[#This Row],[LUCRO 2015]:[LUCRO 2010]])/Tabela13[[#This Row],[LUCRO MÉD]]</f>
        <v>0.17279105871673775</v>
      </c>
    </row>
    <row r="189" spans="1:39" hidden="1">
      <c r="A189" s="60" t="s">
        <v>608</v>
      </c>
      <c r="B189" s="21" t="s">
        <v>555</v>
      </c>
      <c r="C189" s="21" t="s">
        <v>378</v>
      </c>
      <c r="D189" s="34">
        <f>MAX(Tabela13[[#This Row],[Colunas1]:[Colunas5]])</f>
        <v>8</v>
      </c>
      <c r="E1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89" s="28">
        <f>IF(Tabela13[[#This Row],[P. Líquido]]&lt;&gt;0,(Tabela13[[#This Row],[P. Líquido]]*1000)/Tabela13[[#This Row],[Qtde Total Ações]],0)</f>
        <v>22.0151</v>
      </c>
      <c r="G189" s="39">
        <f>SUMPRODUCT(N(TRIM(Tabela15[Colunas1])=Tabela13[[#This Row],[Nome de Pregão]]),Tabela15[Qtde total de ações])</f>
        <v>10000000</v>
      </c>
      <c r="H189" s="21">
        <f>SUMPRODUCT(N(Tabela1[Código]=Tabela13[[#This Row],[PAPEL]]),Tabela1[Fechamento])</f>
        <v>0</v>
      </c>
      <c r="I189" s="21">
        <f>SUMPRODUCT(N(Tabela17[Código]=Tabela13[[#This Row],[PAPEL]]),Tabela17[Fechamento])</f>
        <v>0</v>
      </c>
      <c r="J189" s="26">
        <f>SUMPRODUCT(N(Tabela176[Código]=Tabela13[[#This Row],[PAPEL]]),Tabela176[Fechamento])</f>
        <v>0</v>
      </c>
      <c r="K189" s="26">
        <f>SUMPRODUCT(N(Tabela1768[Código]=Tabela13[[#This Row],[PAPEL]]),Tabela1768[Fechamento])</f>
        <v>8</v>
      </c>
      <c r="L189" s="40">
        <f>SUMPRODUCT(N(Tabela17683[Código]=Tabela13[[#This Row],[PAPEL]]),Tabela17683[Fechamento])</f>
        <v>0</v>
      </c>
      <c r="M189" s="32">
        <f>IF(Tabela13[[#This Row],[Cotação]]&gt;0,Plan1!$B$2/Tabela13[[#This Row],[Cotação]]-MOD(Plan1!$B$2/Tabela13[[#This Row],[Cotação]],100),0)</f>
        <v>100</v>
      </c>
      <c r="N189" s="39">
        <v>220151</v>
      </c>
      <c r="O189" s="39">
        <v>182354</v>
      </c>
      <c r="P189" s="87">
        <v>191346</v>
      </c>
      <c r="Q189" s="64">
        <v>0</v>
      </c>
      <c r="R189" s="64">
        <v>0</v>
      </c>
      <c r="S189" s="64">
        <v>16090</v>
      </c>
      <c r="T189" s="64"/>
      <c r="U189" s="64"/>
      <c r="V189" s="94"/>
      <c r="W189" s="93"/>
      <c r="X189" s="64"/>
      <c r="Y189" s="64"/>
      <c r="Z189" s="64"/>
      <c r="AA189" s="64"/>
      <c r="AB189" s="64"/>
      <c r="AC189" s="64">
        <f>AVERAGE(Tabela13[[#This Row],[LUCRO 2015]:[LUCRO 2010]])</f>
        <v>5363.333333333333</v>
      </c>
      <c r="AD189" s="64" t="e">
        <f>AVERAGE(Tabela13[[#This Row],[DIV 2015]:[DIV 2010]])</f>
        <v>#DIV/0!</v>
      </c>
      <c r="AE189" s="83" t="e">
        <f>Tabela13[[#This Row],[DIV MÉD]]*1000/Tabela13[[#This Row],[Qtde Total Ações]]</f>
        <v>#DIV/0!</v>
      </c>
      <c r="AF189" s="30" t="e">
        <f>Tabela13[[#This Row],[DIV MÉD]]/Tabela13[[#This Row],[LUCRO MÉD]]</f>
        <v>#DIV/0!</v>
      </c>
      <c r="AG189" s="30" t="e">
        <f>Tabela13[[#This Row],[DIV MÉD/AÇÃO]]/Tabela13[[#This Row],[Cotação]]</f>
        <v>#DIV/0!</v>
      </c>
      <c r="AH189" s="30">
        <f>Tabela13[[#This Row],[Cotação]]/Tabela13[[#This Row],[VPA]]</f>
        <v>0.36338694804929345</v>
      </c>
      <c r="AI189" s="58">
        <f>IF(Tabela13[[#This Row],[P. Líquido]]&gt;0,Tabela13[[#This Row],[LUCRO MÉD]]/(Tabela13[[#This Row],[P. Líquido]]),0)</f>
        <v>2.4362066642138046E-2</v>
      </c>
      <c r="AJ189" s="70">
        <f>IF([LUCRO MÉD]&lt;&gt;0,Tabela13[[#This Row],[Cotação]]/(Tabela13[[#This Row],[LUCRO MÉD]]*1000/Tabela13[[#This Row],[Qtde Total Ações]]),0)</f>
        <v>14.916096954630206</v>
      </c>
      <c r="AK189" s="58">
        <f>(Tabela13[[#This Row],[LUCRO MÉD]]*1000/Tabela13[[#This Row],[Qtde Total Ações]])/Tabela13[[#This Row],[Cotação]]</f>
        <v>6.7041666666666666E-2</v>
      </c>
      <c r="AL189" s="56">
        <f>Tabela13[[#This Row],[Ativo Circ.]]/Tabela13[[#This Row],[Passivo Circ.]]</f>
        <v>0.95300659538218724</v>
      </c>
      <c r="AM189" s="30">
        <f>STDEV(Tabela13[[#This Row],[LUCRO 2015]:[LUCRO 2010]])/Tabela13[[#This Row],[LUCRO MÉD]]</f>
        <v>1.7320508075688776</v>
      </c>
    </row>
    <row r="190" spans="1:39" hidden="1">
      <c r="A190" s="60" t="s">
        <v>678</v>
      </c>
      <c r="B190" s="21" t="s">
        <v>555</v>
      </c>
      <c r="C190" s="21" t="s">
        <v>497</v>
      </c>
      <c r="D190" s="34">
        <f>MAX(Tabela13[[#This Row],[Colunas1]:[Colunas5]])</f>
        <v>0</v>
      </c>
      <c r="E1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0" s="28">
        <f>IF(Tabela13[[#This Row],[P. Líquido]]&lt;&gt;0,(Tabela13[[#This Row],[P. Líquido]]*1000)/Tabela13[[#This Row],[Qtde Total Ações]],0)</f>
        <v>-0.8251417575801353</v>
      </c>
      <c r="G190" s="39">
        <f>SUMPRODUCT(N(TRIM(Tabela15[Colunas1])=Tabela13[[#This Row],[Nome de Pregão]]),Tabela15[Qtde total de ações])</f>
        <v>5238421108</v>
      </c>
      <c r="H190" s="21">
        <f>SUMPRODUCT(N(Tabela1[Código]=Tabela13[[#This Row],[PAPEL]]),Tabela1[Fechamento])</f>
        <v>0</v>
      </c>
      <c r="I190" s="21">
        <f>SUMPRODUCT(N(Tabela17[Código]=Tabela13[[#This Row],[PAPEL]]),Tabela17[Fechamento])</f>
        <v>0</v>
      </c>
      <c r="J190" s="21">
        <f>SUMPRODUCT(N(Tabela176[Código]=Tabela13[[#This Row],[PAPEL]]),Tabela176[Fechamento])</f>
        <v>0</v>
      </c>
      <c r="K190" s="21">
        <f>SUMPRODUCT(N(Tabela1768[Código]=Tabela13[[#This Row],[PAPEL]]),Tabela1768[Fechamento])</f>
        <v>0</v>
      </c>
      <c r="L190" s="26">
        <f>SUMPRODUCT(N(Tabela17683[Código]=Tabela13[[#This Row],[PAPEL]]),Tabela17683[Fechamento])</f>
        <v>0</v>
      </c>
      <c r="M190" s="32">
        <f>IF(Tabela13[[#This Row],[Cotação]]&gt;0,Plan1!$B$2/Tabela13[[#This Row],[Cotação]]-MOD(Plan1!$B$2/Tabela13[[#This Row],[Cotação]],100),0)</f>
        <v>0</v>
      </c>
      <c r="N190" s="39">
        <v>-4322440</v>
      </c>
      <c r="O190" s="39">
        <v>2461566</v>
      </c>
      <c r="P190" s="87">
        <v>5542008</v>
      </c>
      <c r="Q190" s="64">
        <v>0</v>
      </c>
      <c r="R190" s="64">
        <v>0</v>
      </c>
      <c r="S190" s="64">
        <v>0</v>
      </c>
      <c r="T190" s="64"/>
      <c r="U190" s="64"/>
      <c r="V190" s="94"/>
      <c r="W190" s="93"/>
      <c r="X190" s="64"/>
      <c r="Y190" s="64"/>
      <c r="Z190" s="64"/>
      <c r="AA190" s="64"/>
      <c r="AB190" s="64"/>
      <c r="AC190" s="64">
        <f>AVERAGE(Tabela13[[#This Row],[LUCRO 2015]:[LUCRO 2010]])</f>
        <v>0</v>
      </c>
      <c r="AD190" s="64" t="e">
        <f>AVERAGE(Tabela13[[#This Row],[DIV 2015]:[DIV 2010]])</f>
        <v>#DIV/0!</v>
      </c>
      <c r="AE190" s="83" t="e">
        <f>Tabela13[[#This Row],[DIV MÉD]]*1000/Tabela13[[#This Row],[Qtde Total Ações]]</f>
        <v>#DIV/0!</v>
      </c>
      <c r="AF190" s="30" t="e">
        <f>Tabela13[[#This Row],[DIV MÉD]]/Tabela13[[#This Row],[LUCRO MÉD]]</f>
        <v>#DIV/0!</v>
      </c>
      <c r="AG190" s="30" t="e">
        <f>Tabela13[[#This Row],[DIV MÉD/AÇÃO]]/Tabela13[[#This Row],[Cotação]]</f>
        <v>#DIV/0!</v>
      </c>
      <c r="AH190" s="30">
        <f>Tabela13[[#This Row],[Cotação]]/Tabela13[[#This Row],[VPA]]</f>
        <v>0</v>
      </c>
      <c r="AI190" s="58">
        <f>IF(Tabela13[[#This Row],[P. Líquido]]&gt;0,Tabela13[[#This Row],[LUCRO MÉD]]/(Tabela13[[#This Row],[P. Líquido]]),0)</f>
        <v>0</v>
      </c>
      <c r="AJ190" s="70">
        <f>IF([LUCRO MÉD]&lt;&gt;0,Tabela13[[#This Row],[Cotação]]/(Tabela13[[#This Row],[LUCRO MÉD]]*1000/Tabela13[[#This Row],[Qtde Total Ações]]),0)</f>
        <v>0</v>
      </c>
      <c r="AK190" s="58" t="e">
        <f>(Tabela13[[#This Row],[LUCRO MÉD]]*1000/Tabela13[[#This Row],[Qtde Total Ações]])/Tabela13[[#This Row],[Cotação]]</f>
        <v>#DIV/0!</v>
      </c>
      <c r="AL190" s="56">
        <f>Tabela13[[#This Row],[Ativo Circ.]]/Tabela13[[#This Row],[Passivo Circ.]]</f>
        <v>0.44416500300973943</v>
      </c>
      <c r="AM190" s="30" t="e">
        <f>STDEV(Tabela13[[#This Row],[LUCRO 2015]:[LUCRO 2010]])/Tabela13[[#This Row],[LUCRO MÉD]]</f>
        <v>#DIV/0!</v>
      </c>
    </row>
    <row r="191" spans="1:39" hidden="1">
      <c r="A191" s="60" t="s">
        <v>595</v>
      </c>
      <c r="B191" s="21" t="s">
        <v>556</v>
      </c>
      <c r="C191" s="21" t="s">
        <v>151</v>
      </c>
      <c r="D191" s="34">
        <f>MAX(Tabela13[[#This Row],[Colunas1]:[Colunas5]])</f>
        <v>8.18</v>
      </c>
      <c r="E1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1" s="28">
        <f>IF(Tabela13[[#This Row],[P. Líquido]]&lt;&gt;0,(Tabela13[[#This Row],[P. Líquido]]*1000)/Tabela13[[#This Row],[Qtde Total Ações]],0)</f>
        <v>22.649805593907868</v>
      </c>
      <c r="G191" s="39">
        <f>SUMPRODUCT(N(TRIM(Tabela15[Colunas1])=Tabela13[[#This Row],[Nome de Pregão]]),Tabela15[Qtde total de ações])</f>
        <v>349547945</v>
      </c>
      <c r="H191" s="21">
        <f>SUMPRODUCT(N(Tabela1[Código]=Tabela13[[#This Row],[PAPEL]]),Tabela1[Fechamento])</f>
        <v>0</v>
      </c>
      <c r="I191" s="21">
        <f>SUMPRODUCT(N(Tabela17[Código]=Tabela13[[#This Row],[PAPEL]]),Tabela17[Fechamento])</f>
        <v>8.18</v>
      </c>
      <c r="J191" s="21">
        <f>SUMPRODUCT(N(Tabela176[Código]=Tabela13[[#This Row],[PAPEL]]),Tabela176[Fechamento])</f>
        <v>0</v>
      </c>
      <c r="K191" s="21">
        <f>SUMPRODUCT(N(Tabela1768[Código]=Tabela13[[#This Row],[PAPEL]]),Tabela1768[Fechamento])</f>
        <v>0</v>
      </c>
      <c r="L191" s="26">
        <f>SUMPRODUCT(N(Tabela17683[Código]=Tabela13[[#This Row],[PAPEL]]),Tabela17683[Fechamento])</f>
        <v>0</v>
      </c>
      <c r="M191" s="32">
        <f>IF(Tabela13[[#This Row],[Cotação]]&gt;0,Plan1!$B$2/Tabela13[[#This Row],[Cotação]]-MOD(Plan1!$B$2/Tabela13[[#This Row],[Cotação]],100),0)</f>
        <v>100</v>
      </c>
      <c r="N191" s="67">
        <v>7917193</v>
      </c>
      <c r="O191" s="67">
        <v>377977</v>
      </c>
      <c r="P191" s="89">
        <v>34290</v>
      </c>
      <c r="Q191" s="64">
        <v>0</v>
      </c>
      <c r="R191" s="64">
        <v>101483</v>
      </c>
      <c r="S191" s="64">
        <v>0</v>
      </c>
      <c r="T191" s="64"/>
      <c r="U191" s="64"/>
      <c r="V191" s="94"/>
      <c r="W191" s="93"/>
      <c r="X191" s="64"/>
      <c r="Y191" s="64"/>
      <c r="Z191" s="64"/>
      <c r="AA191" s="64"/>
      <c r="AB191" s="64"/>
      <c r="AC191" s="64">
        <f>AVERAGE(Tabela13[[#This Row],[LUCRO 2015]:[LUCRO 2010]])</f>
        <v>33827.666666666664</v>
      </c>
      <c r="AD191" s="64" t="e">
        <f>AVERAGE(Tabela13[[#This Row],[DIV 2015]:[DIV 2010]])</f>
        <v>#DIV/0!</v>
      </c>
      <c r="AE191" s="83" t="e">
        <f>Tabela13[[#This Row],[DIV MÉD]]*1000/Tabela13[[#This Row],[Qtde Total Ações]]</f>
        <v>#DIV/0!</v>
      </c>
      <c r="AF191" s="30" t="e">
        <f>Tabela13[[#This Row],[DIV MÉD]]/Tabela13[[#This Row],[LUCRO MÉD]]</f>
        <v>#DIV/0!</v>
      </c>
      <c r="AG191" s="30" t="e">
        <f>Tabela13[[#This Row],[DIV MÉD/AÇÃO]]/Tabela13[[#This Row],[Cotação]]</f>
        <v>#DIV/0!</v>
      </c>
      <c r="AH191" s="30">
        <f>Tabela13[[#This Row],[Cotação]]/Tabela13[[#This Row],[VPA]]</f>
        <v>0.36115100264702404</v>
      </c>
      <c r="AI191" s="58">
        <f>IF(Tabela13[[#This Row],[P. Líquido]]&gt;0,Tabela13[[#This Row],[LUCRO MÉD]]/(Tabela13[[#This Row],[P. Líquido]]),0)</f>
        <v>4.2726843550064605E-3</v>
      </c>
      <c r="AJ191" s="70">
        <f>IF([LUCRO MÉD]&lt;&gt;0,Tabela13[[#This Row],[Cotação]]/(Tabela13[[#This Row],[LUCRO MÉD]]*1000/Tabela13[[#This Row],[Qtde Total Ações]]),0)</f>
        <v>84.525551770247233</v>
      </c>
      <c r="AK191" s="58">
        <f>(Tabela13[[#This Row],[LUCRO MÉD]]*1000/Tabela13[[#This Row],[Qtde Total Ações]])/Tabela13[[#This Row],[Cotação]]</f>
        <v>1.1830742054404398E-2</v>
      </c>
      <c r="AL191" s="56">
        <f>Tabela13[[#This Row],[Ativo Circ.]]/Tabela13[[#This Row],[Passivo Circ.]]</f>
        <v>11.022951297754448</v>
      </c>
      <c r="AM191" s="30">
        <f>STDEV(Tabela13[[#This Row],[LUCRO 2015]:[LUCRO 2010]])/Tabela13[[#This Row],[LUCRO MÉD]]</f>
        <v>1.7320508075688774</v>
      </c>
    </row>
    <row r="192" spans="1:39" hidden="1">
      <c r="A192" s="60" t="s">
        <v>679</v>
      </c>
      <c r="B192" s="21" t="s">
        <v>555</v>
      </c>
      <c r="C192" s="21" t="s">
        <v>284</v>
      </c>
      <c r="D192" s="34">
        <f>MAX(Tabela13[[#This Row],[Colunas1]:[Colunas5]])</f>
        <v>0.36</v>
      </c>
      <c r="E1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2" s="28" t="e">
        <f>IF(Tabela13[[#This Row],[P. Líquido]]&lt;&gt;0,(Tabela13[[#This Row],[P. Líquido]]*1000)/Tabela13[[#This Row],[Qtde Total Ações]],0)</f>
        <v>#DIV/0!</v>
      </c>
      <c r="G192" s="39">
        <f>SUMPRODUCT(N(TRIM(Tabela15[Colunas1])=Tabela13[[#This Row],[Nome de Pregão]]),Tabela15[Qtde total de ações])</f>
        <v>0</v>
      </c>
      <c r="H192" s="21">
        <f>SUMPRODUCT(N(Tabela1[Código]=Tabela13[[#This Row],[PAPEL]]),Tabela1[Fechamento])</f>
        <v>0</v>
      </c>
      <c r="I192" s="21">
        <f>SUMPRODUCT(N(Tabela17[Código]=Tabela13[[#This Row],[PAPEL]]),Tabela17[Fechamento])</f>
        <v>0</v>
      </c>
      <c r="J192" s="21">
        <f>SUMPRODUCT(N(Tabela176[Código]=Tabela13[[#This Row],[PAPEL]]),Tabela176[Fechamento])</f>
        <v>0.36</v>
      </c>
      <c r="K192" s="21">
        <f>SUMPRODUCT(N(Tabela1768[Código]=Tabela13[[#This Row],[PAPEL]]),Tabela1768[Fechamento])</f>
        <v>0</v>
      </c>
      <c r="L192" s="31">
        <f>SUMPRODUCT(N(Tabela17683[Código]=Tabela13[[#This Row],[PAPEL]]),Tabela17683[Fechamento])</f>
        <v>0</v>
      </c>
      <c r="M192" s="32">
        <f>IF(Tabela13[[#This Row],[Cotação]]&gt;0,Plan1!$B$2/Tabela13[[#This Row],[Cotação]]-MOD(Plan1!$B$2/Tabela13[[#This Row],[Cotação]],100),0)</f>
        <v>2700</v>
      </c>
      <c r="N192" s="39">
        <v>-33283</v>
      </c>
      <c r="O192" s="39">
        <v>308740</v>
      </c>
      <c r="P192" s="87">
        <v>406299</v>
      </c>
      <c r="Q192" s="64">
        <v>0</v>
      </c>
      <c r="R192" s="64">
        <v>0</v>
      </c>
      <c r="S192" s="64">
        <v>0</v>
      </c>
      <c r="T192" s="64"/>
      <c r="U192" s="64"/>
      <c r="V192" s="94"/>
      <c r="W192" s="93"/>
      <c r="X192" s="64"/>
      <c r="Y192" s="64"/>
      <c r="Z192" s="64"/>
      <c r="AA192" s="64"/>
      <c r="AB192" s="64"/>
      <c r="AC192" s="64">
        <f>AVERAGE(Tabela13[[#This Row],[LUCRO 2015]:[LUCRO 2010]])</f>
        <v>0</v>
      </c>
      <c r="AD192" s="64" t="e">
        <f>AVERAGE(Tabela13[[#This Row],[DIV 2015]:[DIV 2010]])</f>
        <v>#DIV/0!</v>
      </c>
      <c r="AE192" s="83" t="e">
        <f>Tabela13[[#This Row],[DIV MÉD]]*1000/Tabela13[[#This Row],[Qtde Total Ações]]</f>
        <v>#DIV/0!</v>
      </c>
      <c r="AF192" s="30" t="e">
        <f>Tabela13[[#This Row],[DIV MÉD]]/Tabela13[[#This Row],[LUCRO MÉD]]</f>
        <v>#DIV/0!</v>
      </c>
      <c r="AG192" s="30" t="e">
        <f>Tabela13[[#This Row],[DIV MÉD/AÇÃO]]/Tabela13[[#This Row],[Cotação]]</f>
        <v>#DIV/0!</v>
      </c>
      <c r="AH192" s="30" t="e">
        <f>Tabela13[[#This Row],[Cotação]]/Tabela13[[#This Row],[VPA]]</f>
        <v>#DIV/0!</v>
      </c>
      <c r="AI192" s="58">
        <f>IF(Tabela13[[#This Row],[P. Líquido]]&gt;0,Tabela13[[#This Row],[LUCRO MÉD]]/(Tabela13[[#This Row],[P. Líquido]]),0)</f>
        <v>0</v>
      </c>
      <c r="AJ192" s="70">
        <f>IF([LUCRO MÉD]&lt;&gt;0,Tabela13[[#This Row],[Cotação]]/(Tabela13[[#This Row],[LUCRO MÉD]]*1000/Tabela13[[#This Row],[Qtde Total Ações]]),0)</f>
        <v>0</v>
      </c>
      <c r="AK192" s="58" t="e">
        <f>(Tabela13[[#This Row],[LUCRO MÉD]]*1000/Tabela13[[#This Row],[Qtde Total Ações]])/Tabela13[[#This Row],[Cotação]]</f>
        <v>#DIV/0!</v>
      </c>
      <c r="AL192" s="56">
        <f>Tabela13[[#This Row],[Ativo Circ.]]/Tabela13[[#This Row],[Passivo Circ.]]</f>
        <v>0.75988373094691353</v>
      </c>
      <c r="AM192" s="30" t="e">
        <f>STDEV(Tabela13[[#This Row],[LUCRO 2015]:[LUCRO 2010]])/Tabela13[[#This Row],[LUCRO MÉD]]</f>
        <v>#DIV/0!</v>
      </c>
    </row>
    <row r="193" spans="1:39" hidden="1">
      <c r="A193" s="21" t="s">
        <v>680</v>
      </c>
      <c r="B193" s="21" t="s">
        <v>556</v>
      </c>
      <c r="C193" s="21" t="s">
        <v>427</v>
      </c>
      <c r="D193" s="34">
        <f>MAX(Tabela13[[#This Row],[Colunas1]:[Colunas5]])</f>
        <v>12.14</v>
      </c>
      <c r="E1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3" s="28">
        <f>IF(Tabela13[[#This Row],[P. Líquido]]&lt;&gt;0,(Tabela13[[#This Row],[P. Líquido]]*1000)/Tabela13[[#This Row],[Qtde Total Ações]],0)</f>
        <v>0</v>
      </c>
      <c r="G193" s="39">
        <f>SUMPRODUCT(N(TRIM(Tabela15[Colunas1])=Tabela13[[#This Row],[Nome de Pregão]]),Tabela15[Qtde total de ações])</f>
        <v>0</v>
      </c>
      <c r="H193" s="21">
        <f>SUMPRODUCT(N(Tabela1[Código]=Tabela13[[#This Row],[PAPEL]]),Tabela1[Fechamento])</f>
        <v>0</v>
      </c>
      <c r="I193" s="21">
        <f>SUMPRODUCT(N(Tabela17[Código]=Tabela13[[#This Row],[PAPEL]]),Tabela17[Fechamento])</f>
        <v>0</v>
      </c>
      <c r="J193" s="21">
        <f>SUMPRODUCT(N(Tabela176[Código]=Tabela13[[#This Row],[PAPEL]]),Tabela176[Fechamento])</f>
        <v>0</v>
      </c>
      <c r="K193" s="21">
        <f>SUMPRODUCT(N(Tabela1768[Código]=Tabela13[[#This Row],[PAPEL]]),Tabela1768[Fechamento])</f>
        <v>12.14</v>
      </c>
      <c r="L193" s="26">
        <f>SUMPRODUCT(N(Tabela17683[Código]=Tabela13[[#This Row],[PAPEL]]),Tabela17683[Fechamento])</f>
        <v>0</v>
      </c>
      <c r="M193" s="32">
        <f>IF(Tabela13[[#This Row],[Cotação]]&gt;0,Plan1!$B$2/Tabela13[[#This Row],[Cotação]]-MOD(Plan1!$B$2/Tabela13[[#This Row],[Cotação]],100),0)</f>
        <v>0</v>
      </c>
      <c r="N193" s="32"/>
      <c r="O193" s="32"/>
      <c r="P193" s="88"/>
      <c r="Q193" s="64"/>
      <c r="R193" s="64"/>
      <c r="S193" s="64"/>
      <c r="T193" s="64"/>
      <c r="U193" s="64"/>
      <c r="V193" s="94"/>
      <c r="W193" s="93"/>
      <c r="X193" s="64"/>
      <c r="Y193" s="64"/>
      <c r="Z193" s="64"/>
      <c r="AA193" s="64"/>
      <c r="AB193" s="64"/>
      <c r="AC193" s="64" t="e">
        <f>AVERAGE(Tabela13[[#This Row],[LUCRO 2015]:[LUCRO 2010]])</f>
        <v>#DIV/0!</v>
      </c>
      <c r="AD193" s="64" t="e">
        <f>AVERAGE(Tabela13[[#This Row],[DIV 2015]:[DIV 2010]])</f>
        <v>#DIV/0!</v>
      </c>
      <c r="AE193" s="83" t="e">
        <f>Tabela13[[#This Row],[DIV MÉD]]*1000/Tabela13[[#This Row],[Qtde Total Ações]]</f>
        <v>#DIV/0!</v>
      </c>
      <c r="AF193" s="30" t="e">
        <f>Tabela13[[#This Row],[DIV MÉD]]/Tabela13[[#This Row],[LUCRO MÉD]]</f>
        <v>#DIV/0!</v>
      </c>
      <c r="AG193" s="30" t="e">
        <f>Tabela13[[#This Row],[DIV MÉD/AÇÃO]]/Tabela13[[#This Row],[Cotação]]</f>
        <v>#DIV/0!</v>
      </c>
      <c r="AH193" s="30" t="e">
        <f>Tabela13[[#This Row],[Cotação]]/Tabela13[[#This Row],[VPA]]</f>
        <v>#DIV/0!</v>
      </c>
      <c r="AI193" s="58">
        <f>IF(Tabela13[[#This Row],[P. Líquido]]&gt;0,Tabela13[[#This Row],[LUCRO MÉD]]/(Tabela13[[#This Row],[P. Líquido]]),0)</f>
        <v>0</v>
      </c>
      <c r="AJ193" s="70" t="e">
        <f>IF([LUCRO MÉD]&lt;&gt;0,Tabela13[[#This Row],[Cotação]]/(Tabela13[[#This Row],[LUCRO MÉD]]*1000/Tabela13[[#This Row],[Qtde Total Ações]]),0)</f>
        <v>#DIV/0!</v>
      </c>
      <c r="AK193" s="58" t="e">
        <f>(Tabela13[[#This Row],[LUCRO MÉD]]*1000/Tabela13[[#This Row],[Qtde Total Ações]])/Tabela13[[#This Row],[Cotação]]</f>
        <v>#DIV/0!</v>
      </c>
      <c r="AL193" s="56" t="e">
        <f>Tabela13[[#This Row],[Ativo Circ.]]/Tabela13[[#This Row],[Passivo Circ.]]</f>
        <v>#DIV/0!</v>
      </c>
      <c r="AM193" s="30" t="e">
        <f>STDEV(Tabela13[[#This Row],[LUCRO 2015]:[LUCRO 2010]])/Tabela13[[#This Row],[LUCRO MÉD]]</f>
        <v>#DIV/0!</v>
      </c>
    </row>
    <row r="194" spans="1:39" hidden="1">
      <c r="A194" s="21" t="s">
        <v>680</v>
      </c>
      <c r="B194" s="21" t="s">
        <v>555</v>
      </c>
      <c r="C194" s="21" t="s">
        <v>426</v>
      </c>
      <c r="D194" s="34">
        <f>MAX(Tabela13[[#This Row],[Colunas1]:[Colunas5]])</f>
        <v>14.79</v>
      </c>
      <c r="E1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4" s="28">
        <f>IF(Tabela13[[#This Row],[P. Líquido]]&lt;&gt;0,(Tabela13[[#This Row],[P. Líquido]]*1000)/Tabela13[[#This Row],[Qtde Total Ações]],0)</f>
        <v>0</v>
      </c>
      <c r="G194" s="39">
        <f>SUMPRODUCT(N(TRIM(Tabela15[Colunas1])=Tabela13[[#This Row],[Nome de Pregão]]),Tabela15[Qtde total de ações])</f>
        <v>0</v>
      </c>
      <c r="H194" s="21">
        <f>SUMPRODUCT(N(Tabela1[Código]=Tabela13[[#This Row],[PAPEL]]),Tabela1[Fechamento])</f>
        <v>0</v>
      </c>
      <c r="I194" s="21">
        <f>SUMPRODUCT(N(Tabela17[Código]=Tabela13[[#This Row],[PAPEL]]),Tabela17[Fechamento])</f>
        <v>0</v>
      </c>
      <c r="J194" s="21">
        <f>SUMPRODUCT(N(Tabela176[Código]=Tabela13[[#This Row],[PAPEL]]),Tabela176[Fechamento])</f>
        <v>0</v>
      </c>
      <c r="K194" s="21">
        <f>SUMPRODUCT(N(Tabela1768[Código]=Tabela13[[#This Row],[PAPEL]]),Tabela1768[Fechamento])</f>
        <v>14.79</v>
      </c>
      <c r="L194" s="26">
        <f>SUMPRODUCT(N(Tabela17683[Código]=Tabela13[[#This Row],[PAPEL]]),Tabela17683[Fechamento])</f>
        <v>0</v>
      </c>
      <c r="M194" s="32">
        <f>IF(Tabela13[[#This Row],[Cotação]]&gt;0,Plan1!$B$2/Tabela13[[#This Row],[Cotação]]-MOD(Plan1!$B$2/Tabela13[[#This Row],[Cotação]],100),0)</f>
        <v>0</v>
      </c>
      <c r="N194" s="32"/>
      <c r="O194" s="32"/>
      <c r="P194" s="88"/>
      <c r="Q194" s="64"/>
      <c r="R194" s="64"/>
      <c r="S194" s="64"/>
      <c r="T194" s="64"/>
      <c r="U194" s="64"/>
      <c r="V194" s="94"/>
      <c r="W194" s="93"/>
      <c r="X194" s="64"/>
      <c r="Y194" s="64"/>
      <c r="Z194" s="64"/>
      <c r="AA194" s="64"/>
      <c r="AB194" s="64"/>
      <c r="AC194" s="64" t="e">
        <f>AVERAGE(Tabela13[[#This Row],[LUCRO 2015]:[LUCRO 2010]])</f>
        <v>#DIV/0!</v>
      </c>
      <c r="AD194" s="64" t="e">
        <f>AVERAGE(Tabela13[[#This Row],[DIV 2015]:[DIV 2010]])</f>
        <v>#DIV/0!</v>
      </c>
      <c r="AE194" s="83" t="e">
        <f>Tabela13[[#This Row],[DIV MÉD]]*1000/Tabela13[[#This Row],[Qtde Total Ações]]</f>
        <v>#DIV/0!</v>
      </c>
      <c r="AF194" s="30" t="e">
        <f>Tabela13[[#This Row],[DIV MÉD]]/Tabela13[[#This Row],[LUCRO MÉD]]</f>
        <v>#DIV/0!</v>
      </c>
      <c r="AG194" s="30" t="e">
        <f>Tabela13[[#This Row],[DIV MÉD/AÇÃO]]/Tabela13[[#This Row],[Cotação]]</f>
        <v>#DIV/0!</v>
      </c>
      <c r="AH194" s="30" t="e">
        <f>Tabela13[[#This Row],[Cotação]]/Tabela13[[#This Row],[VPA]]</f>
        <v>#DIV/0!</v>
      </c>
      <c r="AI194" s="58">
        <f>IF(Tabela13[[#This Row],[P. Líquido]]&gt;0,Tabela13[[#This Row],[LUCRO MÉD]]/(Tabela13[[#This Row],[P. Líquido]]),0)</f>
        <v>0</v>
      </c>
      <c r="AJ194" s="70" t="e">
        <f>IF([LUCRO MÉD]&lt;&gt;0,Tabela13[[#This Row],[Cotação]]/(Tabela13[[#This Row],[LUCRO MÉD]]*1000/Tabela13[[#This Row],[Qtde Total Ações]]),0)</f>
        <v>#DIV/0!</v>
      </c>
      <c r="AK194" s="58" t="e">
        <f>(Tabela13[[#This Row],[LUCRO MÉD]]*1000/Tabela13[[#This Row],[Qtde Total Ações]])/Tabela13[[#This Row],[Cotação]]</f>
        <v>#DIV/0!</v>
      </c>
      <c r="AL194" s="56" t="e">
        <f>Tabela13[[#This Row],[Ativo Circ.]]/Tabela13[[#This Row],[Passivo Circ.]]</f>
        <v>#DIV/0!</v>
      </c>
      <c r="AM194" s="30" t="e">
        <f>STDEV(Tabela13[[#This Row],[LUCRO 2015]:[LUCRO 2010]])/Tabela13[[#This Row],[LUCRO MÉD]]</f>
        <v>#DIV/0!</v>
      </c>
    </row>
    <row r="195" spans="1:39" hidden="1">
      <c r="A195" s="60" t="s">
        <v>646</v>
      </c>
      <c r="B195" s="21" t="s">
        <v>555</v>
      </c>
      <c r="C195" s="21" t="s">
        <v>489</v>
      </c>
      <c r="D195" s="34">
        <f>MAX(Tabela13[[#This Row],[Colunas1]:[Colunas5]])</f>
        <v>8.27</v>
      </c>
      <c r="E19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195" s="28">
        <f>IF(Tabela13[[#This Row],[P. Líquido]]&lt;&gt;0,(Tabela13[[#This Row],[P. Líquido]]*1000)/Tabela13[[#This Row],[Qtde Total Ações]],0)</f>
        <v>2.932623407935449</v>
      </c>
      <c r="G195" s="39">
        <f>SUMPRODUCT(N(TRIM(Tabela15[Colunas1])=Tabela13[[#This Row],[Nome de Pregão]]),Tabela15[Qtde total de ações])</f>
        <v>558699080</v>
      </c>
      <c r="H195" s="21">
        <f>SUMPRODUCT(N(Tabela1[Código]=Tabela13[[#This Row],[PAPEL]]),Tabela1[Fechamento])</f>
        <v>0</v>
      </c>
      <c r="I195" s="21">
        <f>SUMPRODUCT(N(Tabela17[Código]=Tabela13[[#This Row],[PAPEL]]),Tabela17[Fechamento])</f>
        <v>0</v>
      </c>
      <c r="J195" s="21">
        <f>SUMPRODUCT(N(Tabela176[Código]=Tabela13[[#This Row],[PAPEL]]),Tabela176[Fechamento])</f>
        <v>0</v>
      </c>
      <c r="K195" s="21">
        <f>SUMPRODUCT(N(Tabela1768[Código]=Tabela13[[#This Row],[PAPEL]]),Tabela1768[Fechamento])</f>
        <v>0</v>
      </c>
      <c r="L195" s="26">
        <f>SUMPRODUCT(N(Tabela17683[Código]=Tabela13[[#This Row],[PAPEL]]),Tabela17683[Fechamento])</f>
        <v>8.27</v>
      </c>
      <c r="M195" s="32">
        <f>IF(Tabela13[[#This Row],[Cotação]]&gt;0,Plan1!$B$2/Tabela13[[#This Row],[Cotação]]-MOD(Plan1!$B$2/Tabela13[[#This Row],[Cotação]],100),0)</f>
        <v>100</v>
      </c>
      <c r="N195" s="39">
        <v>1638454</v>
      </c>
      <c r="O195" s="39">
        <v>1118135</v>
      </c>
      <c r="P195" s="87">
        <v>1727597</v>
      </c>
      <c r="Q195" s="64">
        <v>115772</v>
      </c>
      <c r="R195" s="64">
        <v>474250</v>
      </c>
      <c r="S195" s="64">
        <v>399512</v>
      </c>
      <c r="T195" s="64">
        <v>427045</v>
      </c>
      <c r="U195" s="64">
        <v>387566</v>
      </c>
      <c r="V195" s="94">
        <v>594039</v>
      </c>
      <c r="W195" s="93">
        <v>248233</v>
      </c>
      <c r="X195" s="64">
        <v>798471</v>
      </c>
      <c r="Y195" s="64">
        <v>435200</v>
      </c>
      <c r="Z195" s="64">
        <v>210699</v>
      </c>
      <c r="AA195" s="64">
        <v>285546</v>
      </c>
      <c r="AB195" s="64">
        <v>278600</v>
      </c>
      <c r="AC195" s="64">
        <f>AVERAGE(Tabela13[[#This Row],[LUCRO 2015]:[LUCRO 2010]])</f>
        <v>399697.33333333331</v>
      </c>
      <c r="AD195" s="64">
        <f>AVERAGE(Tabela13[[#This Row],[DIV 2015]:[DIV 2010]])</f>
        <v>376124.83333333331</v>
      </c>
      <c r="AE195" s="83">
        <f>Tabela13[[#This Row],[DIV MÉD]]*1000/Tabela13[[#This Row],[Qtde Total Ações]]</f>
        <v>0.67321541559247478</v>
      </c>
      <c r="AF195" s="30">
        <f>Tabela13[[#This Row],[DIV MÉD]]/Tabela13[[#This Row],[LUCRO MÉD]]</f>
        <v>0.94102412492119036</v>
      </c>
      <c r="AG195" s="30">
        <f>Tabela13[[#This Row],[DIV MÉD/AÇÃO]]/Tabela13[[#This Row],[Cotação]]</f>
        <v>8.1404524255438301E-2</v>
      </c>
      <c r="AH195" s="30">
        <f>Tabela13[[#This Row],[Cotação]]/Tabela13[[#This Row],[VPA]]</f>
        <v>2.820000678444436</v>
      </c>
      <c r="AI195" s="58">
        <f>IF(Tabela13[[#This Row],[P. Líquido]]&gt;0,Tabela13[[#This Row],[LUCRO MÉD]]/(Tabela13[[#This Row],[P. Líquido]]),0)</f>
        <v>0.24394785165365235</v>
      </c>
      <c r="AJ195" s="70">
        <f>IF([LUCRO MÉD]&lt;&gt;0,Tabela13[[#This Row],[Cotação]]/(Tabela13[[#This Row],[LUCRO MÉD]]*1000/Tabela13[[#This Row],[Qtde Total Ações]]),0)</f>
        <v>11.559850432493921</v>
      </c>
      <c r="AK195" s="58">
        <f>(Tabela13[[#This Row],[LUCRO MÉD]]*1000/Tabela13[[#This Row],[Qtde Total Ações]])/Tabela13[[#This Row],[Cotação]]</f>
        <v>8.6506309561676584E-2</v>
      </c>
      <c r="AL195" s="56">
        <f>Tabela13[[#This Row],[Ativo Circ.]]/Tabela13[[#This Row],[Passivo Circ.]]</f>
        <v>0.64721980878642416</v>
      </c>
      <c r="AM195" s="30">
        <f>STDEV(Tabela13[[#This Row],[LUCRO 2015]:[LUCRO 2010]])/Tabela13[[#This Row],[LUCRO MÉD]]</f>
        <v>0.3953236161896323</v>
      </c>
    </row>
    <row r="196" spans="1:39" hidden="1">
      <c r="A196" s="21" t="s">
        <v>682</v>
      </c>
      <c r="B196" s="21" t="s">
        <v>556</v>
      </c>
      <c r="C196" s="21" t="s">
        <v>429</v>
      </c>
      <c r="D196" s="34">
        <f>MAX(Tabela13[[#This Row],[Colunas1]:[Colunas5]])</f>
        <v>57.45</v>
      </c>
      <c r="E1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6" s="28">
        <f>IF(Tabela13[[#This Row],[P. Líquido]]&lt;&gt;0,(Tabela13[[#This Row],[P. Líquido]]*1000)/Tabela13[[#This Row],[Qtde Total Ações]],0)</f>
        <v>0</v>
      </c>
      <c r="G196" s="39">
        <f>SUMPRODUCT(N(TRIM(Tabela15[Colunas1])=Tabela13[[#This Row],[Nome de Pregão]]),Tabela15[Qtde total de ações])</f>
        <v>0</v>
      </c>
      <c r="H196" s="21">
        <f>SUMPRODUCT(N(Tabela1[Código]=Tabela13[[#This Row],[PAPEL]]),Tabela1[Fechamento])</f>
        <v>0</v>
      </c>
      <c r="I196" s="21">
        <f>SUMPRODUCT(N(Tabela17[Código]=Tabela13[[#This Row],[PAPEL]]),Tabela17[Fechamento])</f>
        <v>0</v>
      </c>
      <c r="J196" s="21">
        <f>SUMPRODUCT(N(Tabela176[Código]=Tabela13[[#This Row],[PAPEL]]),Tabela176[Fechamento])</f>
        <v>0</v>
      </c>
      <c r="K196" s="21">
        <f>SUMPRODUCT(N(Tabela1768[Código]=Tabela13[[#This Row],[PAPEL]]),Tabela1768[Fechamento])</f>
        <v>57.45</v>
      </c>
      <c r="L196" s="26">
        <f>SUMPRODUCT(N(Tabela17683[Código]=Tabela13[[#This Row],[PAPEL]]),Tabela17683[Fechamento])</f>
        <v>0</v>
      </c>
      <c r="M196" s="32">
        <f>IF(Tabela13[[#This Row],[Cotação]]&gt;0,Plan1!$B$2/Tabela13[[#This Row],[Cotação]]-MOD(Plan1!$B$2/Tabela13[[#This Row],[Cotação]],100),0)</f>
        <v>0</v>
      </c>
      <c r="N196" s="32"/>
      <c r="O196" s="32"/>
      <c r="P196" s="88"/>
      <c r="Q196" s="64"/>
      <c r="R196" s="64"/>
      <c r="S196" s="64"/>
      <c r="T196" s="64"/>
      <c r="U196" s="64"/>
      <c r="V196" s="94"/>
      <c r="W196" s="93"/>
      <c r="X196" s="64"/>
      <c r="Y196" s="64"/>
      <c r="Z196" s="64"/>
      <c r="AA196" s="64"/>
      <c r="AB196" s="64"/>
      <c r="AC196" s="64" t="e">
        <f>AVERAGE(Tabela13[[#This Row],[LUCRO 2015]:[LUCRO 2010]])</f>
        <v>#DIV/0!</v>
      </c>
      <c r="AD196" s="64" t="e">
        <f>AVERAGE(Tabela13[[#This Row],[DIV 2015]:[DIV 2010]])</f>
        <v>#DIV/0!</v>
      </c>
      <c r="AE196" s="83" t="e">
        <f>Tabela13[[#This Row],[DIV MÉD]]*1000/Tabela13[[#This Row],[Qtde Total Ações]]</f>
        <v>#DIV/0!</v>
      </c>
      <c r="AF196" s="30" t="e">
        <f>Tabela13[[#This Row],[DIV MÉD]]/Tabela13[[#This Row],[LUCRO MÉD]]</f>
        <v>#DIV/0!</v>
      </c>
      <c r="AG196" s="30" t="e">
        <f>Tabela13[[#This Row],[DIV MÉD/AÇÃO]]/Tabela13[[#This Row],[Cotação]]</f>
        <v>#DIV/0!</v>
      </c>
      <c r="AH196" s="30" t="e">
        <f>Tabela13[[#This Row],[Cotação]]/Tabela13[[#This Row],[VPA]]</f>
        <v>#DIV/0!</v>
      </c>
      <c r="AI196" s="58">
        <f>IF(Tabela13[[#This Row],[P. Líquido]]&gt;0,Tabela13[[#This Row],[LUCRO MÉD]]/(Tabela13[[#This Row],[P. Líquido]]),0)</f>
        <v>0</v>
      </c>
      <c r="AJ196" s="70" t="e">
        <f>IF([LUCRO MÉD]&lt;&gt;0,Tabela13[[#This Row],[Cotação]]/(Tabela13[[#This Row],[LUCRO MÉD]]*1000/Tabela13[[#This Row],[Qtde Total Ações]]),0)</f>
        <v>#DIV/0!</v>
      </c>
      <c r="AK196" s="58" t="e">
        <f>(Tabela13[[#This Row],[LUCRO MÉD]]*1000/Tabela13[[#This Row],[Qtde Total Ações]])/Tabela13[[#This Row],[Cotação]]</f>
        <v>#DIV/0!</v>
      </c>
      <c r="AL196" s="56" t="e">
        <f>Tabela13[[#This Row],[Ativo Circ.]]/Tabela13[[#This Row],[Passivo Circ.]]</f>
        <v>#DIV/0!</v>
      </c>
      <c r="AM196" s="30" t="e">
        <f>STDEV(Tabela13[[#This Row],[LUCRO 2015]:[LUCRO 2010]])/Tabela13[[#This Row],[LUCRO MÉD]]</f>
        <v>#DIV/0!</v>
      </c>
    </row>
    <row r="197" spans="1:39" hidden="1">
      <c r="A197" s="21" t="s">
        <v>682</v>
      </c>
      <c r="B197" s="21" t="s">
        <v>555</v>
      </c>
      <c r="C197" s="21" t="s">
        <v>428</v>
      </c>
      <c r="D197" s="34">
        <f>MAX(Tabela13[[#This Row],[Colunas1]:[Colunas5]])</f>
        <v>56.45</v>
      </c>
      <c r="E1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7" s="28">
        <f>IF(Tabela13[[#This Row],[P. Líquido]]&lt;&gt;0,(Tabela13[[#This Row],[P. Líquido]]*1000)/Tabela13[[#This Row],[Qtde Total Ações]],0)</f>
        <v>0</v>
      </c>
      <c r="G197" s="39">
        <f>SUMPRODUCT(N(TRIM(Tabela15[Colunas1])=Tabela13[[#This Row],[Nome de Pregão]]),Tabela15[Qtde total de ações])</f>
        <v>0</v>
      </c>
      <c r="H197" s="21">
        <f>SUMPRODUCT(N(Tabela1[Código]=Tabela13[[#This Row],[PAPEL]]),Tabela1[Fechamento])</f>
        <v>0</v>
      </c>
      <c r="I197" s="21">
        <f>SUMPRODUCT(N(Tabela17[Código]=Tabela13[[#This Row],[PAPEL]]),Tabela17[Fechamento])</f>
        <v>0</v>
      </c>
      <c r="J197" s="21">
        <f>SUMPRODUCT(N(Tabela176[Código]=Tabela13[[#This Row],[PAPEL]]),Tabela176[Fechamento])</f>
        <v>0</v>
      </c>
      <c r="K197" s="21">
        <f>SUMPRODUCT(N(Tabela1768[Código]=Tabela13[[#This Row],[PAPEL]]),Tabela1768[Fechamento])</f>
        <v>56.45</v>
      </c>
      <c r="L197" s="26">
        <f>SUMPRODUCT(N(Tabela17683[Código]=Tabela13[[#This Row],[PAPEL]]),Tabela17683[Fechamento])</f>
        <v>0</v>
      </c>
      <c r="M197" s="32">
        <f>IF(Tabela13[[#This Row],[Cotação]]&gt;0,Plan1!$B$2/Tabela13[[#This Row],[Cotação]]-MOD(Plan1!$B$2/Tabela13[[#This Row],[Cotação]],100),0)</f>
        <v>0</v>
      </c>
      <c r="N197" s="32"/>
      <c r="O197" s="32"/>
      <c r="P197" s="88"/>
      <c r="Q197" s="64"/>
      <c r="R197" s="64"/>
      <c r="S197" s="64"/>
      <c r="T197" s="64"/>
      <c r="U197" s="64"/>
      <c r="V197" s="94"/>
      <c r="W197" s="93"/>
      <c r="X197" s="64"/>
      <c r="Y197" s="64"/>
      <c r="Z197" s="64"/>
      <c r="AA197" s="64"/>
      <c r="AB197" s="64"/>
      <c r="AC197" s="64" t="e">
        <f>AVERAGE(Tabela13[[#This Row],[LUCRO 2015]:[LUCRO 2010]])</f>
        <v>#DIV/0!</v>
      </c>
      <c r="AD197" s="64" t="e">
        <f>AVERAGE(Tabela13[[#This Row],[DIV 2015]:[DIV 2010]])</f>
        <v>#DIV/0!</v>
      </c>
      <c r="AE197" s="83" t="e">
        <f>Tabela13[[#This Row],[DIV MÉD]]*1000/Tabela13[[#This Row],[Qtde Total Ações]]</f>
        <v>#DIV/0!</v>
      </c>
      <c r="AF197" s="30" t="e">
        <f>Tabela13[[#This Row],[DIV MÉD]]/Tabela13[[#This Row],[LUCRO MÉD]]</f>
        <v>#DIV/0!</v>
      </c>
      <c r="AG197" s="30" t="e">
        <f>Tabela13[[#This Row],[DIV MÉD/AÇÃO]]/Tabela13[[#This Row],[Cotação]]</f>
        <v>#DIV/0!</v>
      </c>
      <c r="AH197" s="30" t="e">
        <f>Tabela13[[#This Row],[Cotação]]/Tabela13[[#This Row],[VPA]]</f>
        <v>#DIV/0!</v>
      </c>
      <c r="AI197" s="58">
        <f>IF(Tabela13[[#This Row],[P. Líquido]]&gt;0,Tabela13[[#This Row],[LUCRO MÉD]]/(Tabela13[[#This Row],[P. Líquido]]),0)</f>
        <v>0</v>
      </c>
      <c r="AJ197" s="70" t="e">
        <f>IF([LUCRO MÉD]&lt;&gt;0,Tabela13[[#This Row],[Cotação]]/(Tabela13[[#This Row],[LUCRO MÉD]]*1000/Tabela13[[#This Row],[Qtde Total Ações]]),0)</f>
        <v>#DIV/0!</v>
      </c>
      <c r="AK197" s="58" t="e">
        <f>(Tabela13[[#This Row],[LUCRO MÉD]]*1000/Tabela13[[#This Row],[Qtde Total Ações]])/Tabela13[[#This Row],[Cotação]]</f>
        <v>#DIV/0!</v>
      </c>
      <c r="AL197" s="56" t="e">
        <f>Tabela13[[#This Row],[Ativo Circ.]]/Tabela13[[#This Row],[Passivo Circ.]]</f>
        <v>#DIV/0!</v>
      </c>
      <c r="AM197" s="30" t="e">
        <f>STDEV(Tabela13[[#This Row],[LUCRO 2015]:[LUCRO 2010]])/Tabela13[[#This Row],[LUCRO MÉD]]</f>
        <v>#DIV/0!</v>
      </c>
    </row>
    <row r="198" spans="1:39" hidden="1">
      <c r="A198" s="21" t="s">
        <v>683</v>
      </c>
      <c r="B198" s="21" t="s">
        <v>555</v>
      </c>
      <c r="C198" s="21" t="s">
        <v>310</v>
      </c>
      <c r="D198" s="34">
        <f>MAX(Tabela13[[#This Row],[Colunas1]:[Colunas5]])</f>
        <v>0</v>
      </c>
      <c r="E1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8" s="28">
        <f>IF(Tabela13[[#This Row],[P. Líquido]]&lt;&gt;0,(Tabela13[[#This Row],[P. Líquido]]*1000)/Tabela13[[#This Row],[Qtde Total Ações]],0)</f>
        <v>0</v>
      </c>
      <c r="G198" s="39">
        <f>SUMPRODUCT(N(TRIM(Tabela15[Colunas1])=Tabela13[[#This Row],[Nome de Pregão]]),Tabela15[Qtde total de ações])</f>
        <v>0</v>
      </c>
      <c r="H198" s="21">
        <f>SUMPRODUCT(N(Tabela1[Código]=Tabela13[[#This Row],[PAPEL]]),Tabela1[Fechamento])</f>
        <v>0</v>
      </c>
      <c r="I198" s="21">
        <f>SUMPRODUCT(N(Tabela17[Código]=Tabela13[[#This Row],[PAPEL]]),Tabela17[Fechamento])</f>
        <v>0</v>
      </c>
      <c r="J198" s="21">
        <f>SUMPRODUCT(N(Tabela176[Código]=Tabela13[[#This Row],[PAPEL]]),Tabela176[Fechamento])</f>
        <v>0</v>
      </c>
      <c r="K198" s="21">
        <f>SUMPRODUCT(N(Tabela1768[Código]=Tabela13[[#This Row],[PAPEL]]),Tabela1768[Fechamento])</f>
        <v>0</v>
      </c>
      <c r="L198" s="26">
        <f>SUMPRODUCT(N(Tabela17683[Código]=Tabela13[[#This Row],[PAPEL]]),Tabela17683[Fechamento])</f>
        <v>0</v>
      </c>
      <c r="M198" s="32">
        <f>IF(Tabela13[[#This Row],[Cotação]]&gt;0,Plan1!$B$2/Tabela13[[#This Row],[Cotação]]-MOD(Plan1!$B$2/Tabela13[[#This Row],[Cotação]],100),0)</f>
        <v>0</v>
      </c>
      <c r="N198" s="32"/>
      <c r="O198" s="32"/>
      <c r="P198" s="88"/>
      <c r="Q198" s="64"/>
      <c r="R198" s="64"/>
      <c r="S198" s="64"/>
      <c r="T198" s="64"/>
      <c r="U198" s="64"/>
      <c r="V198" s="94"/>
      <c r="W198" s="93"/>
      <c r="X198" s="64"/>
      <c r="Y198" s="64"/>
      <c r="Z198" s="64"/>
      <c r="AA198" s="64"/>
      <c r="AB198" s="64"/>
      <c r="AC198" s="64" t="e">
        <f>AVERAGE(Tabela13[[#This Row],[LUCRO 2015]:[LUCRO 2010]])</f>
        <v>#DIV/0!</v>
      </c>
      <c r="AD198" s="64" t="e">
        <f>AVERAGE(Tabela13[[#This Row],[DIV 2015]:[DIV 2010]])</f>
        <v>#DIV/0!</v>
      </c>
      <c r="AE198" s="83" t="e">
        <f>Tabela13[[#This Row],[DIV MÉD]]*1000/Tabela13[[#This Row],[Qtde Total Ações]]</f>
        <v>#DIV/0!</v>
      </c>
      <c r="AF198" s="30" t="e">
        <f>Tabela13[[#This Row],[DIV MÉD]]/Tabela13[[#This Row],[LUCRO MÉD]]</f>
        <v>#DIV/0!</v>
      </c>
      <c r="AG198" s="30" t="e">
        <f>Tabela13[[#This Row],[DIV MÉD/AÇÃO]]/Tabela13[[#This Row],[Cotação]]</f>
        <v>#DIV/0!</v>
      </c>
      <c r="AH198" s="30" t="e">
        <f>Tabela13[[#This Row],[Cotação]]/Tabela13[[#This Row],[VPA]]</f>
        <v>#DIV/0!</v>
      </c>
      <c r="AI198" s="58">
        <f>IF(Tabela13[[#This Row],[P. Líquido]]&gt;0,Tabela13[[#This Row],[LUCRO MÉD]]/(Tabela13[[#This Row],[P. Líquido]]),0)</f>
        <v>0</v>
      </c>
      <c r="AJ198" s="70" t="e">
        <f>IF([LUCRO MÉD]&lt;&gt;0,Tabela13[[#This Row],[Cotação]]/(Tabela13[[#This Row],[LUCRO MÉD]]*1000/Tabela13[[#This Row],[Qtde Total Ações]]),0)</f>
        <v>#DIV/0!</v>
      </c>
      <c r="AK198" s="58" t="e">
        <f>(Tabela13[[#This Row],[LUCRO MÉD]]*1000/Tabela13[[#This Row],[Qtde Total Ações]])/Tabela13[[#This Row],[Cotação]]</f>
        <v>#DIV/0!</v>
      </c>
      <c r="AL198" s="56" t="e">
        <f>Tabela13[[#This Row],[Ativo Circ.]]/Tabela13[[#This Row],[Passivo Circ.]]</f>
        <v>#DIV/0!</v>
      </c>
      <c r="AM198" s="30" t="e">
        <f>STDEV(Tabela13[[#This Row],[LUCRO 2015]:[LUCRO 2010]])/Tabela13[[#This Row],[LUCRO MÉD]]</f>
        <v>#DIV/0!</v>
      </c>
    </row>
    <row r="199" spans="1:39" hidden="1">
      <c r="A199" s="21" t="s">
        <v>683</v>
      </c>
      <c r="B199" s="21" t="s">
        <v>562</v>
      </c>
      <c r="C199" s="21" t="s">
        <v>311</v>
      </c>
      <c r="D199" s="34">
        <f>MAX(Tabela13[[#This Row],[Colunas1]:[Colunas5]])</f>
        <v>0</v>
      </c>
      <c r="E1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199" s="28">
        <f>IF(Tabela13[[#This Row],[P. Líquido]]&lt;&gt;0,(Tabela13[[#This Row],[P. Líquido]]*1000)/Tabela13[[#This Row],[Qtde Total Ações]],0)</f>
        <v>0</v>
      </c>
      <c r="G199" s="39">
        <f>SUMPRODUCT(N(TRIM(Tabela15[Colunas1])=Tabela13[[#This Row],[Nome de Pregão]]),Tabela15[Qtde total de ações])</f>
        <v>0</v>
      </c>
      <c r="H199" s="21">
        <f>SUMPRODUCT(N(Tabela1[Código]=Tabela13[[#This Row],[PAPEL]]),Tabela1[Fechamento])</f>
        <v>0</v>
      </c>
      <c r="I199" s="21">
        <f>SUMPRODUCT(N(Tabela17[Código]=Tabela13[[#This Row],[PAPEL]]),Tabela17[Fechamento])</f>
        <v>0</v>
      </c>
      <c r="J199" s="21">
        <f>SUMPRODUCT(N(Tabela176[Código]=Tabela13[[#This Row],[PAPEL]]),Tabela176[Fechamento])</f>
        <v>0</v>
      </c>
      <c r="K199" s="21">
        <f>SUMPRODUCT(N(Tabela1768[Código]=Tabela13[[#This Row],[PAPEL]]),Tabela1768[Fechamento])</f>
        <v>0</v>
      </c>
      <c r="L199" s="26">
        <f>SUMPRODUCT(N(Tabela17683[Código]=Tabela13[[#This Row],[PAPEL]]),Tabela17683[Fechamento])</f>
        <v>0</v>
      </c>
      <c r="M199" s="32">
        <f>IF(Tabela13[[#This Row],[Cotação]]&gt;0,Plan1!$B$2/Tabela13[[#This Row],[Cotação]]-MOD(Plan1!$B$2/Tabela13[[#This Row],[Cotação]],100),0)</f>
        <v>0</v>
      </c>
      <c r="N199" s="32"/>
      <c r="O199" s="32"/>
      <c r="P199" s="88"/>
      <c r="Q199" s="64"/>
      <c r="R199" s="64"/>
      <c r="S199" s="64"/>
      <c r="T199" s="64"/>
      <c r="U199" s="64"/>
      <c r="V199" s="94"/>
      <c r="W199" s="93"/>
      <c r="X199" s="64"/>
      <c r="Y199" s="64"/>
      <c r="Z199" s="64"/>
      <c r="AA199" s="64"/>
      <c r="AB199" s="64"/>
      <c r="AC199" s="64" t="e">
        <f>AVERAGE(Tabela13[[#This Row],[LUCRO 2015]:[LUCRO 2010]])</f>
        <v>#DIV/0!</v>
      </c>
      <c r="AD199" s="64" t="e">
        <f>AVERAGE(Tabela13[[#This Row],[DIV 2015]:[DIV 2010]])</f>
        <v>#DIV/0!</v>
      </c>
      <c r="AE199" s="83" t="e">
        <f>Tabela13[[#This Row],[DIV MÉD]]*1000/Tabela13[[#This Row],[Qtde Total Ações]]</f>
        <v>#DIV/0!</v>
      </c>
      <c r="AF199" s="30" t="e">
        <f>Tabela13[[#This Row],[DIV MÉD]]/Tabela13[[#This Row],[LUCRO MÉD]]</f>
        <v>#DIV/0!</v>
      </c>
      <c r="AG199" s="30" t="e">
        <f>Tabela13[[#This Row],[DIV MÉD/AÇÃO]]/Tabela13[[#This Row],[Cotação]]</f>
        <v>#DIV/0!</v>
      </c>
      <c r="AH199" s="30" t="e">
        <f>Tabela13[[#This Row],[Cotação]]/Tabela13[[#This Row],[VPA]]</f>
        <v>#DIV/0!</v>
      </c>
      <c r="AI199" s="58">
        <f>IF(Tabela13[[#This Row],[P. Líquido]]&gt;0,Tabela13[[#This Row],[LUCRO MÉD]]/(Tabela13[[#This Row],[P. Líquido]]),0)</f>
        <v>0</v>
      </c>
      <c r="AJ199" s="70" t="e">
        <f>IF([LUCRO MÉD]&lt;&gt;0,Tabela13[[#This Row],[Cotação]]/(Tabela13[[#This Row],[LUCRO MÉD]]*1000/Tabela13[[#This Row],[Qtde Total Ações]]),0)</f>
        <v>#DIV/0!</v>
      </c>
      <c r="AK199" s="58" t="e">
        <f>(Tabela13[[#This Row],[LUCRO MÉD]]*1000/Tabela13[[#This Row],[Qtde Total Ações]])/Tabela13[[#This Row],[Cotação]]</f>
        <v>#DIV/0!</v>
      </c>
      <c r="AL199" s="56" t="e">
        <f>Tabela13[[#This Row],[Ativo Circ.]]/Tabela13[[#This Row],[Passivo Circ.]]</f>
        <v>#DIV/0!</v>
      </c>
      <c r="AM199" s="30" t="e">
        <f>STDEV(Tabela13[[#This Row],[LUCRO 2015]:[LUCRO 2010]])/Tabela13[[#This Row],[LUCRO MÉD]]</f>
        <v>#DIV/0!</v>
      </c>
    </row>
    <row r="200" spans="1:39" hidden="1">
      <c r="A200" s="21" t="s">
        <v>683</v>
      </c>
      <c r="B200" s="21" t="s">
        <v>561</v>
      </c>
      <c r="C200" s="21" t="s">
        <v>152</v>
      </c>
      <c r="D200" s="34">
        <f>MAX(Tabela13[[#This Row],[Colunas1]:[Colunas5]])</f>
        <v>5.07</v>
      </c>
      <c r="E2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0" s="28">
        <f>IF(Tabela13[[#This Row],[P. Líquido]]&lt;&gt;0,(Tabela13[[#This Row],[P. Líquido]]*1000)/Tabela13[[#This Row],[Qtde Total Ações]],0)</f>
        <v>0</v>
      </c>
      <c r="G200" s="39">
        <f>SUMPRODUCT(N(TRIM(Tabela15[Colunas1])=Tabela13[[#This Row],[Nome de Pregão]]),Tabela15[Qtde total de ações])</f>
        <v>0</v>
      </c>
      <c r="H200" s="21">
        <f>SUMPRODUCT(N(Tabela1[Código]=Tabela13[[#This Row],[PAPEL]]),Tabela1[Fechamento])</f>
        <v>0</v>
      </c>
      <c r="I200" s="21">
        <f>SUMPRODUCT(N(Tabela17[Código]=Tabela13[[#This Row],[PAPEL]]),Tabela17[Fechamento])</f>
        <v>5.07</v>
      </c>
      <c r="J200" s="21">
        <f>SUMPRODUCT(N(Tabela176[Código]=Tabela13[[#This Row],[PAPEL]]),Tabela176[Fechamento])</f>
        <v>0</v>
      </c>
      <c r="K200" s="21">
        <f>SUMPRODUCT(N(Tabela1768[Código]=Tabela13[[#This Row],[PAPEL]]),Tabela1768[Fechamento])</f>
        <v>0</v>
      </c>
      <c r="L200" s="26">
        <f>SUMPRODUCT(N(Tabela17683[Código]=Tabela13[[#This Row],[PAPEL]]),Tabela17683[Fechamento])</f>
        <v>0</v>
      </c>
      <c r="M200" s="32">
        <f>IF(Tabela13[[#This Row],[Cotação]]&gt;0,Plan1!$B$2/Tabela13[[#This Row],[Cotação]]-MOD(Plan1!$B$2/Tabela13[[#This Row],[Cotação]],100),0)</f>
        <v>100</v>
      </c>
      <c r="N200" s="39"/>
      <c r="O200" s="39"/>
      <c r="Q200" s="64"/>
      <c r="R200" s="64"/>
      <c r="S200" s="64"/>
      <c r="T200" s="64"/>
      <c r="U200" s="64"/>
      <c r="V200" s="94"/>
      <c r="W200" s="93"/>
      <c r="X200" s="64"/>
      <c r="Y200" s="64"/>
      <c r="Z200" s="64"/>
      <c r="AA200" s="64"/>
      <c r="AB200" s="64"/>
      <c r="AC200" s="64" t="e">
        <f>AVERAGE(Tabela13[[#This Row],[LUCRO 2015]:[LUCRO 2010]])</f>
        <v>#DIV/0!</v>
      </c>
      <c r="AD200" s="64" t="e">
        <f>AVERAGE(Tabela13[[#This Row],[DIV 2015]:[DIV 2010]])</f>
        <v>#DIV/0!</v>
      </c>
      <c r="AE200" s="83" t="e">
        <f>Tabela13[[#This Row],[DIV MÉD]]*1000/Tabela13[[#This Row],[Qtde Total Ações]]</f>
        <v>#DIV/0!</v>
      </c>
      <c r="AF200" s="30" t="e">
        <f>Tabela13[[#This Row],[DIV MÉD]]/Tabela13[[#This Row],[LUCRO MÉD]]</f>
        <v>#DIV/0!</v>
      </c>
      <c r="AG200" s="30" t="e">
        <f>Tabela13[[#This Row],[DIV MÉD/AÇÃO]]/Tabela13[[#This Row],[Cotação]]</f>
        <v>#DIV/0!</v>
      </c>
      <c r="AH200" s="30" t="e">
        <f>Tabela13[[#This Row],[Cotação]]/Tabela13[[#This Row],[VPA]]</f>
        <v>#DIV/0!</v>
      </c>
      <c r="AI200" s="58">
        <f>IF(Tabela13[[#This Row],[P. Líquido]]&gt;0,Tabela13[[#This Row],[LUCRO MÉD]]/(Tabela13[[#This Row],[P. Líquido]]),0)</f>
        <v>0</v>
      </c>
      <c r="AJ200" s="70" t="e">
        <f>IF([LUCRO MÉD]&lt;&gt;0,Tabela13[[#This Row],[Cotação]]/(Tabela13[[#This Row],[LUCRO MÉD]]*1000/Tabela13[[#This Row],[Qtde Total Ações]]),0)</f>
        <v>#DIV/0!</v>
      </c>
      <c r="AK200" s="58" t="e">
        <f>(Tabela13[[#This Row],[LUCRO MÉD]]*1000/Tabela13[[#This Row],[Qtde Total Ações]])/Tabela13[[#This Row],[Cotação]]</f>
        <v>#DIV/0!</v>
      </c>
      <c r="AL200" s="56" t="e">
        <f>Tabela13[[#This Row],[Ativo Circ.]]/Tabela13[[#This Row],[Passivo Circ.]]</f>
        <v>#DIV/0!</v>
      </c>
      <c r="AM200" s="30" t="e">
        <f>STDEV(Tabela13[[#This Row],[LUCRO 2015]:[LUCRO 2010]])/Tabela13[[#This Row],[LUCRO MÉD]]</f>
        <v>#DIV/0!</v>
      </c>
    </row>
    <row r="201" spans="1:39" hidden="1">
      <c r="A201" s="60" t="s">
        <v>765</v>
      </c>
      <c r="B201" s="21" t="s">
        <v>555</v>
      </c>
      <c r="C201" s="21" t="s">
        <v>340</v>
      </c>
      <c r="D201" s="34">
        <f>MAX(Tabela13[[#This Row],[Colunas1]:[Colunas5]])</f>
        <v>8.48</v>
      </c>
      <c r="E2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01" s="28">
        <f>IF(Tabela13[[#This Row],[P. Líquido]]&lt;&gt;0,(Tabela13[[#This Row],[P. Líquido]]*1000)/Tabela13[[#This Row],[Qtde Total Ações]],0)</f>
        <v>16.09155466452744</v>
      </c>
      <c r="G201" s="39">
        <f>SUMPRODUCT(N(TRIM(Tabela15[Colunas1])=Tabela13[[#This Row],[Nome de Pregão]]),Tabela15[Qtde total de ações])</f>
        <v>41509103</v>
      </c>
      <c r="H201" s="21">
        <f>SUMPRODUCT(N(Tabela1[Código]=Tabela13[[#This Row],[PAPEL]]),Tabela1[Fechamento])</f>
        <v>0</v>
      </c>
      <c r="I201" s="21">
        <f>SUMPRODUCT(N(Tabela17[Código]=Tabela13[[#This Row],[PAPEL]]),Tabela17[Fechamento])</f>
        <v>0</v>
      </c>
      <c r="J201" s="21">
        <f>SUMPRODUCT(N(Tabela176[Código]=Tabela13[[#This Row],[PAPEL]]),Tabela176[Fechamento])</f>
        <v>8.48</v>
      </c>
      <c r="K201" s="21">
        <f>SUMPRODUCT(N(Tabela1768[Código]=Tabela13[[#This Row],[PAPEL]]),Tabela1768[Fechamento])</f>
        <v>0</v>
      </c>
      <c r="L201" s="26">
        <f>SUMPRODUCT(N(Tabela17683[Código]=Tabela13[[#This Row],[PAPEL]]),Tabela17683[Fechamento])</f>
        <v>0</v>
      </c>
      <c r="M201" s="32">
        <f>IF(Tabela13[[#This Row],[Cotação]]&gt;0,Plan1!$B$2/Tabela13[[#This Row],[Cotação]]-MOD(Plan1!$B$2/Tabela13[[#This Row],[Cotação]],100),0)</f>
        <v>100</v>
      </c>
      <c r="N201" s="39">
        <v>667946</v>
      </c>
      <c r="O201" s="39">
        <v>1642637</v>
      </c>
      <c r="P201" s="87">
        <v>1187526</v>
      </c>
      <c r="Q201" s="64">
        <v>0</v>
      </c>
      <c r="R201" s="64">
        <v>0</v>
      </c>
      <c r="S201" s="64">
        <v>19064</v>
      </c>
      <c r="T201" s="64">
        <v>42284</v>
      </c>
      <c r="U201" s="64">
        <v>27192</v>
      </c>
      <c r="V201" s="94">
        <v>30029</v>
      </c>
      <c r="W201" s="93">
        <v>0</v>
      </c>
      <c r="X201" s="64">
        <v>1867</v>
      </c>
      <c r="Y201" s="64">
        <v>6651</v>
      </c>
      <c r="Z201" s="64">
        <v>4638</v>
      </c>
      <c r="AA201" s="64">
        <v>4362</v>
      </c>
      <c r="AB201" s="64">
        <v>8634</v>
      </c>
      <c r="AC201" s="64">
        <f>AVERAGE(Tabela13[[#This Row],[LUCRO 2015]:[LUCRO 2010]])</f>
        <v>19761.5</v>
      </c>
      <c r="AD201" s="64">
        <f>AVERAGE(Tabela13[[#This Row],[DIV 2015]:[DIV 2010]])</f>
        <v>4358.666666666667</v>
      </c>
      <c r="AE201" s="83">
        <f>Tabela13[[#This Row],[DIV MÉD]]*1000/Tabela13[[#This Row],[Qtde Total Ações]]</f>
        <v>0.10500507964883431</v>
      </c>
      <c r="AF201" s="30">
        <f>Tabela13[[#This Row],[DIV MÉD]]/Tabela13[[#This Row],[LUCRO MÉD]]</f>
        <v>0.22056355371134109</v>
      </c>
      <c r="AG201" s="30">
        <f>Tabela13[[#This Row],[DIV MÉD/AÇÃO]]/Tabela13[[#This Row],[Cotação]]</f>
        <v>1.2382674486890838E-2</v>
      </c>
      <c r="AH201" s="30">
        <f>Tabela13[[#This Row],[Cotação]]/Tabela13[[#This Row],[VPA]]</f>
        <v>0.52698450689127574</v>
      </c>
      <c r="AI201" s="58">
        <f>IF(Tabela13[[#This Row],[P. Líquido]]&gt;0,Tabela13[[#This Row],[LUCRO MÉD]]/(Tabela13[[#This Row],[P. Líquido]]),0)</f>
        <v>2.9585475472568141E-2</v>
      </c>
      <c r="AJ201" s="70">
        <f>IF([LUCRO MÉD]&lt;&gt;0,Tabela13[[#This Row],[Cotação]]/(Tabela13[[#This Row],[LUCRO MÉD]]*1000/Tabela13[[#This Row],[Qtde Total Ações]]),0)</f>
        <v>17.812271003719353</v>
      </c>
      <c r="AK201" s="58">
        <f>(Tabela13[[#This Row],[LUCRO MÉD]]*1000/Tabela13[[#This Row],[Qtde Total Ações]])/Tabela13[[#This Row],[Cotação]]</f>
        <v>5.6141072622979488E-2</v>
      </c>
      <c r="AL201" s="56">
        <f>Tabela13[[#This Row],[Ativo Circ.]]/Tabela13[[#This Row],[Passivo Circ.]]</f>
        <v>1.3832429774169155</v>
      </c>
      <c r="AM201" s="30">
        <f>STDEV(Tabela13[[#This Row],[LUCRO 2015]:[LUCRO 2010]])/Tabela13[[#This Row],[LUCRO MÉD]]</f>
        <v>0.86157242558284419</v>
      </c>
    </row>
    <row r="202" spans="1:39" hidden="1">
      <c r="A202" s="60" t="s">
        <v>639</v>
      </c>
      <c r="B202" s="21" t="s">
        <v>556</v>
      </c>
      <c r="C202" s="21" t="s">
        <v>7</v>
      </c>
      <c r="D202" s="34">
        <f>MAX(Tabela13[[#This Row],[Colunas1]:[Colunas5]])</f>
        <v>8.9</v>
      </c>
      <c r="E2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2" s="28">
        <f>IF(Tabela13[[#This Row],[P. Líquido]]&lt;&gt;0,(Tabela13[[#This Row],[P. Líquido]]*1000)/Tabela13[[#This Row],[Qtde Total Ações]],0)</f>
        <v>11.468231548431083</v>
      </c>
      <c r="G202" s="39">
        <f>SUMPRODUCT(N(TRIM(Tabela15[Colunas1])=Tabela13[[#This Row],[Nome de Pregão]]),Tabela15[Qtde total de ações])</f>
        <v>245355789</v>
      </c>
      <c r="H202" s="21">
        <f>SUMPRODUCT(N(Tabela1[Código]=Tabela13[[#This Row],[PAPEL]]),Tabela1[Fechamento])</f>
        <v>8.9</v>
      </c>
      <c r="I202" s="21">
        <f>SUMPRODUCT(N(Tabela17[Código]=Tabela13[[#This Row],[PAPEL]]),Tabela17[Fechamento])</f>
        <v>0</v>
      </c>
      <c r="J202" s="21">
        <f>SUMPRODUCT(N(Tabela176[Código]=Tabela13[[#This Row],[PAPEL]]),Tabela176[Fechamento])</f>
        <v>0</v>
      </c>
      <c r="K202" s="31">
        <f>SUMPRODUCT(N(Tabela1768[Código]=Tabela13[[#This Row],[PAPEL]]),Tabela1768[Fechamento])</f>
        <v>0</v>
      </c>
      <c r="L202" s="21">
        <f>SUMPRODUCT(N(Tabela17683[Código]=Tabela13[[#This Row],[PAPEL]]),Tabela17683[Fechamento])</f>
        <v>0</v>
      </c>
      <c r="M202" s="32">
        <f>IF(Tabela13[[#This Row],[Cotação]]&gt;0,Plan1!$B$2/Tabela13[[#This Row],[Cotação]]-MOD(Plan1!$B$2/Tabela13[[#This Row],[Cotação]],100),0)</f>
        <v>100</v>
      </c>
      <c r="N202" s="39">
        <v>2813797</v>
      </c>
      <c r="O202" s="39">
        <v>21392082</v>
      </c>
      <c r="P202" s="87">
        <v>21392082</v>
      </c>
      <c r="Q202" s="64">
        <v>473176</v>
      </c>
      <c r="R202" s="64">
        <v>270532</v>
      </c>
      <c r="S202" s="64">
        <v>231584</v>
      </c>
      <c r="T202" s="64"/>
      <c r="U202" s="64"/>
      <c r="V202" s="94"/>
      <c r="W202" s="93"/>
      <c r="X202" s="64"/>
      <c r="Y202" s="64"/>
      <c r="Z202" s="64"/>
      <c r="AA202" s="64"/>
      <c r="AB202" s="64"/>
      <c r="AC202" s="64">
        <f>AVERAGE(Tabela13[[#This Row],[LUCRO 2015]:[LUCRO 2010]])</f>
        <v>325097.33333333331</v>
      </c>
      <c r="AD202" s="64" t="e">
        <f>AVERAGE(Tabela13[[#This Row],[DIV 2015]:[DIV 2010]])</f>
        <v>#DIV/0!</v>
      </c>
      <c r="AE202" s="83" t="e">
        <f>Tabela13[[#This Row],[DIV MÉD]]*1000/Tabela13[[#This Row],[Qtde Total Ações]]</f>
        <v>#DIV/0!</v>
      </c>
      <c r="AF202" s="30" t="e">
        <f>Tabela13[[#This Row],[DIV MÉD]]/Tabela13[[#This Row],[LUCRO MÉD]]</f>
        <v>#DIV/0!</v>
      </c>
      <c r="AG202" s="30" t="e">
        <f>Tabela13[[#This Row],[DIV MÉD/AÇÃO]]/Tabela13[[#This Row],[Cotação]]</f>
        <v>#DIV/0!</v>
      </c>
      <c r="AH202" s="30">
        <f>Tabela13[[#This Row],[Cotação]]/Tabela13[[#This Row],[VPA]]</f>
        <v>0.77605688047147681</v>
      </c>
      <c r="AI202" s="58">
        <f>IF(Tabela13[[#This Row],[P. Líquido]]&gt;0,Tabela13[[#This Row],[LUCRO MÉD]]/(Tabela13[[#This Row],[P. Líquido]]),0)</f>
        <v>0.11553688248773217</v>
      </c>
      <c r="AJ202" s="70">
        <f>IF([LUCRO MÉD]&lt;&gt;0,Tabela13[[#This Row],[Cotação]]/(Tabela13[[#This Row],[LUCRO MÉD]]*1000/Tabela13[[#This Row],[Qtde Total Ações]]),0)</f>
        <v>6.7169622700688629</v>
      </c>
      <c r="AK202" s="58">
        <f>(Tabela13[[#This Row],[LUCRO MÉD]]*1000/Tabela13[[#This Row],[Qtde Total Ações]])/Tabela13[[#This Row],[Cotação]]</f>
        <v>0.14887682255653759</v>
      </c>
      <c r="AL202" s="56">
        <f>Tabela13[[#This Row],[Ativo Circ.]]/Tabela13[[#This Row],[Passivo Circ.]]</f>
        <v>1</v>
      </c>
      <c r="AM202" s="30">
        <f>STDEV(Tabela13[[#This Row],[LUCRO 2015]:[LUCRO 2010]])/Tabela13[[#This Row],[LUCRO MÉD]]</f>
        <v>0.39898845203554939</v>
      </c>
    </row>
    <row r="203" spans="1:39" hidden="1">
      <c r="A203" s="60" t="s">
        <v>686</v>
      </c>
      <c r="B203" s="21" t="s">
        <v>555</v>
      </c>
      <c r="C203" s="21" t="s">
        <v>376</v>
      </c>
      <c r="D203" s="34">
        <f>MAX(Tabela13[[#This Row],[Colunas1]:[Colunas5]])</f>
        <v>1.97</v>
      </c>
      <c r="E2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3" s="28" t="e">
        <f>IF(Tabela13[[#This Row],[P. Líquido]]&lt;&gt;0,(Tabela13[[#This Row],[P. Líquido]]*1000)/Tabela13[[#This Row],[Qtde Total Ações]],0)</f>
        <v>#DIV/0!</v>
      </c>
      <c r="G203" s="39">
        <f>SUMPRODUCT(N(TRIM(Tabela15[Colunas1])=Tabela13[[#This Row],[Nome de Pregão]]),Tabela15[Qtde total de ações])</f>
        <v>0</v>
      </c>
      <c r="H203" s="26">
        <f>SUMPRODUCT(N(Tabela1[Código]=Tabela13[[#This Row],[PAPEL]]),Tabela1[Fechamento])</f>
        <v>0</v>
      </c>
      <c r="I203" s="40">
        <f>SUMPRODUCT(N(Tabela17[Código]=Tabela13[[#This Row],[PAPEL]]),Tabela17[Fechamento])</f>
        <v>0</v>
      </c>
      <c r="J203" s="21">
        <f>SUMPRODUCT(N(Tabela176[Código]=Tabela13[[#This Row],[PAPEL]]),Tabela176[Fechamento])</f>
        <v>0</v>
      </c>
      <c r="K203" s="21">
        <f>SUMPRODUCT(N(Tabela1768[Código]=Tabela13[[#This Row],[PAPEL]]),Tabela1768[Fechamento])</f>
        <v>1.97</v>
      </c>
      <c r="L203" s="21">
        <f>SUMPRODUCT(N(Tabela17683[Código]=Tabela13[[#This Row],[PAPEL]]),Tabela17683[Fechamento])</f>
        <v>0</v>
      </c>
      <c r="M203" s="32">
        <f>IF(Tabela13[[#This Row],[Cotação]]&gt;0,Plan1!$B$2/Tabela13[[#This Row],[Cotação]]-MOD(Plan1!$B$2/Tabela13[[#This Row],[Cotação]],100),0)</f>
        <v>500</v>
      </c>
      <c r="N203" s="39">
        <v>-713670</v>
      </c>
      <c r="O203" s="39">
        <v>1798</v>
      </c>
      <c r="P203" s="87">
        <v>36490</v>
      </c>
      <c r="Q203" s="64">
        <v>0</v>
      </c>
      <c r="R203" s="64">
        <v>0</v>
      </c>
      <c r="S203" s="64">
        <v>0</v>
      </c>
      <c r="T203" s="64"/>
      <c r="U203" s="64"/>
      <c r="V203" s="94"/>
      <c r="W203" s="93"/>
      <c r="X203" s="64"/>
      <c r="Y203" s="64"/>
      <c r="Z203" s="64"/>
      <c r="AA203" s="64"/>
      <c r="AB203" s="64"/>
      <c r="AC203" s="64">
        <f>AVERAGE(Tabela13[[#This Row],[LUCRO 2015]:[LUCRO 2010]])</f>
        <v>0</v>
      </c>
      <c r="AD203" s="64" t="e">
        <f>AVERAGE(Tabela13[[#This Row],[DIV 2015]:[DIV 2010]])</f>
        <v>#DIV/0!</v>
      </c>
      <c r="AE203" s="83" t="e">
        <f>Tabela13[[#This Row],[DIV MÉD]]*1000/Tabela13[[#This Row],[Qtde Total Ações]]</f>
        <v>#DIV/0!</v>
      </c>
      <c r="AF203" s="30" t="e">
        <f>Tabela13[[#This Row],[DIV MÉD]]/Tabela13[[#This Row],[LUCRO MÉD]]</f>
        <v>#DIV/0!</v>
      </c>
      <c r="AG203" s="30" t="e">
        <f>Tabela13[[#This Row],[DIV MÉD/AÇÃO]]/Tabela13[[#This Row],[Cotação]]</f>
        <v>#DIV/0!</v>
      </c>
      <c r="AH203" s="30" t="e">
        <f>Tabela13[[#This Row],[Cotação]]/Tabela13[[#This Row],[VPA]]</f>
        <v>#DIV/0!</v>
      </c>
      <c r="AI203" s="58">
        <f>IF(Tabela13[[#This Row],[P. Líquido]]&gt;0,Tabela13[[#This Row],[LUCRO MÉD]]/(Tabela13[[#This Row],[P. Líquido]]),0)</f>
        <v>0</v>
      </c>
      <c r="AJ203" s="70">
        <f>IF([LUCRO MÉD]&lt;&gt;0,Tabela13[[#This Row],[Cotação]]/(Tabela13[[#This Row],[LUCRO MÉD]]*1000/Tabela13[[#This Row],[Qtde Total Ações]]),0)</f>
        <v>0</v>
      </c>
      <c r="AK203" s="58" t="e">
        <f>(Tabela13[[#This Row],[LUCRO MÉD]]*1000/Tabela13[[#This Row],[Qtde Total Ações]])/Tabela13[[#This Row],[Cotação]]</f>
        <v>#DIV/0!</v>
      </c>
      <c r="AL203" s="56">
        <f>Tabela13[[#This Row],[Ativo Circ.]]/Tabela13[[#This Row],[Passivo Circ.]]</f>
        <v>4.9273773636612769E-2</v>
      </c>
      <c r="AM203" s="30" t="e">
        <f>STDEV(Tabela13[[#This Row],[LUCRO 2015]:[LUCRO 2010]])/Tabela13[[#This Row],[LUCRO MÉD]]</f>
        <v>#DIV/0!</v>
      </c>
    </row>
    <row r="204" spans="1:39" hidden="1">
      <c r="A204" s="21" t="s">
        <v>687</v>
      </c>
      <c r="B204" s="21" t="s">
        <v>555</v>
      </c>
      <c r="C204" s="21" t="s">
        <v>353</v>
      </c>
      <c r="D204" s="34">
        <f>MAX(Tabela13[[#This Row],[Colunas1]:[Colunas5]])</f>
        <v>0</v>
      </c>
      <c r="E2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4" s="28">
        <f>IF(Tabela13[[#This Row],[P. Líquido]]&lt;&gt;0,(Tabela13[[#This Row],[P. Líquido]]*1000)/Tabela13[[#This Row],[Qtde Total Ações]],0)</f>
        <v>0</v>
      </c>
      <c r="G204" s="39">
        <f>SUMPRODUCT(N(TRIM(Tabela15[Colunas1])=Tabela13[[#This Row],[Nome de Pregão]]),Tabela15[Qtde total de ações])</f>
        <v>0</v>
      </c>
      <c r="H204" s="21">
        <f>SUMPRODUCT(N(Tabela1[Código]=Tabela13[[#This Row],[PAPEL]]),Tabela1[Fechamento])</f>
        <v>0</v>
      </c>
      <c r="I204" s="21">
        <f>SUMPRODUCT(N(Tabela17[Código]=Tabela13[[#This Row],[PAPEL]]),Tabela17[Fechamento])</f>
        <v>0</v>
      </c>
      <c r="J204" s="21">
        <f>SUMPRODUCT(N(Tabela176[Código]=Tabela13[[#This Row],[PAPEL]]),Tabela176[Fechamento])</f>
        <v>0</v>
      </c>
      <c r="K204" s="21">
        <f>SUMPRODUCT(N(Tabela1768[Código]=Tabela13[[#This Row],[PAPEL]]),Tabela1768[Fechamento])</f>
        <v>0</v>
      </c>
      <c r="L204" s="26">
        <f>SUMPRODUCT(N(Tabela17683[Código]=Tabela13[[#This Row],[PAPEL]]),Tabela17683[Fechamento])</f>
        <v>0</v>
      </c>
      <c r="M204" s="32">
        <f>IF(Tabela13[[#This Row],[Cotação]]&gt;0,Plan1!$B$2/Tabela13[[#This Row],[Cotação]]-MOD(Plan1!$B$2/Tabela13[[#This Row],[Cotação]],100),0)</f>
        <v>0</v>
      </c>
      <c r="N204" s="32"/>
      <c r="O204" s="32"/>
      <c r="P204" s="88"/>
      <c r="Q204" s="64"/>
      <c r="R204" s="57"/>
      <c r="S204" s="64"/>
      <c r="T204" s="64"/>
      <c r="U204" s="64"/>
      <c r="V204" s="94"/>
      <c r="W204" s="93"/>
      <c r="X204" s="64"/>
      <c r="Y204" s="64"/>
      <c r="Z204" s="64"/>
      <c r="AA204" s="64"/>
      <c r="AB204" s="64"/>
      <c r="AC204" s="64" t="e">
        <f>AVERAGE(Tabela13[[#This Row],[LUCRO 2015]:[LUCRO 2010]])</f>
        <v>#DIV/0!</v>
      </c>
      <c r="AD204" s="64" t="e">
        <f>AVERAGE(Tabela13[[#This Row],[DIV 2015]:[DIV 2010]])</f>
        <v>#DIV/0!</v>
      </c>
      <c r="AE204" s="83" t="e">
        <f>Tabela13[[#This Row],[DIV MÉD]]*1000/Tabela13[[#This Row],[Qtde Total Ações]]</f>
        <v>#DIV/0!</v>
      </c>
      <c r="AF204" s="30" t="e">
        <f>Tabela13[[#This Row],[DIV MÉD]]/Tabela13[[#This Row],[LUCRO MÉD]]</f>
        <v>#DIV/0!</v>
      </c>
      <c r="AG204" s="30" t="e">
        <f>Tabela13[[#This Row],[DIV MÉD/AÇÃO]]/Tabela13[[#This Row],[Cotação]]</f>
        <v>#DIV/0!</v>
      </c>
      <c r="AH204" s="30" t="e">
        <f>Tabela13[[#This Row],[Cotação]]/Tabela13[[#This Row],[VPA]]</f>
        <v>#DIV/0!</v>
      </c>
      <c r="AI204" s="58">
        <f>IF(Tabela13[[#This Row],[P. Líquido]]&gt;0,Tabela13[[#This Row],[LUCRO MÉD]]/(Tabela13[[#This Row],[P. Líquido]]),0)</f>
        <v>0</v>
      </c>
      <c r="AJ204" s="70" t="e">
        <f>IF([LUCRO MÉD]&lt;&gt;0,Tabela13[[#This Row],[Cotação]]/(Tabela13[[#This Row],[LUCRO MÉD]]*1000/Tabela13[[#This Row],[Qtde Total Ações]]),0)</f>
        <v>#DIV/0!</v>
      </c>
      <c r="AK204" s="58" t="e">
        <f>(Tabela13[[#This Row],[LUCRO MÉD]]*1000/Tabela13[[#This Row],[Qtde Total Ações]])/Tabela13[[#This Row],[Cotação]]</f>
        <v>#DIV/0!</v>
      </c>
      <c r="AL204" s="56" t="e">
        <f>Tabela13[[#This Row],[Ativo Circ.]]/Tabela13[[#This Row],[Passivo Circ.]]</f>
        <v>#DIV/0!</v>
      </c>
      <c r="AM204" s="30" t="e">
        <f>STDEV(Tabela13[[#This Row],[LUCRO 2015]:[LUCRO 2010]])/Tabela13[[#This Row],[LUCRO MÉD]]</f>
        <v>#DIV/0!</v>
      </c>
    </row>
    <row r="205" spans="1:39" hidden="1">
      <c r="A205" s="21" t="s">
        <v>687</v>
      </c>
      <c r="B205" s="21" t="s">
        <v>561</v>
      </c>
      <c r="C205" s="21" t="s">
        <v>354</v>
      </c>
      <c r="D205" s="34">
        <f>MAX(Tabela13[[#This Row],[Colunas1]:[Colunas5]])</f>
        <v>0</v>
      </c>
      <c r="E2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5" s="28">
        <f>IF(Tabela13[[#This Row],[P. Líquido]]&lt;&gt;0,(Tabela13[[#This Row],[P. Líquido]]*1000)/Tabela13[[#This Row],[Qtde Total Ações]],0)</f>
        <v>0</v>
      </c>
      <c r="G205" s="39">
        <f>SUMPRODUCT(N(TRIM(Tabela15[Colunas1])=Tabela13[[#This Row],[Nome de Pregão]]),Tabela15[Qtde total de ações])</f>
        <v>0</v>
      </c>
      <c r="H205" s="21">
        <f>SUMPRODUCT(N(Tabela1[Código]=Tabela13[[#This Row],[PAPEL]]),Tabela1[Fechamento])</f>
        <v>0</v>
      </c>
      <c r="I205" s="21">
        <f>SUMPRODUCT(N(Tabela17[Código]=Tabela13[[#This Row],[PAPEL]]),Tabela17[Fechamento])</f>
        <v>0</v>
      </c>
      <c r="J205" s="21">
        <f>SUMPRODUCT(N(Tabela176[Código]=Tabela13[[#This Row],[PAPEL]]),Tabela176[Fechamento])</f>
        <v>0</v>
      </c>
      <c r="K205" s="21">
        <f>SUMPRODUCT(N(Tabela1768[Código]=Tabela13[[#This Row],[PAPEL]]),Tabela1768[Fechamento])</f>
        <v>0</v>
      </c>
      <c r="L205" s="26">
        <f>SUMPRODUCT(N(Tabela17683[Código]=Tabela13[[#This Row],[PAPEL]]),Tabela17683[Fechamento])</f>
        <v>0</v>
      </c>
      <c r="M205" s="32">
        <f>IF(Tabela13[[#This Row],[Cotação]]&gt;0,Plan1!$B$2/Tabela13[[#This Row],[Cotação]]-MOD(Plan1!$B$2/Tabela13[[#This Row],[Cotação]],100),0)</f>
        <v>0</v>
      </c>
      <c r="N205" s="32"/>
      <c r="O205" s="32"/>
      <c r="P205" s="88"/>
      <c r="Q205" s="64"/>
      <c r="R205" s="57"/>
      <c r="S205" s="64"/>
      <c r="T205" s="64"/>
      <c r="U205" s="64"/>
      <c r="V205" s="94"/>
      <c r="W205" s="93"/>
      <c r="X205" s="64"/>
      <c r="Y205" s="64"/>
      <c r="Z205" s="64"/>
      <c r="AA205" s="64"/>
      <c r="AB205" s="64"/>
      <c r="AC205" s="64" t="e">
        <f>AVERAGE(Tabela13[[#This Row],[LUCRO 2015]:[LUCRO 2010]])</f>
        <v>#DIV/0!</v>
      </c>
      <c r="AD205" s="64" t="e">
        <f>AVERAGE(Tabela13[[#This Row],[DIV 2015]:[DIV 2010]])</f>
        <v>#DIV/0!</v>
      </c>
      <c r="AE205" s="83" t="e">
        <f>Tabela13[[#This Row],[DIV MÉD]]*1000/Tabela13[[#This Row],[Qtde Total Ações]]</f>
        <v>#DIV/0!</v>
      </c>
      <c r="AF205" s="30" t="e">
        <f>Tabela13[[#This Row],[DIV MÉD]]/Tabela13[[#This Row],[LUCRO MÉD]]</f>
        <v>#DIV/0!</v>
      </c>
      <c r="AG205" s="30" t="e">
        <f>Tabela13[[#This Row],[DIV MÉD/AÇÃO]]/Tabela13[[#This Row],[Cotação]]</f>
        <v>#DIV/0!</v>
      </c>
      <c r="AH205" s="30" t="e">
        <f>Tabela13[[#This Row],[Cotação]]/Tabela13[[#This Row],[VPA]]</f>
        <v>#DIV/0!</v>
      </c>
      <c r="AI205" s="58">
        <f>IF(Tabela13[[#This Row],[P. Líquido]]&gt;0,Tabela13[[#This Row],[LUCRO MÉD]]/(Tabela13[[#This Row],[P. Líquido]]),0)</f>
        <v>0</v>
      </c>
      <c r="AJ205" s="70" t="e">
        <f>IF([LUCRO MÉD]&lt;&gt;0,Tabela13[[#This Row],[Cotação]]/(Tabela13[[#This Row],[LUCRO MÉD]]*1000/Tabela13[[#This Row],[Qtde Total Ações]]),0)</f>
        <v>#DIV/0!</v>
      </c>
      <c r="AK205" s="58" t="e">
        <f>(Tabela13[[#This Row],[LUCRO MÉD]]*1000/Tabela13[[#This Row],[Qtde Total Ações]])/Tabela13[[#This Row],[Cotação]]</f>
        <v>#DIV/0!</v>
      </c>
      <c r="AL205" s="56" t="e">
        <f>Tabela13[[#This Row],[Ativo Circ.]]/Tabela13[[#This Row],[Passivo Circ.]]</f>
        <v>#DIV/0!</v>
      </c>
      <c r="AM205" s="30" t="e">
        <f>STDEV(Tabela13[[#This Row],[LUCRO 2015]:[LUCRO 2010]])/Tabela13[[#This Row],[LUCRO MÉD]]</f>
        <v>#DIV/0!</v>
      </c>
    </row>
    <row r="206" spans="1:39" hidden="1">
      <c r="A206" s="21" t="s">
        <v>687</v>
      </c>
      <c r="B206" s="21" t="s">
        <v>562</v>
      </c>
      <c r="C206" s="21" t="s">
        <v>355</v>
      </c>
      <c r="D206" s="34">
        <f>MAX(Tabela13[[#This Row],[Colunas1]:[Colunas5]])</f>
        <v>0</v>
      </c>
      <c r="E2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6" s="28">
        <f>IF(Tabela13[[#This Row],[P. Líquido]]&lt;&gt;0,(Tabela13[[#This Row],[P. Líquido]]*1000)/Tabela13[[#This Row],[Qtde Total Ações]],0)</f>
        <v>0</v>
      </c>
      <c r="G206" s="39">
        <f>SUMPRODUCT(N(TRIM(Tabela15[Colunas1])=Tabela13[[#This Row],[Nome de Pregão]]),Tabela15[Qtde total de ações])</f>
        <v>0</v>
      </c>
      <c r="H206" s="21">
        <f>SUMPRODUCT(N(Tabela1[Código]=Tabela13[[#This Row],[PAPEL]]),Tabela1[Fechamento])</f>
        <v>0</v>
      </c>
      <c r="I206" s="21">
        <f>SUMPRODUCT(N(Tabela17[Código]=Tabela13[[#This Row],[PAPEL]]),Tabela17[Fechamento])</f>
        <v>0</v>
      </c>
      <c r="J206" s="21">
        <f>SUMPRODUCT(N(Tabela176[Código]=Tabela13[[#This Row],[PAPEL]]),Tabela176[Fechamento])</f>
        <v>0</v>
      </c>
      <c r="K206" s="21">
        <f>SUMPRODUCT(N(Tabela1768[Código]=Tabela13[[#This Row],[PAPEL]]),Tabela1768[Fechamento])</f>
        <v>0</v>
      </c>
      <c r="L206" s="26">
        <f>SUMPRODUCT(N(Tabela17683[Código]=Tabela13[[#This Row],[PAPEL]]),Tabela17683[Fechamento])</f>
        <v>0</v>
      </c>
      <c r="M206" s="32">
        <f>IF(Tabela13[[#This Row],[Cotação]]&gt;0,Plan1!$B$2/Tabela13[[#This Row],[Cotação]]-MOD(Plan1!$B$2/Tabela13[[#This Row],[Cotação]],100),0)</f>
        <v>0</v>
      </c>
      <c r="N206" s="32"/>
      <c r="O206" s="32"/>
      <c r="P206" s="88"/>
      <c r="Q206" s="64"/>
      <c r="R206" s="57"/>
      <c r="S206" s="64"/>
      <c r="T206" s="64"/>
      <c r="U206" s="64"/>
      <c r="V206" s="94"/>
      <c r="W206" s="93"/>
      <c r="X206" s="64"/>
      <c r="Y206" s="64"/>
      <c r="Z206" s="64"/>
      <c r="AA206" s="64"/>
      <c r="AB206" s="64"/>
      <c r="AC206" s="64" t="e">
        <f>AVERAGE(Tabela13[[#This Row],[LUCRO 2015]:[LUCRO 2010]])</f>
        <v>#DIV/0!</v>
      </c>
      <c r="AD206" s="64" t="e">
        <f>AVERAGE(Tabela13[[#This Row],[DIV 2015]:[DIV 2010]])</f>
        <v>#DIV/0!</v>
      </c>
      <c r="AE206" s="83" t="e">
        <f>Tabela13[[#This Row],[DIV MÉD]]*1000/Tabela13[[#This Row],[Qtde Total Ações]]</f>
        <v>#DIV/0!</v>
      </c>
      <c r="AF206" s="30" t="e">
        <f>Tabela13[[#This Row],[DIV MÉD]]/Tabela13[[#This Row],[LUCRO MÉD]]</f>
        <v>#DIV/0!</v>
      </c>
      <c r="AG206" s="30" t="e">
        <f>Tabela13[[#This Row],[DIV MÉD/AÇÃO]]/Tabela13[[#This Row],[Cotação]]</f>
        <v>#DIV/0!</v>
      </c>
      <c r="AH206" s="30" t="e">
        <f>Tabela13[[#This Row],[Cotação]]/Tabela13[[#This Row],[VPA]]</f>
        <v>#DIV/0!</v>
      </c>
      <c r="AI206" s="58">
        <f>IF(Tabela13[[#This Row],[P. Líquido]]&gt;0,Tabela13[[#This Row],[LUCRO MÉD]]/(Tabela13[[#This Row],[P. Líquido]]),0)</f>
        <v>0</v>
      </c>
      <c r="AJ206" s="70" t="e">
        <f>IF([LUCRO MÉD]&lt;&gt;0,Tabela13[[#This Row],[Cotação]]/(Tabela13[[#This Row],[LUCRO MÉD]]*1000/Tabela13[[#This Row],[Qtde Total Ações]]),0)</f>
        <v>#DIV/0!</v>
      </c>
      <c r="AK206" s="58" t="e">
        <f>(Tabela13[[#This Row],[LUCRO MÉD]]*1000/Tabela13[[#This Row],[Qtde Total Ações]])/Tabela13[[#This Row],[Cotação]]</f>
        <v>#DIV/0!</v>
      </c>
      <c r="AL206" s="56" t="e">
        <f>Tabela13[[#This Row],[Ativo Circ.]]/Tabela13[[#This Row],[Passivo Circ.]]</f>
        <v>#DIV/0!</v>
      </c>
      <c r="AM206" s="30" t="e">
        <f>STDEV(Tabela13[[#This Row],[LUCRO 2015]:[LUCRO 2010]])/Tabela13[[#This Row],[LUCRO MÉD]]</f>
        <v>#DIV/0!</v>
      </c>
    </row>
    <row r="207" spans="1:39" hidden="1">
      <c r="A207" s="60" t="s">
        <v>615</v>
      </c>
      <c r="B207" s="21" t="s">
        <v>555</v>
      </c>
      <c r="C207" s="21" t="s">
        <v>55</v>
      </c>
      <c r="D207" s="34">
        <f>MAX(Tabela13[[#This Row],[Colunas1]:[Colunas5]])</f>
        <v>9.1999999999999993</v>
      </c>
      <c r="E2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7" s="28">
        <f>IF(Tabela13[[#This Row],[P. Líquido]]&lt;&gt;0,(Tabela13[[#This Row],[P. Líquido]]*1000)/Tabela13[[#This Row],[Qtde Total Ações]],0)</f>
        <v>22.323152153326088</v>
      </c>
      <c r="G207" s="39">
        <f>SUMPRODUCT(N(TRIM(Tabela15[Colunas1])=Tabela13[[#This Row],[Nome de Pregão]]),Tabela15[Qtde total de ações])</f>
        <v>327502673</v>
      </c>
      <c r="H207" s="21">
        <f>SUMPRODUCT(N(Tabela1[Código]=Tabela13[[#This Row],[PAPEL]]),Tabela1[Fechamento])</f>
        <v>9.1999999999999993</v>
      </c>
      <c r="I207" s="21">
        <f>SUMPRODUCT(N(Tabela17[Código]=Tabela13[[#This Row],[PAPEL]]),Tabela17[Fechamento])</f>
        <v>0</v>
      </c>
      <c r="J207" s="21">
        <f>SUMPRODUCT(N(Tabela176[Código]=Tabela13[[#This Row],[PAPEL]]),Tabela176[Fechamento])</f>
        <v>0</v>
      </c>
      <c r="K207" s="21">
        <f>SUMPRODUCT(N(Tabela1768[Código]=Tabela13[[#This Row],[PAPEL]]),Tabela1768[Fechamento])</f>
        <v>0</v>
      </c>
      <c r="L207" s="31">
        <f>SUMPRODUCT(N(Tabela17683[Código]=Tabela13[[#This Row],[PAPEL]]),Tabela17683[Fechamento])</f>
        <v>0</v>
      </c>
      <c r="M207" s="32">
        <f>IF(Tabela13[[#This Row],[Cotação]]&gt;0,Plan1!$B$2/Tabela13[[#This Row],[Cotação]]-MOD(Plan1!$B$2/Tabela13[[#This Row],[Cotação]],100),0)</f>
        <v>100</v>
      </c>
      <c r="N207" s="39">
        <v>7310892</v>
      </c>
      <c r="O207" s="39">
        <v>1022615</v>
      </c>
      <c r="P207" s="87">
        <v>998224</v>
      </c>
      <c r="Q207" s="64">
        <v>0</v>
      </c>
      <c r="R207" s="64">
        <v>560139</v>
      </c>
      <c r="S207" s="64">
        <v>0</v>
      </c>
      <c r="T207" s="64"/>
      <c r="U207" s="64"/>
      <c r="V207" s="94"/>
      <c r="W207" s="93"/>
      <c r="X207" s="64"/>
      <c r="Y207" s="64"/>
      <c r="Z207" s="64"/>
      <c r="AA207" s="64"/>
      <c r="AB207" s="64"/>
      <c r="AC207" s="64">
        <f>AVERAGE(Tabela13[[#This Row],[LUCRO 2015]:[LUCRO 2010]])</f>
        <v>186713</v>
      </c>
      <c r="AD207" s="64" t="e">
        <f>AVERAGE(Tabela13[[#This Row],[DIV 2015]:[DIV 2010]])</f>
        <v>#DIV/0!</v>
      </c>
      <c r="AE207" s="83" t="e">
        <f>Tabela13[[#This Row],[DIV MÉD]]*1000/Tabela13[[#This Row],[Qtde Total Ações]]</f>
        <v>#DIV/0!</v>
      </c>
      <c r="AF207" s="30" t="e">
        <f>Tabela13[[#This Row],[DIV MÉD]]/Tabela13[[#This Row],[LUCRO MÉD]]</f>
        <v>#DIV/0!</v>
      </c>
      <c r="AG207" s="30" t="e">
        <f>Tabela13[[#This Row],[DIV MÉD/AÇÃO]]/Tabela13[[#This Row],[Cotação]]</f>
        <v>#DIV/0!</v>
      </c>
      <c r="AH207" s="30">
        <f>Tabela13[[#This Row],[Cotação]]/Tabela13[[#This Row],[VPA]]</f>
        <v>0.41212817691739939</v>
      </c>
      <c r="AI207" s="58">
        <f>IF(Tabela13[[#This Row],[P. Líquido]]&gt;0,Tabela13[[#This Row],[LUCRO MÉD]]/(Tabela13[[#This Row],[P. Líquido]]),0)</f>
        <v>2.5539017673903541E-2</v>
      </c>
      <c r="AJ207" s="70">
        <f>IF([LUCRO MÉD]&lt;&gt;0,Tabela13[[#This Row],[Cotação]]/(Tabela13[[#This Row],[LUCRO MÉD]]*1000/Tabela13[[#This Row],[Qtde Total Ações]]),0)</f>
        <v>16.13719768628858</v>
      </c>
      <c r="AK207" s="58">
        <f>(Tabela13[[#This Row],[LUCRO MÉD]]*1000/Tabela13[[#This Row],[Qtde Total Ações]])/Tabela13[[#This Row],[Cotação]]</f>
        <v>6.1968627976199231E-2</v>
      </c>
      <c r="AL207" s="56">
        <f>Tabela13[[#This Row],[Ativo Circ.]]/Tabela13[[#This Row],[Passivo Circ.]]</f>
        <v>1.0244343954863837</v>
      </c>
      <c r="AM207" s="30">
        <f>STDEV(Tabela13[[#This Row],[LUCRO 2015]:[LUCRO 2010]])/Tabela13[[#This Row],[LUCRO MÉD]]</f>
        <v>1.7320508075688772</v>
      </c>
    </row>
    <row r="208" spans="1:39" hidden="1">
      <c r="A208" s="21" t="s">
        <v>689</v>
      </c>
      <c r="B208" s="21" t="s">
        <v>555</v>
      </c>
      <c r="C208" s="21" t="s">
        <v>422</v>
      </c>
      <c r="D208" s="34">
        <f>MAX(Tabela13[[#This Row],[Colunas1]:[Colunas5]])</f>
        <v>0</v>
      </c>
      <c r="E20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8" s="28">
        <f>IF(Tabela13[[#This Row],[P. Líquido]]&lt;&gt;0,(Tabela13[[#This Row],[P. Líquido]]*1000)/Tabela13[[#This Row],[Qtde Total Ações]],0)</f>
        <v>0</v>
      </c>
      <c r="G208" s="39">
        <f>SUMPRODUCT(N(TRIM(Tabela15[Colunas1])=Tabela13[[#This Row],[Nome de Pregão]]),Tabela15[Qtde total de ações])</f>
        <v>0</v>
      </c>
      <c r="H208" s="21">
        <f>SUMPRODUCT(N(Tabela1[Código]=Tabela13[[#This Row],[PAPEL]]),Tabela1[Fechamento])</f>
        <v>0</v>
      </c>
      <c r="I208" s="21">
        <f>SUMPRODUCT(N(Tabela17[Código]=Tabela13[[#This Row],[PAPEL]]),Tabela17[Fechamento])</f>
        <v>0</v>
      </c>
      <c r="J208" s="21">
        <f>SUMPRODUCT(N(Tabela176[Código]=Tabela13[[#This Row],[PAPEL]]),Tabela176[Fechamento])</f>
        <v>0</v>
      </c>
      <c r="K208" s="21">
        <f>SUMPRODUCT(N(Tabela1768[Código]=Tabela13[[#This Row],[PAPEL]]),Tabela1768[Fechamento])</f>
        <v>0</v>
      </c>
      <c r="L208" s="26">
        <f>SUMPRODUCT(N(Tabela17683[Código]=Tabela13[[#This Row],[PAPEL]]),Tabela17683[Fechamento])</f>
        <v>0</v>
      </c>
      <c r="M208" s="32">
        <f>IF(Tabela13[[#This Row],[Cotação]]&gt;0,Plan1!$B$2/Tabela13[[#This Row],[Cotação]]-MOD(Plan1!$B$2/Tabela13[[#This Row],[Cotação]],100),0)</f>
        <v>0</v>
      </c>
      <c r="N208" s="32"/>
      <c r="O208" s="32"/>
      <c r="P208" s="88"/>
      <c r="Q208" s="64"/>
      <c r="R208" s="57"/>
      <c r="S208" s="64"/>
      <c r="T208" s="64"/>
      <c r="U208" s="64"/>
      <c r="V208" s="94"/>
      <c r="W208" s="93"/>
      <c r="X208" s="64"/>
      <c r="Y208" s="64"/>
      <c r="Z208" s="64"/>
      <c r="AA208" s="64"/>
      <c r="AB208" s="64"/>
      <c r="AC208" s="64" t="e">
        <f>AVERAGE(Tabela13[[#This Row],[LUCRO 2015]:[LUCRO 2010]])</f>
        <v>#DIV/0!</v>
      </c>
      <c r="AD208" s="64" t="e">
        <f>AVERAGE(Tabela13[[#This Row],[DIV 2015]:[DIV 2010]])</f>
        <v>#DIV/0!</v>
      </c>
      <c r="AE208" s="83" t="e">
        <f>Tabela13[[#This Row],[DIV MÉD]]*1000/Tabela13[[#This Row],[Qtde Total Ações]]</f>
        <v>#DIV/0!</v>
      </c>
      <c r="AF208" s="30" t="e">
        <f>Tabela13[[#This Row],[DIV MÉD]]/Tabela13[[#This Row],[LUCRO MÉD]]</f>
        <v>#DIV/0!</v>
      </c>
      <c r="AG208" s="30" t="e">
        <f>Tabela13[[#This Row],[DIV MÉD/AÇÃO]]/Tabela13[[#This Row],[Cotação]]</f>
        <v>#DIV/0!</v>
      </c>
      <c r="AH208" s="30" t="e">
        <f>Tabela13[[#This Row],[Cotação]]/Tabela13[[#This Row],[VPA]]</f>
        <v>#DIV/0!</v>
      </c>
      <c r="AI208" s="58">
        <f>IF(Tabela13[[#This Row],[P. Líquido]]&gt;0,Tabela13[[#This Row],[LUCRO MÉD]]/(Tabela13[[#This Row],[P. Líquido]]),0)</f>
        <v>0</v>
      </c>
      <c r="AJ208" s="70" t="e">
        <f>IF([LUCRO MÉD]&lt;&gt;0,Tabela13[[#This Row],[Cotação]]/(Tabela13[[#This Row],[LUCRO MÉD]]*1000/Tabela13[[#This Row],[Qtde Total Ações]]),0)</f>
        <v>#DIV/0!</v>
      </c>
      <c r="AK208" s="58" t="e">
        <f>(Tabela13[[#This Row],[LUCRO MÉD]]*1000/Tabela13[[#This Row],[Qtde Total Ações]])/Tabela13[[#This Row],[Cotação]]</f>
        <v>#DIV/0!</v>
      </c>
      <c r="AL208" s="56" t="e">
        <f>Tabela13[[#This Row],[Ativo Circ.]]/Tabela13[[#This Row],[Passivo Circ.]]</f>
        <v>#DIV/0!</v>
      </c>
      <c r="AM208" s="30" t="e">
        <f>STDEV(Tabela13[[#This Row],[LUCRO 2015]:[LUCRO 2010]])/Tabela13[[#This Row],[LUCRO MÉD]]</f>
        <v>#DIV/0!</v>
      </c>
    </row>
    <row r="209" spans="1:39" hidden="1">
      <c r="A209" s="60" t="s">
        <v>649</v>
      </c>
      <c r="B209" s="21" t="s">
        <v>555</v>
      </c>
      <c r="C209" s="21" t="s">
        <v>2</v>
      </c>
      <c r="D209" s="34">
        <f>MAX(Tabela13[[#This Row],[Colunas1]:[Colunas5]])</f>
        <v>9.07</v>
      </c>
      <c r="E2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09" s="28">
        <f>IF(Tabela13[[#This Row],[P. Líquido]]&lt;&gt;0,(Tabela13[[#This Row],[P. Líquido]]*1000)/Tabela13[[#This Row],[Qtde Total Ações]],0)</f>
        <v>30.857733070606457</v>
      </c>
      <c r="G209" s="39">
        <f>SUMPRODUCT(N(TRIM(Tabela15[Colunas1])=Tabela13[[#This Row],[Nome de Pregão]]),Tabela15[Qtde total de ações])</f>
        <v>1352634100</v>
      </c>
      <c r="H209" s="21">
        <f>SUMPRODUCT(N(Tabela1[Código]=Tabela13[[#This Row],[PAPEL]]),Tabela1[Fechamento])</f>
        <v>9.07</v>
      </c>
      <c r="I209" s="21">
        <f>SUMPRODUCT(N(Tabela17[Código]=Tabela13[[#This Row],[PAPEL]]),Tabela17[Fechamento])</f>
        <v>0</v>
      </c>
      <c r="J209" s="21">
        <f>SUMPRODUCT(N(Tabela176[Código]=Tabela13[[#This Row],[PAPEL]]),Tabela176[Fechamento])</f>
        <v>0</v>
      </c>
      <c r="K209" s="21">
        <f>SUMPRODUCT(N(Tabela1768[Código]=Tabela13[[#This Row],[PAPEL]]),Tabela1768[Fechamento])</f>
        <v>0</v>
      </c>
      <c r="L209" s="31">
        <f>SUMPRODUCT(N(Tabela17683[Código]=Tabela13[[#This Row],[PAPEL]]),Tabela17683[Fechamento])</f>
        <v>0</v>
      </c>
      <c r="M209" s="32">
        <f>IF(Tabela13[[#This Row],[Cotação]]&gt;0,Plan1!$B$2/Tabela13[[#This Row],[Cotação]]-MOD(Plan1!$B$2/Tabela13[[#This Row],[Cotação]],100),0)</f>
        <v>100</v>
      </c>
      <c r="N209" s="39">
        <v>41739222</v>
      </c>
      <c r="O209" s="39">
        <v>29437396</v>
      </c>
      <c r="P209" s="87">
        <v>28099643</v>
      </c>
      <c r="Q209" s="64">
        <v>0</v>
      </c>
      <c r="R209" s="64">
        <v>0</v>
      </c>
      <c r="S209" s="64">
        <v>0</v>
      </c>
      <c r="T209" s="64"/>
      <c r="U209" s="64"/>
      <c r="V209" s="94"/>
      <c r="W209" s="93"/>
      <c r="X209" s="64"/>
      <c r="Y209" s="64"/>
      <c r="Z209" s="64"/>
      <c r="AA209" s="64"/>
      <c r="AB209" s="64"/>
      <c r="AC209" s="64">
        <f>AVERAGE(Tabela13[[#This Row],[LUCRO 2015]:[LUCRO 2010]])</f>
        <v>0</v>
      </c>
      <c r="AD209" s="64" t="e">
        <f>AVERAGE(Tabela13[[#This Row],[DIV 2015]:[DIV 2010]])</f>
        <v>#DIV/0!</v>
      </c>
      <c r="AE209" s="83" t="e">
        <f>Tabela13[[#This Row],[DIV MÉD]]*1000/Tabela13[[#This Row],[Qtde Total Ações]]</f>
        <v>#DIV/0!</v>
      </c>
      <c r="AF209" s="30" t="e">
        <f>Tabela13[[#This Row],[DIV MÉD]]/Tabela13[[#This Row],[LUCRO MÉD]]</f>
        <v>#DIV/0!</v>
      </c>
      <c r="AG209" s="30" t="e">
        <f>Tabela13[[#This Row],[DIV MÉD/AÇÃO]]/Tabela13[[#This Row],[Cotação]]</f>
        <v>#DIV/0!</v>
      </c>
      <c r="AH209" s="30">
        <f>Tabela13[[#This Row],[Cotação]]/Tabela13[[#This Row],[VPA]]</f>
        <v>0.29392956310972929</v>
      </c>
      <c r="AI209" s="58">
        <f>IF(Tabela13[[#This Row],[P. Líquido]]&gt;0,Tabela13[[#This Row],[LUCRO MÉD]]/(Tabela13[[#This Row],[P. Líquido]]),0)</f>
        <v>0</v>
      </c>
      <c r="AJ209" s="70">
        <f>IF([LUCRO MÉD]&lt;&gt;0,Tabela13[[#This Row],[Cotação]]/(Tabela13[[#This Row],[LUCRO MÉD]]*1000/Tabela13[[#This Row],[Qtde Total Ações]]),0)</f>
        <v>0</v>
      </c>
      <c r="AK209" s="58">
        <f>(Tabela13[[#This Row],[LUCRO MÉD]]*1000/Tabela13[[#This Row],[Qtde Total Ações]])/Tabela13[[#This Row],[Cotação]]</f>
        <v>0</v>
      </c>
      <c r="AL209" s="56">
        <f>Tabela13[[#This Row],[Ativo Circ.]]/Tabela13[[#This Row],[Passivo Circ.]]</f>
        <v>1.0476074731625593</v>
      </c>
      <c r="AM209" s="30" t="e">
        <f>STDEV(Tabela13[[#This Row],[LUCRO 2015]:[LUCRO 2010]])/Tabela13[[#This Row],[LUCRO MÉD]]</f>
        <v>#DIV/0!</v>
      </c>
    </row>
    <row r="210" spans="1:39" hidden="1">
      <c r="A210" s="60" t="s">
        <v>739</v>
      </c>
      <c r="B210" s="21" t="s">
        <v>555</v>
      </c>
      <c r="C210" s="21" t="s">
        <v>350</v>
      </c>
      <c r="D210" s="34">
        <f>MAX(Tabela13[[#This Row],[Colunas1]:[Colunas5]])</f>
        <v>9.16</v>
      </c>
      <c r="E21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0" s="28">
        <f>IF(Tabela13[[#This Row],[P. Líquido]]&lt;&gt;0,(Tabela13[[#This Row],[P. Líquido]]*1000)/Tabela13[[#This Row],[Qtde Total Ações]],0)</f>
        <v>-1.5958120626734489</v>
      </c>
      <c r="G210" s="39">
        <f>SUMPRODUCT(N(TRIM(Tabela15[Colunas1])=Tabela13[[#This Row],[Nome de Pregão]]),Tabela15[Qtde total de ações])</f>
        <v>239844659</v>
      </c>
      <c r="H210" s="21">
        <f>SUMPRODUCT(N(Tabela1[Código]=Tabela13[[#This Row],[PAPEL]]),Tabela1[Fechamento])</f>
        <v>0</v>
      </c>
      <c r="I210" s="21">
        <f>SUMPRODUCT(N(Tabela17[Código]=Tabela13[[#This Row],[PAPEL]]),Tabela17[Fechamento])</f>
        <v>0</v>
      </c>
      <c r="J210" s="21">
        <f>SUMPRODUCT(N(Tabela176[Código]=Tabela13[[#This Row],[PAPEL]]),Tabela176[Fechamento])</f>
        <v>9.16</v>
      </c>
      <c r="K210" s="21">
        <f>SUMPRODUCT(N(Tabela1768[Código]=Tabela13[[#This Row],[PAPEL]]),Tabela1768[Fechamento])</f>
        <v>0</v>
      </c>
      <c r="L210" s="26">
        <f>SUMPRODUCT(N(Tabela17683[Código]=Tabela13[[#This Row],[PAPEL]]),Tabela17683[Fechamento])</f>
        <v>0</v>
      </c>
      <c r="M210" s="32">
        <f>IF(Tabela13[[#This Row],[Cotação]]&gt;0,Plan1!$B$2/Tabela13[[#This Row],[Cotação]]-MOD(Plan1!$B$2/Tabela13[[#This Row],[Cotação]],100),0)</f>
        <v>100</v>
      </c>
      <c r="N210" s="39">
        <v>-382747</v>
      </c>
      <c r="O210" s="39">
        <v>5014622</v>
      </c>
      <c r="P210" s="87">
        <v>3043383</v>
      </c>
      <c r="Q210" s="64">
        <v>0</v>
      </c>
      <c r="R210" s="64">
        <v>0</v>
      </c>
      <c r="S210" s="64">
        <v>0</v>
      </c>
      <c r="T210" s="64">
        <v>0</v>
      </c>
      <c r="U210" s="64">
        <v>41715</v>
      </c>
      <c r="V210" s="94">
        <v>22898</v>
      </c>
      <c r="W210" s="93">
        <v>0</v>
      </c>
      <c r="X210" s="64">
        <v>0</v>
      </c>
      <c r="Y210" s="64">
        <v>0</v>
      </c>
      <c r="Z210" s="64">
        <v>29442</v>
      </c>
      <c r="AA210" s="64">
        <v>6553</v>
      </c>
      <c r="AB210" s="64">
        <v>6555</v>
      </c>
      <c r="AC210" s="64">
        <f>AVERAGE(Tabela13[[#This Row],[LUCRO 2015]:[LUCRO 2010]])</f>
        <v>10768.833333333334</v>
      </c>
      <c r="AD210" s="64">
        <f>AVERAGE(Tabela13[[#This Row],[DIV 2015]:[DIV 2010]])</f>
        <v>7091.666666666667</v>
      </c>
      <c r="AE210" s="83">
        <f>Tabela13[[#This Row],[DIV MÉD]]*1000/Tabela13[[#This Row],[Qtde Total Ações]]</f>
        <v>2.9567748959824312E-2</v>
      </c>
      <c r="AF210" s="30">
        <f>Tabela13[[#This Row],[DIV MÉD]]/Tabela13[[#This Row],[LUCRO MÉD]]</f>
        <v>0.65853620788386236</v>
      </c>
      <c r="AG210" s="30">
        <f>Tabela13[[#This Row],[DIV MÉD/AÇÃO]]/Tabela13[[#This Row],[Cotação]]</f>
        <v>3.2279201921205582E-3</v>
      </c>
      <c r="AH210" s="30">
        <f>Tabela13[[#This Row],[Cotação]]/Tabela13[[#This Row],[VPA]]</f>
        <v>-5.740024288733812</v>
      </c>
      <c r="AI210" s="58">
        <f>IF(Tabela13[[#This Row],[P. Líquido]]&gt;0,Tabela13[[#This Row],[LUCRO MÉD]]/(Tabela13[[#This Row],[P. Líquido]]),0)</f>
        <v>0</v>
      </c>
      <c r="AJ210" s="70">
        <f>IF([LUCRO MÉD]&lt;&gt;0,Tabela13[[#This Row],[Cotação]]/(Tabela13[[#This Row],[LUCRO MÉD]]*1000/Tabela13[[#This Row],[Qtde Total Ações]]),0)</f>
        <v>204.01254327519231</v>
      </c>
      <c r="AK210" s="58">
        <f>(Tabela13[[#This Row],[LUCRO MÉD]]*1000/Tabela13[[#This Row],[Qtde Total Ações]])/Tabela13[[#This Row],[Cotação]]</f>
        <v>4.9016593977317417E-3</v>
      </c>
      <c r="AL210" s="56">
        <f>Tabela13[[#This Row],[Ativo Circ.]]/Tabela13[[#This Row],[Passivo Circ.]]</f>
        <v>1.6477130877053594</v>
      </c>
      <c r="AM210" s="30">
        <f>STDEV(Tabela13[[#This Row],[LUCRO 2015]:[LUCRO 2010]])/Tabela13[[#This Row],[LUCRO MÉD]]</f>
        <v>1.6447874538662965</v>
      </c>
    </row>
    <row r="211" spans="1:39" hidden="1">
      <c r="A211" s="60" t="s">
        <v>580</v>
      </c>
      <c r="B211" s="21" t="s">
        <v>555</v>
      </c>
      <c r="C211" s="21" t="s">
        <v>334</v>
      </c>
      <c r="D211" s="34">
        <f>MAX(Tabela13[[#This Row],[Colunas1]:[Colunas5]])</f>
        <v>9.1999999999999993</v>
      </c>
      <c r="E21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1" s="28">
        <f>IF(Tabela13[[#This Row],[P. Líquido]]&lt;&gt;0,(Tabela13[[#This Row],[P. Líquido]]*1000)/Tabela13[[#This Row],[Qtde Total Ações]],0)</f>
        <v>10.516672646030036</v>
      </c>
      <c r="G211" s="39">
        <f>SUMPRODUCT(N(TRIM(Tabela15[Colunas1])=Tabela13[[#This Row],[Nome de Pregão]]),Tabela15[Qtde total de ações])</f>
        <v>257318364</v>
      </c>
      <c r="H211" s="21">
        <f>SUMPRODUCT(N(Tabela1[Código]=Tabela13[[#This Row],[PAPEL]]),Tabela1[Fechamento])</f>
        <v>0</v>
      </c>
      <c r="I211" s="21">
        <f>SUMPRODUCT(N(Tabela17[Código]=Tabela13[[#This Row],[PAPEL]]),Tabela17[Fechamento])</f>
        <v>0</v>
      </c>
      <c r="J211" s="21">
        <f>SUMPRODUCT(N(Tabela176[Código]=Tabela13[[#This Row],[PAPEL]]),Tabela176[Fechamento])</f>
        <v>9.1999999999999993</v>
      </c>
      <c r="K211" s="21">
        <f>SUMPRODUCT(N(Tabela1768[Código]=Tabela13[[#This Row],[PAPEL]]),Tabela1768[Fechamento])</f>
        <v>0</v>
      </c>
      <c r="L211" s="26">
        <f>SUMPRODUCT(N(Tabela17683[Código]=Tabela13[[#This Row],[PAPEL]]),Tabela17683[Fechamento])</f>
        <v>0</v>
      </c>
      <c r="M211" s="32">
        <f>IF(Tabela13[[#This Row],[Cotação]]&gt;0,Plan1!$B$2/Tabela13[[#This Row],[Cotação]]-MOD(Plan1!$B$2/Tabela13[[#This Row],[Cotação]],100),0)</f>
        <v>100</v>
      </c>
      <c r="N211" s="39">
        <v>2706133</v>
      </c>
      <c r="O211" s="39">
        <v>5257690</v>
      </c>
      <c r="P211" s="87">
        <v>3262136</v>
      </c>
      <c r="Q211" s="64">
        <v>0</v>
      </c>
      <c r="R211" s="64">
        <v>0</v>
      </c>
      <c r="S211" s="64">
        <v>0</v>
      </c>
      <c r="T211" s="64">
        <v>0</v>
      </c>
      <c r="U211" s="64">
        <v>0</v>
      </c>
      <c r="V211" s="94">
        <v>33587</v>
      </c>
      <c r="W211" s="93">
        <v>0</v>
      </c>
      <c r="X211" s="64">
        <v>0</v>
      </c>
      <c r="Y211" s="64">
        <v>0</v>
      </c>
      <c r="Z211" s="64">
        <v>118</v>
      </c>
      <c r="AA211" s="64">
        <v>6186</v>
      </c>
      <c r="AB211" s="64">
        <v>6186</v>
      </c>
      <c r="AC211" s="64">
        <f>AVERAGE(Tabela13[[#This Row],[LUCRO 2015]:[LUCRO 2010]])</f>
        <v>5597.833333333333</v>
      </c>
      <c r="AD211" s="64">
        <f>AVERAGE(Tabela13[[#This Row],[DIV 2015]:[DIV 2010]])</f>
        <v>2081.6666666666665</v>
      </c>
      <c r="AE211" s="83">
        <f>Tabela13[[#This Row],[DIV MÉD]]*1000/Tabela13[[#This Row],[Qtde Total Ações]]</f>
        <v>8.0898488328126732E-3</v>
      </c>
      <c r="AF211" s="30">
        <f>Tabela13[[#This Row],[DIV MÉD]]/Tabela13[[#This Row],[LUCRO MÉD]]</f>
        <v>0.37187006877661</v>
      </c>
      <c r="AG211" s="30">
        <f>Tabela13[[#This Row],[DIV MÉD/AÇÃO]]/Tabela13[[#This Row],[Cotação]]</f>
        <v>8.7933139487094282E-4</v>
      </c>
      <c r="AH211" s="30">
        <f>Tabela13[[#This Row],[Cotação]]/Tabela13[[#This Row],[VPA]]</f>
        <v>0.87480140436556508</v>
      </c>
      <c r="AI211" s="58">
        <f>IF(Tabela13[[#This Row],[P. Líquido]]&gt;0,Tabela13[[#This Row],[LUCRO MÉD]]/(Tabela13[[#This Row],[P. Líquido]]),0)</f>
        <v>2.068572879948374E-3</v>
      </c>
      <c r="AJ211" s="70">
        <f>IF([LUCRO MÉD]&lt;&gt;0,Tabela13[[#This Row],[Cotação]]/(Tabela13[[#This Row],[LUCRO MÉD]]*1000/Tabela13[[#This Row],[Qtde Total Ações]]),0)</f>
        <v>422.90093467115247</v>
      </c>
      <c r="AK211" s="58">
        <f>(Tabela13[[#This Row],[LUCRO MÉD]]*1000/Tabela13[[#This Row],[Qtde Total Ações]])/Tabela13[[#This Row],[Cotação]]</f>
        <v>2.3646199807470262E-3</v>
      </c>
      <c r="AL211" s="56">
        <f>Tabela13[[#This Row],[Ativo Circ.]]/Tabela13[[#This Row],[Passivo Circ.]]</f>
        <v>1.6117323128158973</v>
      </c>
      <c r="AM211" s="30">
        <f>STDEV(Tabela13[[#This Row],[LUCRO 2015]:[LUCRO 2010]])/Tabela13[[#This Row],[LUCRO MÉD]]</f>
        <v>2.4494897427831783</v>
      </c>
    </row>
    <row r="212" spans="1:39" hidden="1">
      <c r="A212" s="60" t="s">
        <v>584</v>
      </c>
      <c r="B212" s="21" t="s">
        <v>555</v>
      </c>
      <c r="C212" s="21" t="s">
        <v>109</v>
      </c>
      <c r="D212" s="34">
        <f>MAX(Tabela13[[#This Row],[Colunas1]:[Colunas5]])</f>
        <v>9.3000000000000007</v>
      </c>
      <c r="E2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2" s="28">
        <f>IF(Tabela13[[#This Row],[P. Líquido]]&lt;&gt;0,(Tabela13[[#This Row],[P. Líquido]]*1000)/Tabela13[[#This Row],[Qtde Total Ações]],0)</f>
        <v>15.833963643653</v>
      </c>
      <c r="G212" s="39">
        <f>SUMPRODUCT(N(TRIM(Tabela15[Colunas1])=Tabela13[[#This Row],[Nome de Pregão]]),Tabela15[Qtde total de ações])</f>
        <v>408974477</v>
      </c>
      <c r="H212" s="21">
        <f>SUMPRODUCT(N(Tabela1[Código]=Tabela13[[#This Row],[PAPEL]]),Tabela1[Fechamento])</f>
        <v>9.3000000000000007</v>
      </c>
      <c r="I212" s="21">
        <f>SUMPRODUCT(N(Tabela17[Código]=Tabela13[[#This Row],[PAPEL]]),Tabela17[Fechamento])</f>
        <v>0</v>
      </c>
      <c r="J212" s="21">
        <f>SUMPRODUCT(N(Tabela176[Código]=Tabela13[[#This Row],[PAPEL]]),Tabela176[Fechamento])</f>
        <v>0</v>
      </c>
      <c r="K212" s="21">
        <f>SUMPRODUCT(N(Tabela1768[Código]=Tabela13[[#This Row],[PAPEL]]),Tabela1768[Fechamento])</f>
        <v>0</v>
      </c>
      <c r="L212" s="31">
        <f>SUMPRODUCT(N(Tabela17683[Código]=Tabela13[[#This Row],[PAPEL]]),Tabela17683[Fechamento])</f>
        <v>0</v>
      </c>
      <c r="M212" s="32">
        <f>IF(Tabela13[[#This Row],[Cotação]]&gt;0,Plan1!$B$2/Tabela13[[#This Row],[Cotação]]-MOD(Plan1!$B$2/Tabela13[[#This Row],[Cotação]],100),0)</f>
        <v>100</v>
      </c>
      <c r="N212" s="39">
        <v>6475687</v>
      </c>
      <c r="O212" s="39">
        <v>68103613</v>
      </c>
      <c r="P212" s="87">
        <v>68103613</v>
      </c>
      <c r="Q212" s="64">
        <v>748970</v>
      </c>
      <c r="R212" s="64">
        <v>621015</v>
      </c>
      <c r="S212" s="64">
        <v>880218</v>
      </c>
      <c r="T212" s="64"/>
      <c r="U212" s="64"/>
      <c r="V212" s="94"/>
      <c r="W212" s="93"/>
      <c r="X212" s="64"/>
      <c r="Y212" s="64"/>
      <c r="Z212" s="64"/>
      <c r="AA212" s="64"/>
      <c r="AB212" s="64"/>
      <c r="AC212" s="64">
        <f>AVERAGE(Tabela13[[#This Row],[LUCRO 2015]:[LUCRO 2010]])</f>
        <v>750067.66666666663</v>
      </c>
      <c r="AD212" s="64" t="e">
        <f>AVERAGE(Tabela13[[#This Row],[DIV 2015]:[DIV 2010]])</f>
        <v>#DIV/0!</v>
      </c>
      <c r="AE212" s="83" t="e">
        <f>Tabela13[[#This Row],[DIV MÉD]]*1000/Tabela13[[#This Row],[Qtde Total Ações]]</f>
        <v>#DIV/0!</v>
      </c>
      <c r="AF212" s="30" t="e">
        <f>Tabela13[[#This Row],[DIV MÉD]]/Tabela13[[#This Row],[LUCRO MÉD]]</f>
        <v>#DIV/0!</v>
      </c>
      <c r="AG212" s="30" t="e">
        <f>Tabela13[[#This Row],[DIV MÉD/AÇÃO]]/Tabela13[[#This Row],[Cotação]]</f>
        <v>#DIV/0!</v>
      </c>
      <c r="AH212" s="30">
        <f>Tabela13[[#This Row],[Cotação]]/Tabela13[[#This Row],[VPA]]</f>
        <v>0.58734503939118743</v>
      </c>
      <c r="AI212" s="58">
        <f>IF(Tabela13[[#This Row],[P. Líquido]]&gt;0,Tabela13[[#This Row],[LUCRO MÉD]]/(Tabela13[[#This Row],[P. Líquido]]),0)</f>
        <v>0.11582827685567054</v>
      </c>
      <c r="AJ212" s="70">
        <f>IF([LUCRO MÉD]&lt;&gt;0,Tabela13[[#This Row],[Cotação]]/(Tabela13[[#This Row],[LUCRO MÉD]]*1000/Tabela13[[#This Row],[Qtde Total Ações]]),0)</f>
        <v>5.070826013608551</v>
      </c>
      <c r="AK212" s="58">
        <f>(Tabela13[[#This Row],[LUCRO MÉD]]*1000/Tabela13[[#This Row],[Qtde Total Ações]])/Tabela13[[#This Row],[Cotação]]</f>
        <v>0.1972065295311464</v>
      </c>
      <c r="AL212" s="56">
        <f>Tabela13[[#This Row],[Ativo Circ.]]/Tabela13[[#This Row],[Passivo Circ.]]</f>
        <v>1</v>
      </c>
      <c r="AM212" s="30">
        <f>STDEV(Tabela13[[#This Row],[LUCRO 2015]:[LUCRO 2010]])/Tabela13[[#This Row],[LUCRO MÉD]]</f>
        <v>0.17279105871673775</v>
      </c>
    </row>
    <row r="213" spans="1:39" hidden="1">
      <c r="A213" s="60" t="s">
        <v>710</v>
      </c>
      <c r="B213" s="21" t="s">
        <v>555</v>
      </c>
      <c r="C213" s="21" t="s">
        <v>40</v>
      </c>
      <c r="D213" s="34">
        <f>MAX(Tabela13[[#This Row],[Colunas1]:[Colunas5]])</f>
        <v>9.4700000000000006</v>
      </c>
      <c r="E21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3" s="28">
        <f>IF(Tabela13[[#This Row],[P. Líquido]]&lt;&gt;0,(Tabela13[[#This Row],[P. Líquido]]*1000)/Tabela13[[#This Row],[Qtde Total Ações]],0)</f>
        <v>17.994159484688335</v>
      </c>
      <c r="G213" s="39">
        <f>SUMPRODUCT(N(TRIM(Tabela15[Colunas1])=Tabela13[[#This Row],[Nome de Pregão]]),Tabela15[Qtde total de ações])</f>
        <v>203934060</v>
      </c>
      <c r="H213" s="21">
        <f>SUMPRODUCT(N(Tabela1[Código]=Tabela13[[#This Row],[PAPEL]]),Tabela1[Fechamento])</f>
        <v>9.4700000000000006</v>
      </c>
      <c r="I213" s="21">
        <f>SUMPRODUCT(N(Tabela17[Código]=Tabela13[[#This Row],[PAPEL]]),Tabela17[Fechamento])</f>
        <v>0</v>
      </c>
      <c r="J213" s="21">
        <f>SUMPRODUCT(N(Tabela176[Código]=Tabela13[[#This Row],[PAPEL]]),Tabela176[Fechamento])</f>
        <v>0</v>
      </c>
      <c r="K213" s="21">
        <f>SUMPRODUCT(N(Tabela1768[Código]=Tabela13[[#This Row],[PAPEL]]),Tabela1768[Fechamento])</f>
        <v>0</v>
      </c>
      <c r="L213" s="31">
        <f>SUMPRODUCT(N(Tabela17683[Código]=Tabela13[[#This Row],[PAPEL]]),Tabela17683[Fechamento])</f>
        <v>0</v>
      </c>
      <c r="M213" s="32">
        <f>IF(Tabela13[[#This Row],[Cotação]]&gt;0,Plan1!$B$2/Tabela13[[#This Row],[Cotação]]-MOD(Plan1!$B$2/Tabela13[[#This Row],[Cotação]],100),0)</f>
        <v>100</v>
      </c>
      <c r="N213" s="39">
        <v>3669622</v>
      </c>
      <c r="O213" s="39">
        <v>3976236</v>
      </c>
      <c r="P213" s="87">
        <v>4399371</v>
      </c>
      <c r="Q213" s="64">
        <v>42395</v>
      </c>
      <c r="R213" s="64">
        <v>662831</v>
      </c>
      <c r="S213" s="64">
        <v>587335</v>
      </c>
      <c r="T213" s="64">
        <v>423923</v>
      </c>
      <c r="U213" s="64">
        <v>310647</v>
      </c>
      <c r="V213" s="94">
        <v>575150</v>
      </c>
      <c r="W213" s="93">
        <v>116392</v>
      </c>
      <c r="X213" s="64">
        <v>364838</v>
      </c>
      <c r="Y213" s="64">
        <v>259915</v>
      </c>
      <c r="Z213" s="64">
        <v>425119</v>
      </c>
      <c r="AA213" s="64">
        <v>469261</v>
      </c>
      <c r="AB213" s="64">
        <v>795344</v>
      </c>
      <c r="AC213" s="64">
        <f>AVERAGE(Tabela13[[#This Row],[LUCRO 2015]:[LUCRO 2010]])</f>
        <v>433713.5</v>
      </c>
      <c r="AD213" s="64">
        <f>AVERAGE(Tabela13[[#This Row],[DIV 2015]:[DIV 2010]])</f>
        <v>405144.83333333331</v>
      </c>
      <c r="AE213" s="83">
        <f>Tabela13[[#This Row],[DIV MÉD]]*1000/Tabela13[[#This Row],[Qtde Total Ações]]</f>
        <v>1.9866462391487392</v>
      </c>
      <c r="AF213" s="30">
        <f>Tabela13[[#This Row],[DIV MÉD]]/Tabela13[[#This Row],[LUCRO MÉD]]</f>
        <v>0.93413009586589602</v>
      </c>
      <c r="AG213" s="30">
        <f>Tabela13[[#This Row],[DIV MÉD/AÇÃO]]/Tabela13[[#This Row],[Cotação]]</f>
        <v>0.20978312979395344</v>
      </c>
      <c r="AH213" s="30">
        <f>Tabela13[[#This Row],[Cotação]]/Tabela13[[#This Row],[VPA]]</f>
        <v>0.52628187540842086</v>
      </c>
      <c r="AI213" s="58">
        <f>IF(Tabela13[[#This Row],[P. Líquido]]&gt;0,Tabela13[[#This Row],[LUCRO MÉD]]/(Tabela13[[#This Row],[P. Líquido]]),0)</f>
        <v>0.11819023866763388</v>
      </c>
      <c r="AJ213" s="70">
        <f>IF([LUCRO MÉD]&lt;&gt;0,Tabela13[[#This Row],[Cotação]]/(Tabela13[[#This Row],[LUCRO MÉD]]*1000/Tabela13[[#This Row],[Qtde Total Ações]]),0)</f>
        <v>4.4528370645599002</v>
      </c>
      <c r="AK213" s="58">
        <f>(Tabela13[[#This Row],[LUCRO MÉD]]*1000/Tabela13[[#This Row],[Qtde Total Ações]])/Tabela13[[#This Row],[Cotação]]</f>
        <v>0.22457592440536239</v>
      </c>
      <c r="AL213" s="56">
        <f>Tabela13[[#This Row],[Ativo Circ.]]/Tabela13[[#This Row],[Passivo Circ.]]</f>
        <v>0.903819205063633</v>
      </c>
      <c r="AM213" s="30">
        <f>STDEV(Tabela13[[#This Row],[LUCRO 2015]:[LUCRO 2010]])/Tabela13[[#This Row],[LUCRO MÉD]]</f>
        <v>0.53027397971078938</v>
      </c>
    </row>
    <row r="214" spans="1:39" hidden="1">
      <c r="A214" s="60" t="s">
        <v>754</v>
      </c>
      <c r="B214" s="21" t="s">
        <v>556</v>
      </c>
      <c r="C214" s="21" t="s">
        <v>65</v>
      </c>
      <c r="D214" s="34">
        <f>MAX(Tabela13[[#This Row],[Colunas1]:[Colunas5]])</f>
        <v>9.5500000000000007</v>
      </c>
      <c r="E2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4" s="28">
        <f>IF(Tabela13[[#This Row],[P. Líquido]]&lt;&gt;0,(Tabela13[[#This Row],[P. Líquido]]*1000)/Tabela13[[#This Row],[Qtde Total Ações]],0)</f>
        <v>16.427756725279799</v>
      </c>
      <c r="G214" s="39">
        <f>SUMPRODUCT(N(TRIM(Tabela15[Colunas1])=Tabela13[[#This Row],[Nome de Pregão]]),Tabela15[Qtde total de ações])</f>
        <v>84113006</v>
      </c>
      <c r="H214" s="21">
        <f>SUMPRODUCT(N(Tabela1[Código]=Tabela13[[#This Row],[PAPEL]]),Tabela1[Fechamento])</f>
        <v>9.5500000000000007</v>
      </c>
      <c r="I214" s="21">
        <f>SUMPRODUCT(N(Tabela17[Código]=Tabela13[[#This Row],[PAPEL]]),Tabela17[Fechamento])</f>
        <v>0</v>
      </c>
      <c r="J214" s="21">
        <f>SUMPRODUCT(N(Tabela176[Código]=Tabela13[[#This Row],[PAPEL]]),Tabela176[Fechamento])</f>
        <v>0</v>
      </c>
      <c r="K214" s="31">
        <f>SUMPRODUCT(N(Tabela1768[Código]=Tabela13[[#This Row],[PAPEL]]),Tabela1768[Fechamento])</f>
        <v>0</v>
      </c>
      <c r="L214" s="21">
        <f>SUMPRODUCT(N(Tabela17683[Código]=Tabela13[[#This Row],[PAPEL]]),Tabela17683[Fechamento])</f>
        <v>0</v>
      </c>
      <c r="M214" s="32">
        <f>IF(Tabela13[[#This Row],[Cotação]]&gt;0,Plan1!$B$2/Tabela13[[#This Row],[Cotação]]-MOD(Plan1!$B$2/Tabela13[[#This Row],[Cotação]],100),0)</f>
        <v>100</v>
      </c>
      <c r="N214" s="39">
        <v>1381788</v>
      </c>
      <c r="O214" s="39">
        <v>2771846</v>
      </c>
      <c r="P214" s="87">
        <v>3310771</v>
      </c>
      <c r="Q214" s="64">
        <v>141907</v>
      </c>
      <c r="R214" s="64">
        <v>129309</v>
      </c>
      <c r="S214" s="64">
        <v>132546</v>
      </c>
      <c r="T214" s="64"/>
      <c r="U214" s="64"/>
      <c r="V214" s="94"/>
      <c r="W214" s="93"/>
      <c r="X214" s="64"/>
      <c r="Y214" s="64"/>
      <c r="Z214" s="64"/>
      <c r="AA214" s="64"/>
      <c r="AB214" s="64"/>
      <c r="AC214" s="64">
        <f>AVERAGE(Tabela13[[#This Row],[LUCRO 2015]:[LUCRO 2010]])</f>
        <v>134587.33333333334</v>
      </c>
      <c r="AD214" s="64" t="e">
        <f>AVERAGE(Tabela13[[#This Row],[DIV 2015]:[DIV 2010]])</f>
        <v>#DIV/0!</v>
      </c>
      <c r="AE214" s="83" t="e">
        <f>Tabela13[[#This Row],[DIV MÉD]]*1000/Tabela13[[#This Row],[Qtde Total Ações]]</f>
        <v>#DIV/0!</v>
      </c>
      <c r="AF214" s="30" t="e">
        <f>Tabela13[[#This Row],[DIV MÉD]]/Tabela13[[#This Row],[LUCRO MÉD]]</f>
        <v>#DIV/0!</v>
      </c>
      <c r="AG214" s="30" t="e">
        <f>Tabela13[[#This Row],[DIV MÉD/AÇÃO]]/Tabela13[[#This Row],[Cotação]]</f>
        <v>#DIV/0!</v>
      </c>
      <c r="AH214" s="30">
        <f>Tabela13[[#This Row],[Cotação]]/Tabela13[[#This Row],[VPA]]</f>
        <v>0.58133317650753946</v>
      </c>
      <c r="AI214" s="58">
        <f>IF(Tabela13[[#This Row],[P. Líquido]]&gt;0,Tabela13[[#This Row],[LUCRO MÉD]]/(Tabela13[[#This Row],[P. Líquido]]),0)</f>
        <v>9.7400855509914216E-2</v>
      </c>
      <c r="AJ214" s="70">
        <f>IF([LUCRO MÉD]&lt;&gt;0,Tabela13[[#This Row],[Cotação]]/(Tabela13[[#This Row],[LUCRO MÉD]]*1000/Tabela13[[#This Row],[Qtde Total Ações]]),0)</f>
        <v>5.9684606820354569</v>
      </c>
      <c r="AK214" s="58">
        <f>(Tabela13[[#This Row],[LUCRO MÉD]]*1000/Tabela13[[#This Row],[Qtde Total Ações]])/Tabela13[[#This Row],[Cotação]]</f>
        <v>0.16754738839277475</v>
      </c>
      <c r="AL214" s="56">
        <f>Tabela13[[#This Row],[Ativo Circ.]]/Tabela13[[#This Row],[Passivo Circ.]]</f>
        <v>0.83722069572314117</v>
      </c>
      <c r="AM214" s="30">
        <f>STDEV(Tabela13[[#This Row],[LUCRO 2015]:[LUCRO 2010]])/Tabela13[[#This Row],[LUCRO MÉD]]</f>
        <v>4.861063616893075E-2</v>
      </c>
    </row>
    <row r="215" spans="1:39" hidden="1">
      <c r="A215" s="60" t="s">
        <v>636</v>
      </c>
      <c r="B215" s="21" t="s">
        <v>555</v>
      </c>
      <c r="C215" s="21" t="s">
        <v>170</v>
      </c>
      <c r="D215" s="34">
        <f>MAX(Tabela13[[#This Row],[Colunas1]:[Colunas5]])</f>
        <v>9.9</v>
      </c>
      <c r="E21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5" s="28">
        <f>IF(Tabela13[[#This Row],[P. Líquido]]&lt;&gt;0,(Tabela13[[#This Row],[P. Líquido]]*1000)/Tabela13[[#This Row],[Qtde Total Ações]],0)</f>
        <v>17.422614654152341</v>
      </c>
      <c r="G215" s="39">
        <f>SUMPRODUCT(N(TRIM(Tabela15[Colunas1])=Tabela13[[#This Row],[Nome de Pregão]]),Tabela15[Qtde total de ações])</f>
        <v>119663612</v>
      </c>
      <c r="H215" s="21">
        <f>SUMPRODUCT(N(Tabela1[Código]=Tabela13[[#This Row],[PAPEL]]),Tabela1[Fechamento])</f>
        <v>0</v>
      </c>
      <c r="I215" s="21">
        <f>SUMPRODUCT(N(Tabela17[Código]=Tabela13[[#This Row],[PAPEL]]),Tabela17[Fechamento])</f>
        <v>9.9</v>
      </c>
      <c r="J215" s="21">
        <f>SUMPRODUCT(N(Tabela176[Código]=Tabela13[[#This Row],[PAPEL]]),Tabela176[Fechamento])</f>
        <v>0</v>
      </c>
      <c r="K215" s="21">
        <f>SUMPRODUCT(N(Tabela1768[Código]=Tabela13[[#This Row],[PAPEL]]),Tabela1768[Fechamento])</f>
        <v>0</v>
      </c>
      <c r="L215" s="26">
        <f>SUMPRODUCT(N(Tabela17683[Código]=Tabela13[[#This Row],[PAPEL]]),Tabela17683[Fechamento])</f>
        <v>0</v>
      </c>
      <c r="M215" s="32">
        <f>IF(Tabela13[[#This Row],[Cotação]]&gt;0,Plan1!$B$2/Tabela13[[#This Row],[Cotação]]-MOD(Plan1!$B$2/Tabela13[[#This Row],[Cotação]],100),0)</f>
        <v>100</v>
      </c>
      <c r="N215" s="67">
        <v>2084853</v>
      </c>
      <c r="O215" s="67">
        <v>714275</v>
      </c>
      <c r="P215" s="89">
        <v>516869</v>
      </c>
      <c r="Q215" s="64">
        <v>52238</v>
      </c>
      <c r="R215" s="64">
        <v>148818</v>
      </c>
      <c r="S215" s="64">
        <v>190999</v>
      </c>
      <c r="T215" s="64">
        <v>171326</v>
      </c>
      <c r="U215" s="64">
        <v>128185</v>
      </c>
      <c r="V215" s="94">
        <v>107988</v>
      </c>
      <c r="W215" s="93">
        <v>23266</v>
      </c>
      <c r="X215" s="64">
        <v>35363</v>
      </c>
      <c r="Y215" s="64">
        <v>72686</v>
      </c>
      <c r="Z215" s="64">
        <v>27011</v>
      </c>
      <c r="AA215" s="64">
        <v>22299</v>
      </c>
      <c r="AB215" s="64">
        <v>14846</v>
      </c>
      <c r="AC215" s="64">
        <f>AVERAGE(Tabela13[[#This Row],[LUCRO 2015]:[LUCRO 2010]])</f>
        <v>133259</v>
      </c>
      <c r="AD215" s="64">
        <f>AVERAGE(Tabela13[[#This Row],[DIV 2015]:[DIV 2010]])</f>
        <v>32578.5</v>
      </c>
      <c r="AE215" s="83">
        <f>Tabela13[[#This Row],[DIV MÉD]]*1000/Tabela13[[#This Row],[Qtde Total Ações]]</f>
        <v>0.27225068218733028</v>
      </c>
      <c r="AF215" s="30">
        <f>Tabela13[[#This Row],[DIV MÉD]]/Tabela13[[#This Row],[LUCRO MÉD]]</f>
        <v>0.24447504483749691</v>
      </c>
      <c r="AG215" s="30">
        <f>Tabela13[[#This Row],[DIV MÉD/AÇÃO]]/Tabela13[[#This Row],[Cotação]]</f>
        <v>2.7500068907811138E-2</v>
      </c>
      <c r="AH215" s="30">
        <f>Tabela13[[#This Row],[Cotação]]/Tabela13[[#This Row],[VPA]]</f>
        <v>0.56822699672351007</v>
      </c>
      <c r="AI215" s="58">
        <f>IF(Tabela13[[#This Row],[P. Líquido]]&gt;0,Tabela13[[#This Row],[LUCRO MÉD]]/(Tabela13[[#This Row],[P. Líquido]]),0)</f>
        <v>6.3917695875920263E-2</v>
      </c>
      <c r="AJ215" s="70">
        <f>IF([LUCRO MÉD]&lt;&gt;0,Tabela13[[#This Row],[Cotação]]/(Tabela13[[#This Row],[LUCRO MÉD]]*1000/Tabela13[[#This Row],[Qtde Total Ações]]),0)</f>
        <v>8.8899793544901282</v>
      </c>
      <c r="AK215" s="58">
        <f>(Tabela13[[#This Row],[LUCRO MÉD]]*1000/Tabela13[[#This Row],[Qtde Total Ações]])/Tabela13[[#This Row],[Cotação]]</f>
        <v>0.11248620048762234</v>
      </c>
      <c r="AL215" s="56">
        <f>Tabela13[[#This Row],[Ativo Circ.]]/Tabela13[[#This Row],[Passivo Circ.]]</f>
        <v>1.3819265616626264</v>
      </c>
      <c r="AM215" s="30">
        <f>STDEV(Tabela13[[#This Row],[LUCRO 2015]:[LUCRO 2010]])/Tabela13[[#This Row],[LUCRO MÉD]]</f>
        <v>0.37149662132437511</v>
      </c>
    </row>
    <row r="216" spans="1:39" hidden="1">
      <c r="A216" s="60" t="s">
        <v>704</v>
      </c>
      <c r="B216" s="21" t="s">
        <v>555</v>
      </c>
      <c r="C216" s="21" t="s">
        <v>505</v>
      </c>
      <c r="D216" s="34">
        <f>MAX(Tabela13[[#This Row],[Colunas1]:[Colunas5]])</f>
        <v>9.9600000000000009</v>
      </c>
      <c r="E21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16" s="28">
        <f>IF(Tabela13[[#This Row],[P. Líquido]]&lt;&gt;0,(Tabela13[[#This Row],[P. Líquido]]*1000)/Tabela13[[#This Row],[Qtde Total Ações]],0)</f>
        <v>4.9269227053140092</v>
      </c>
      <c r="G216" s="39">
        <f>SUMPRODUCT(N(TRIM(Tabela15[Colunas1])=Tabela13[[#This Row],[Nome de Pregão]]),Tabela15[Qtde total de ações])</f>
        <v>207000000</v>
      </c>
      <c r="H216" s="21">
        <f>SUMPRODUCT(N(Tabela1[Código]=Tabela13[[#This Row],[PAPEL]]),Tabela1[Fechamento])</f>
        <v>0</v>
      </c>
      <c r="I216" s="21">
        <f>SUMPRODUCT(N(Tabela17[Código]=Tabela13[[#This Row],[PAPEL]]),Tabela17[Fechamento])</f>
        <v>0</v>
      </c>
      <c r="J216" s="21">
        <f>SUMPRODUCT(N(Tabela176[Código]=Tabela13[[#This Row],[PAPEL]]),Tabela176[Fechamento])</f>
        <v>0</v>
      </c>
      <c r="K216" s="21">
        <f>SUMPRODUCT(N(Tabela1768[Código]=Tabela13[[#This Row],[PAPEL]]),Tabela1768[Fechamento])</f>
        <v>0</v>
      </c>
      <c r="L216" s="26">
        <f>SUMPRODUCT(N(Tabela17683[Código]=Tabela13[[#This Row],[PAPEL]]),Tabela17683[Fechamento])</f>
        <v>9.9600000000000009</v>
      </c>
      <c r="M216" s="32">
        <f>IF(Tabela13[[#This Row],[Cotação]]&gt;0,Plan1!$B$2/Tabela13[[#This Row],[Cotação]]-MOD(Plan1!$B$2/Tabela13[[#This Row],[Cotação]],100),0)</f>
        <v>100</v>
      </c>
      <c r="N216" s="39">
        <v>1019873</v>
      </c>
      <c r="O216" s="39">
        <v>3371043</v>
      </c>
      <c r="P216" s="87">
        <v>2414240</v>
      </c>
      <c r="Q216" s="64">
        <v>46762</v>
      </c>
      <c r="R216" s="64">
        <v>72440</v>
      </c>
      <c r="S216" s="64">
        <v>93570</v>
      </c>
      <c r="T216" s="64">
        <v>77735</v>
      </c>
      <c r="U216" s="64">
        <v>56885</v>
      </c>
      <c r="V216" s="94">
        <v>93041</v>
      </c>
      <c r="W216" s="93">
        <v>0</v>
      </c>
      <c r="X216" s="93">
        <v>22385</v>
      </c>
      <c r="Y216" s="64">
        <v>20733</v>
      </c>
      <c r="Z216" s="64">
        <v>13503</v>
      </c>
      <c r="AA216" s="64">
        <v>22089</v>
      </c>
      <c r="AB216" s="64">
        <v>105414</v>
      </c>
      <c r="AC216" s="64">
        <f>AVERAGE(Tabela13[[#This Row],[LUCRO 2015]:[LUCRO 2010]])</f>
        <v>73405.5</v>
      </c>
      <c r="AD216" s="64">
        <f>AVERAGE(Tabela13[[#This Row],[DIV 2015]:[DIV 2010]])</f>
        <v>30687.333333333332</v>
      </c>
      <c r="AE216" s="83">
        <f>Tabela13[[#This Row],[DIV MÉD]]*1000/Tabela13[[#This Row],[Qtde Total Ações]]</f>
        <v>0.14824798711755233</v>
      </c>
      <c r="AF216" s="30">
        <f>Tabela13[[#This Row],[DIV MÉD]]/Tabela13[[#This Row],[LUCRO MÉD]]</f>
        <v>0.41805223495968741</v>
      </c>
      <c r="AG216" s="30">
        <f>Tabela13[[#This Row],[DIV MÉD/AÇÃO]]/Tabela13[[#This Row],[Cotação]]</f>
        <v>1.4884336055979148E-2</v>
      </c>
      <c r="AH216" s="30">
        <f>Tabela13[[#This Row],[Cotação]]/Tabela13[[#This Row],[VPA]]</f>
        <v>2.0215458199207159</v>
      </c>
      <c r="AI216" s="58">
        <f>IF(Tabela13[[#This Row],[P. Líquido]]&gt;0,Tabela13[[#This Row],[LUCRO MÉD]]/(Tabela13[[#This Row],[P. Líquido]]),0)</f>
        <v>7.1975138080917919E-2</v>
      </c>
      <c r="AJ216" s="70">
        <f>IF([LUCRO MÉD]&lt;&gt;0,Tabela13[[#This Row],[Cotação]]/(Tabela13[[#This Row],[LUCRO MÉD]]*1000/Tabela13[[#This Row],[Qtde Total Ações]]),0)</f>
        <v>28.086723746858208</v>
      </c>
      <c r="AK216" s="58">
        <f>(Tabela13[[#This Row],[LUCRO MÉD]]*1000/Tabela13[[#This Row],[Qtde Total Ações]])/Tabela13[[#This Row],[Cotação]]</f>
        <v>3.5604010243874044E-2</v>
      </c>
      <c r="AL216" s="56">
        <f>Tabela13[[#This Row],[Ativo Circ.]]/Tabela13[[#This Row],[Passivo Circ.]]</f>
        <v>1.3963164391278415</v>
      </c>
      <c r="AM216" s="30">
        <f>STDEV(Tabela13[[#This Row],[LUCRO 2015]:[LUCRO 2010]])/Tabela13[[#This Row],[LUCRO MÉD]]</f>
        <v>0.25809229010202428</v>
      </c>
    </row>
    <row r="217" spans="1:39" hidden="1">
      <c r="A217" s="21" t="s">
        <v>697</v>
      </c>
      <c r="B217" s="21" t="s">
        <v>555</v>
      </c>
      <c r="C217" s="21" t="s">
        <v>258</v>
      </c>
      <c r="D217" s="34">
        <f>MAX(Tabela13[[#This Row],[Colunas1]:[Colunas5]])</f>
        <v>15.13</v>
      </c>
      <c r="E2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7" s="28">
        <f>IF(Tabela13[[#This Row],[P. Líquido]]&lt;&gt;0,(Tabela13[[#This Row],[P. Líquido]]*1000)/Tabela13[[#This Row],[Qtde Total Ações]],0)</f>
        <v>0</v>
      </c>
      <c r="G217" s="39">
        <f>SUMPRODUCT(N(TRIM(Tabela15[Colunas1])=Tabela13[[#This Row],[Nome de Pregão]]),Tabela15[Qtde total de ações])</f>
        <v>0</v>
      </c>
      <c r="H217" s="21">
        <f>SUMPRODUCT(N(Tabela1[Código]=Tabela13[[#This Row],[PAPEL]]),Tabela1[Fechamento])</f>
        <v>0</v>
      </c>
      <c r="I217" s="21">
        <f>SUMPRODUCT(N(Tabela17[Código]=Tabela13[[#This Row],[PAPEL]]),Tabela17[Fechamento])</f>
        <v>0</v>
      </c>
      <c r="J217" s="21">
        <f>SUMPRODUCT(N(Tabela176[Código]=Tabela13[[#This Row],[PAPEL]]),Tabela176[Fechamento])</f>
        <v>15.13</v>
      </c>
      <c r="K217" s="21">
        <f>SUMPRODUCT(N(Tabela1768[Código]=Tabela13[[#This Row],[PAPEL]]),Tabela1768[Fechamento])</f>
        <v>0</v>
      </c>
      <c r="L217" s="31">
        <f>SUMPRODUCT(N(Tabela17683[Código]=Tabela13[[#This Row],[PAPEL]]),Tabela17683[Fechamento])</f>
        <v>0</v>
      </c>
      <c r="M217" s="32">
        <f>IF(Tabela13[[#This Row],[Cotação]]&gt;0,Plan1!$B$2/Tabela13[[#This Row],[Cotação]]-MOD(Plan1!$B$2/Tabela13[[#This Row],[Cotação]],100),0)</f>
        <v>0</v>
      </c>
      <c r="N217" s="32"/>
      <c r="O217" s="32"/>
      <c r="P217" s="88"/>
      <c r="Q217" s="64"/>
      <c r="R217" s="64"/>
      <c r="S217" s="64"/>
      <c r="T217" s="64"/>
      <c r="U217" s="64"/>
      <c r="V217" s="94"/>
      <c r="W217" s="93"/>
      <c r="X217" s="64"/>
      <c r="Y217" s="64"/>
      <c r="Z217" s="64"/>
      <c r="AA217" s="64"/>
      <c r="AB217" s="64"/>
      <c r="AC217" s="64" t="e">
        <f>AVERAGE(Tabela13[[#This Row],[LUCRO 2015]:[LUCRO 2010]])</f>
        <v>#DIV/0!</v>
      </c>
      <c r="AD217" s="64" t="e">
        <f>AVERAGE(Tabela13[[#This Row],[DIV 2015]:[DIV 2010]])</f>
        <v>#DIV/0!</v>
      </c>
      <c r="AE217" s="83" t="e">
        <f>Tabela13[[#This Row],[DIV MÉD]]*1000/Tabela13[[#This Row],[Qtde Total Ações]]</f>
        <v>#DIV/0!</v>
      </c>
      <c r="AF217" s="30" t="e">
        <f>Tabela13[[#This Row],[DIV MÉD]]/Tabela13[[#This Row],[LUCRO MÉD]]</f>
        <v>#DIV/0!</v>
      </c>
      <c r="AG217" s="30" t="e">
        <f>Tabela13[[#This Row],[DIV MÉD/AÇÃO]]/Tabela13[[#This Row],[Cotação]]</f>
        <v>#DIV/0!</v>
      </c>
      <c r="AH217" s="30" t="e">
        <f>Tabela13[[#This Row],[Cotação]]/Tabela13[[#This Row],[VPA]]</f>
        <v>#DIV/0!</v>
      </c>
      <c r="AI217" s="58">
        <f>IF(Tabela13[[#This Row],[P. Líquido]]&gt;0,Tabela13[[#This Row],[LUCRO MÉD]]/(Tabela13[[#This Row],[P. Líquido]]),0)</f>
        <v>0</v>
      </c>
      <c r="AJ217" s="70" t="e">
        <f>IF([LUCRO MÉD]&lt;&gt;0,Tabela13[[#This Row],[Cotação]]/(Tabela13[[#This Row],[LUCRO MÉD]]*1000/Tabela13[[#This Row],[Qtde Total Ações]]),0)</f>
        <v>#DIV/0!</v>
      </c>
      <c r="AK217" s="58" t="e">
        <f>(Tabela13[[#This Row],[LUCRO MÉD]]*1000/Tabela13[[#This Row],[Qtde Total Ações]])/Tabela13[[#This Row],[Cotação]]</f>
        <v>#DIV/0!</v>
      </c>
      <c r="AL217" s="56" t="e">
        <f>Tabela13[[#This Row],[Ativo Circ.]]/Tabela13[[#This Row],[Passivo Circ.]]</f>
        <v>#DIV/0!</v>
      </c>
      <c r="AM217" s="30" t="e">
        <f>STDEV(Tabela13[[#This Row],[LUCRO 2015]:[LUCRO 2010]])/Tabela13[[#This Row],[LUCRO MÉD]]</f>
        <v>#DIV/0!</v>
      </c>
    </row>
    <row r="218" spans="1:39" hidden="1">
      <c r="A218" s="60" t="s">
        <v>574</v>
      </c>
      <c r="B218" s="21" t="s">
        <v>555</v>
      </c>
      <c r="C218" s="21" t="s">
        <v>407</v>
      </c>
      <c r="D218" s="34">
        <f>MAX(Tabela13[[#This Row],[Colunas1]:[Colunas5]])</f>
        <v>10</v>
      </c>
      <c r="E2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8" s="28">
        <f>IF(Tabela13[[#This Row],[P. Líquido]]&lt;&gt;0,(Tabela13[[#This Row],[P. Líquido]]*1000)/Tabela13[[#This Row],[Qtde Total Ações]],0)</f>
        <v>4.1050843138140118</v>
      </c>
      <c r="G218" s="39">
        <f>SUMPRODUCT(N(TRIM(Tabela15[Colunas1])=Tabela13[[#This Row],[Nome de Pregão]]),Tabela15[Qtde total de ações])</f>
        <v>470449777</v>
      </c>
      <c r="H218" s="21">
        <f>SUMPRODUCT(N(Tabela1[Código]=Tabela13[[#This Row],[PAPEL]]),Tabela1[Fechamento])</f>
        <v>0</v>
      </c>
      <c r="I218" s="21">
        <f>SUMPRODUCT(N(Tabela17[Código]=Tabela13[[#This Row],[PAPEL]]),Tabela17[Fechamento])</f>
        <v>0</v>
      </c>
      <c r="J218" s="21">
        <f>SUMPRODUCT(N(Tabela176[Código]=Tabela13[[#This Row],[PAPEL]]),Tabela176[Fechamento])</f>
        <v>0</v>
      </c>
      <c r="K218" s="21">
        <f>SUMPRODUCT(N(Tabela1768[Código]=Tabela13[[#This Row],[PAPEL]]),Tabela1768[Fechamento])</f>
        <v>10</v>
      </c>
      <c r="L218" s="26">
        <f>SUMPRODUCT(N(Tabela17683[Código]=Tabela13[[#This Row],[PAPEL]]),Tabela17683[Fechamento])</f>
        <v>0</v>
      </c>
      <c r="M218" s="32">
        <f>IF(Tabela13[[#This Row],[Cotação]]&gt;0,Plan1!$B$2/Tabela13[[#This Row],[Cotação]]-MOD(Plan1!$B$2/Tabela13[[#This Row],[Cotação]],100),0)</f>
        <v>100</v>
      </c>
      <c r="N218" s="39">
        <v>1931236</v>
      </c>
      <c r="O218" s="39">
        <v>2208631</v>
      </c>
      <c r="P218" s="87">
        <v>1309519</v>
      </c>
      <c r="Q218" s="64">
        <v>0</v>
      </c>
      <c r="R218" s="64">
        <v>0</v>
      </c>
      <c r="S218" s="64">
        <v>0</v>
      </c>
      <c r="T218" s="64"/>
      <c r="U218" s="64"/>
      <c r="V218" s="94"/>
      <c r="W218" s="93"/>
      <c r="X218" s="64"/>
      <c r="Y218" s="64"/>
      <c r="Z218" s="64"/>
      <c r="AA218" s="64"/>
      <c r="AB218" s="64"/>
      <c r="AC218" s="64">
        <f>AVERAGE(Tabela13[[#This Row],[LUCRO 2015]:[LUCRO 2010]])</f>
        <v>0</v>
      </c>
      <c r="AD218" s="64" t="e">
        <f>AVERAGE(Tabela13[[#This Row],[DIV 2015]:[DIV 2010]])</f>
        <v>#DIV/0!</v>
      </c>
      <c r="AE218" s="83" t="e">
        <f>Tabela13[[#This Row],[DIV MÉD]]*1000/Tabela13[[#This Row],[Qtde Total Ações]]</f>
        <v>#DIV/0!</v>
      </c>
      <c r="AF218" s="30" t="e">
        <f>Tabela13[[#This Row],[DIV MÉD]]/Tabela13[[#This Row],[LUCRO MÉD]]</f>
        <v>#DIV/0!</v>
      </c>
      <c r="AG218" s="30" t="e">
        <f>Tabela13[[#This Row],[DIV MÉD/AÇÃO]]/Tabela13[[#This Row],[Cotação]]</f>
        <v>#DIV/0!</v>
      </c>
      <c r="AH218" s="30">
        <f>Tabela13[[#This Row],[Cotação]]/Tabela13[[#This Row],[VPA]]</f>
        <v>2.4360035593785536</v>
      </c>
      <c r="AI218" s="58">
        <f>IF(Tabela13[[#This Row],[P. Líquido]]&gt;0,Tabela13[[#This Row],[LUCRO MÉD]]/(Tabela13[[#This Row],[P. Líquido]]),0)</f>
        <v>0</v>
      </c>
      <c r="AJ218" s="70">
        <f>IF([LUCRO MÉD]&lt;&gt;0,Tabela13[[#This Row],[Cotação]]/(Tabela13[[#This Row],[LUCRO MÉD]]*1000/Tabela13[[#This Row],[Qtde Total Ações]]),0)</f>
        <v>0</v>
      </c>
      <c r="AK218" s="58">
        <f>(Tabela13[[#This Row],[LUCRO MÉD]]*1000/Tabela13[[#This Row],[Qtde Total Ações]])/Tabela13[[#This Row],[Cotação]]</f>
        <v>0</v>
      </c>
      <c r="AL218" s="56">
        <f>Tabela13[[#This Row],[Ativo Circ.]]/Tabela13[[#This Row],[Passivo Circ.]]</f>
        <v>1.6865971398658592</v>
      </c>
      <c r="AM218" s="30" t="e">
        <f>STDEV(Tabela13[[#This Row],[LUCRO 2015]:[LUCRO 2010]])/Tabela13[[#This Row],[LUCRO MÉD]]</f>
        <v>#DIV/0!</v>
      </c>
    </row>
    <row r="219" spans="1:39" hidden="1">
      <c r="A219" s="60" t="s">
        <v>574</v>
      </c>
      <c r="B219" s="21" t="s">
        <v>556</v>
      </c>
      <c r="C219" s="21" t="s">
        <v>408</v>
      </c>
      <c r="D219" s="34">
        <f>MAX(Tabela13[[#This Row],[Colunas1]:[Colunas5]])</f>
        <v>10.17</v>
      </c>
      <c r="E2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19" s="28">
        <f>IF(Tabela13[[#This Row],[P. Líquido]]&lt;&gt;0,(Tabela13[[#This Row],[P. Líquido]]*1000)/Tabela13[[#This Row],[Qtde Total Ações]],0)</f>
        <v>4.1050843138140118</v>
      </c>
      <c r="G219" s="39">
        <f>SUMPRODUCT(N(TRIM(Tabela15[Colunas1])=Tabela13[[#This Row],[Nome de Pregão]]),Tabela15[Qtde total de ações])</f>
        <v>470449777</v>
      </c>
      <c r="H219" s="21">
        <f>SUMPRODUCT(N(Tabela1[Código]=Tabela13[[#This Row],[PAPEL]]),Tabela1[Fechamento])</f>
        <v>0</v>
      </c>
      <c r="I219" s="21">
        <f>SUMPRODUCT(N(Tabela17[Código]=Tabela13[[#This Row],[PAPEL]]),Tabela17[Fechamento])</f>
        <v>0</v>
      </c>
      <c r="J219" s="21">
        <f>SUMPRODUCT(N(Tabela176[Código]=Tabela13[[#This Row],[PAPEL]]),Tabela176[Fechamento])</f>
        <v>0</v>
      </c>
      <c r="K219" s="21">
        <f>SUMPRODUCT(N(Tabela1768[Código]=Tabela13[[#This Row],[PAPEL]]),Tabela1768[Fechamento])</f>
        <v>10.17</v>
      </c>
      <c r="L219" s="26">
        <f>SUMPRODUCT(N(Tabela17683[Código]=Tabela13[[#This Row],[PAPEL]]),Tabela17683[Fechamento])</f>
        <v>0</v>
      </c>
      <c r="M219" s="32">
        <f>IF(Tabela13[[#This Row],[Cotação]]&gt;0,Plan1!$B$2/Tabela13[[#This Row],[Cotação]]-MOD(Plan1!$B$2/Tabela13[[#This Row],[Cotação]],100),0)</f>
        <v>0</v>
      </c>
      <c r="N219" s="39">
        <v>1931236</v>
      </c>
      <c r="O219" s="39">
        <v>2208631</v>
      </c>
      <c r="P219" s="87">
        <v>1309519</v>
      </c>
      <c r="Q219" s="64">
        <v>0</v>
      </c>
      <c r="R219" s="64">
        <v>0</v>
      </c>
      <c r="S219" s="64">
        <v>0</v>
      </c>
      <c r="T219" s="64"/>
      <c r="U219" s="64"/>
      <c r="V219" s="94"/>
      <c r="W219" s="93"/>
      <c r="X219" s="64"/>
      <c r="Y219" s="64"/>
      <c r="Z219" s="64"/>
      <c r="AA219" s="64"/>
      <c r="AB219" s="64"/>
      <c r="AC219" s="64">
        <f>AVERAGE(Tabela13[[#This Row],[LUCRO 2015]:[LUCRO 2010]])</f>
        <v>0</v>
      </c>
      <c r="AD219" s="64" t="e">
        <f>AVERAGE(Tabela13[[#This Row],[DIV 2015]:[DIV 2010]])</f>
        <v>#DIV/0!</v>
      </c>
      <c r="AE219" s="83" t="e">
        <f>Tabela13[[#This Row],[DIV MÉD]]*1000/Tabela13[[#This Row],[Qtde Total Ações]]</f>
        <v>#DIV/0!</v>
      </c>
      <c r="AF219" s="30" t="e">
        <f>Tabela13[[#This Row],[DIV MÉD]]/Tabela13[[#This Row],[LUCRO MÉD]]</f>
        <v>#DIV/0!</v>
      </c>
      <c r="AG219" s="30" t="e">
        <f>Tabela13[[#This Row],[DIV MÉD/AÇÃO]]/Tabela13[[#This Row],[Cotação]]</f>
        <v>#DIV/0!</v>
      </c>
      <c r="AH219" s="30">
        <f>Tabela13[[#This Row],[Cotação]]/Tabela13[[#This Row],[VPA]]</f>
        <v>2.4774156198879891</v>
      </c>
      <c r="AI219" s="58">
        <f>IF(Tabela13[[#This Row],[P. Líquido]]&gt;0,Tabela13[[#This Row],[LUCRO MÉD]]/(Tabela13[[#This Row],[P. Líquido]]),0)</f>
        <v>0</v>
      </c>
      <c r="AJ219" s="70">
        <f>IF([LUCRO MÉD]&lt;&gt;0,Tabela13[[#This Row],[Cotação]]/(Tabela13[[#This Row],[LUCRO MÉD]]*1000/Tabela13[[#This Row],[Qtde Total Ações]]),0)</f>
        <v>0</v>
      </c>
      <c r="AK219" s="58">
        <f>(Tabela13[[#This Row],[LUCRO MÉD]]*1000/Tabela13[[#This Row],[Qtde Total Ações]])/Tabela13[[#This Row],[Cotação]]</f>
        <v>0</v>
      </c>
      <c r="AL219" s="56">
        <f>Tabela13[[#This Row],[Ativo Circ.]]/Tabela13[[#This Row],[Passivo Circ.]]</f>
        <v>1.6865971398658592</v>
      </c>
      <c r="AM219" s="30" t="e">
        <f>STDEV(Tabela13[[#This Row],[LUCRO 2015]:[LUCRO 2010]])/Tabela13[[#This Row],[LUCRO MÉD]]</f>
        <v>#DIV/0!</v>
      </c>
    </row>
    <row r="220" spans="1:39" hidden="1">
      <c r="A220" s="21" t="s">
        <v>741</v>
      </c>
      <c r="B220" s="21" t="s">
        <v>555</v>
      </c>
      <c r="C220" s="21" t="s">
        <v>449</v>
      </c>
      <c r="D220" s="34">
        <f>MAX(Tabela13[[#This Row],[Colunas1]:[Colunas5]])</f>
        <v>10.61</v>
      </c>
      <c r="E2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0" s="28">
        <f>IF(Tabela13[[#This Row],[P. Líquido]]&lt;&gt;0,(Tabela13[[#This Row],[P. Líquido]]*1000)/Tabela13[[#This Row],[Qtde Total Ações]],0)</f>
        <v>0</v>
      </c>
      <c r="G220" s="39">
        <f>SUMPRODUCT(N(TRIM(Tabela15[Colunas1])=Tabela13[[#This Row],[Nome de Pregão]]),Tabela15[Qtde total de ações])</f>
        <v>444139684</v>
      </c>
      <c r="H220" s="21">
        <f>SUMPRODUCT(N(Tabela1[Código]=Tabela13[[#This Row],[PAPEL]]),Tabela1[Fechamento])</f>
        <v>0</v>
      </c>
      <c r="I220" s="21">
        <f>SUMPRODUCT(N(Tabela17[Código]=Tabela13[[#This Row],[PAPEL]]),Tabela17[Fechamento])</f>
        <v>0</v>
      </c>
      <c r="J220" s="21">
        <f>SUMPRODUCT(N(Tabela176[Código]=Tabela13[[#This Row],[PAPEL]]),Tabela176[Fechamento])</f>
        <v>0</v>
      </c>
      <c r="K220" s="21">
        <f>SUMPRODUCT(N(Tabela1768[Código]=Tabela13[[#This Row],[PAPEL]]),Tabela1768[Fechamento])</f>
        <v>10.61</v>
      </c>
      <c r="L220" s="26">
        <f>SUMPRODUCT(N(Tabela17683[Código]=Tabela13[[#This Row],[PAPEL]]),Tabela17683[Fechamento])</f>
        <v>0</v>
      </c>
      <c r="M220" s="32">
        <f>IF(Tabela13[[#This Row],[Cotação]]&gt;0,Plan1!$B$2/Tabela13[[#This Row],[Cotação]]-MOD(Plan1!$B$2/Tabela13[[#This Row],[Cotação]],100),0)</f>
        <v>0</v>
      </c>
      <c r="N220" s="32"/>
      <c r="O220" s="32"/>
      <c r="P220" s="88"/>
      <c r="Q220" s="64"/>
      <c r="R220" s="64"/>
      <c r="S220" s="64"/>
      <c r="T220" s="64"/>
      <c r="U220" s="64"/>
      <c r="V220" s="94"/>
      <c r="W220" s="93"/>
      <c r="X220" s="64"/>
      <c r="Y220" s="64"/>
      <c r="Z220" s="64"/>
      <c r="AA220" s="64"/>
      <c r="AB220" s="64"/>
      <c r="AC220" s="64" t="e">
        <f>AVERAGE(Tabela13[[#This Row],[LUCRO 2015]:[LUCRO 2010]])</f>
        <v>#DIV/0!</v>
      </c>
      <c r="AD220" s="64" t="e">
        <f>AVERAGE(Tabela13[[#This Row],[DIV 2015]:[DIV 2010]])</f>
        <v>#DIV/0!</v>
      </c>
      <c r="AE220" s="83" t="e">
        <f>Tabela13[[#This Row],[DIV MÉD]]*1000/Tabela13[[#This Row],[Qtde Total Ações]]</f>
        <v>#DIV/0!</v>
      </c>
      <c r="AF220" s="30" t="e">
        <f>Tabela13[[#This Row],[DIV MÉD]]/Tabela13[[#This Row],[LUCRO MÉD]]</f>
        <v>#DIV/0!</v>
      </c>
      <c r="AG220" s="30" t="e">
        <f>Tabela13[[#This Row],[DIV MÉD/AÇÃO]]/Tabela13[[#This Row],[Cotação]]</f>
        <v>#DIV/0!</v>
      </c>
      <c r="AH220" s="30" t="e">
        <f>Tabela13[[#This Row],[Cotação]]/Tabela13[[#This Row],[VPA]]</f>
        <v>#DIV/0!</v>
      </c>
      <c r="AI220" s="58">
        <f>IF(Tabela13[[#This Row],[P. Líquido]]&gt;0,Tabela13[[#This Row],[LUCRO MÉD]]/(Tabela13[[#This Row],[P. Líquido]]),0)</f>
        <v>0</v>
      </c>
      <c r="AJ220" s="70" t="e">
        <f>IF([LUCRO MÉD]&lt;&gt;0,Tabela13[[#This Row],[Cotação]]/(Tabela13[[#This Row],[LUCRO MÉD]]*1000/Tabela13[[#This Row],[Qtde Total Ações]]),0)</f>
        <v>#DIV/0!</v>
      </c>
      <c r="AK220" s="58" t="e">
        <f>(Tabela13[[#This Row],[LUCRO MÉD]]*1000/Tabela13[[#This Row],[Qtde Total Ações]])/Tabela13[[#This Row],[Cotação]]</f>
        <v>#DIV/0!</v>
      </c>
      <c r="AL220" s="56" t="e">
        <f>Tabela13[[#This Row],[Ativo Circ.]]/Tabela13[[#This Row],[Passivo Circ.]]</f>
        <v>#DIV/0!</v>
      </c>
      <c r="AM220" s="30" t="e">
        <f>STDEV(Tabela13[[#This Row],[LUCRO 2015]:[LUCRO 2010]])/Tabela13[[#This Row],[LUCRO MÉD]]</f>
        <v>#DIV/0!</v>
      </c>
    </row>
    <row r="221" spans="1:39" hidden="1">
      <c r="A221" s="21" t="s">
        <v>700</v>
      </c>
      <c r="B221" s="21" t="s">
        <v>555</v>
      </c>
      <c r="C221" s="21" t="s">
        <v>234</v>
      </c>
      <c r="D221" s="34">
        <f>MAX(Tabela13[[#This Row],[Colunas1]:[Colunas5]])</f>
        <v>5.0999999999999996</v>
      </c>
      <c r="E2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1" s="28">
        <f>IF(Tabela13[[#This Row],[P. Líquido]]&lt;&gt;0,(Tabela13[[#This Row],[P. Líquido]]*1000)/Tabela13[[#This Row],[Qtde Total Ações]],0)</f>
        <v>0</v>
      </c>
      <c r="G221" s="39">
        <f>SUMPRODUCT(N(TRIM(Tabela15[Colunas1])=Tabela13[[#This Row],[Nome de Pregão]]),Tabela15[Qtde total de ações])</f>
        <v>0</v>
      </c>
      <c r="H221" s="21">
        <f>SUMPRODUCT(N(Tabela1[Código]=Tabela13[[#This Row],[PAPEL]]),Tabela1[Fechamento])</f>
        <v>0</v>
      </c>
      <c r="I221" s="21">
        <f>SUMPRODUCT(N(Tabela17[Código]=Tabela13[[#This Row],[PAPEL]]),Tabela17[Fechamento])</f>
        <v>5.0999999999999996</v>
      </c>
      <c r="J221" s="21">
        <f>SUMPRODUCT(N(Tabela176[Código]=Tabela13[[#This Row],[PAPEL]]),Tabela176[Fechamento])</f>
        <v>0</v>
      </c>
      <c r="K221" s="21">
        <f>SUMPRODUCT(N(Tabela1768[Código]=Tabela13[[#This Row],[PAPEL]]),Tabela1768[Fechamento])</f>
        <v>0</v>
      </c>
      <c r="L221" s="31">
        <f>SUMPRODUCT(N(Tabela17683[Código]=Tabela13[[#This Row],[PAPEL]]),Tabela17683[Fechamento])</f>
        <v>0</v>
      </c>
      <c r="M221" s="32">
        <f>IF(Tabela13[[#This Row],[Cotação]]&gt;0,Plan1!$B$2/Tabela13[[#This Row],[Cotação]]-MOD(Plan1!$B$2/Tabela13[[#This Row],[Cotação]],100),0)</f>
        <v>100</v>
      </c>
      <c r="N221" s="39"/>
      <c r="O221" s="39"/>
      <c r="Q221" s="64"/>
      <c r="R221" s="64"/>
      <c r="S221" s="64"/>
      <c r="T221" s="64"/>
      <c r="U221" s="64"/>
      <c r="V221" s="94"/>
      <c r="W221" s="93"/>
      <c r="X221" s="64"/>
      <c r="Y221" s="64"/>
      <c r="Z221" s="64"/>
      <c r="AA221" s="64"/>
      <c r="AB221" s="64"/>
      <c r="AC221" s="64" t="e">
        <f>AVERAGE(Tabela13[[#This Row],[LUCRO 2015]:[LUCRO 2010]])</f>
        <v>#DIV/0!</v>
      </c>
      <c r="AD221" s="64" t="e">
        <f>AVERAGE(Tabela13[[#This Row],[DIV 2015]:[DIV 2010]])</f>
        <v>#DIV/0!</v>
      </c>
      <c r="AE221" s="83" t="e">
        <f>Tabela13[[#This Row],[DIV MÉD]]*1000/Tabela13[[#This Row],[Qtde Total Ações]]</f>
        <v>#DIV/0!</v>
      </c>
      <c r="AF221" s="30" t="e">
        <f>Tabela13[[#This Row],[DIV MÉD]]/Tabela13[[#This Row],[LUCRO MÉD]]</f>
        <v>#DIV/0!</v>
      </c>
      <c r="AG221" s="30" t="e">
        <f>Tabela13[[#This Row],[DIV MÉD/AÇÃO]]/Tabela13[[#This Row],[Cotação]]</f>
        <v>#DIV/0!</v>
      </c>
      <c r="AH221" s="30" t="e">
        <f>Tabela13[[#This Row],[Cotação]]/Tabela13[[#This Row],[VPA]]</f>
        <v>#DIV/0!</v>
      </c>
      <c r="AI221" s="58">
        <f>IF(Tabela13[[#This Row],[P. Líquido]]&gt;0,Tabela13[[#This Row],[LUCRO MÉD]]/(Tabela13[[#This Row],[P. Líquido]]),0)</f>
        <v>0</v>
      </c>
      <c r="AJ221" s="70" t="e">
        <f>IF([LUCRO MÉD]&lt;&gt;0,Tabela13[[#This Row],[Cotação]]/(Tabela13[[#This Row],[LUCRO MÉD]]*1000/Tabela13[[#This Row],[Qtde Total Ações]]),0)</f>
        <v>#DIV/0!</v>
      </c>
      <c r="AK221" s="58" t="e">
        <f>(Tabela13[[#This Row],[LUCRO MÉD]]*1000/Tabela13[[#This Row],[Qtde Total Ações]])/Tabela13[[#This Row],[Cotação]]</f>
        <v>#DIV/0!</v>
      </c>
      <c r="AL221" s="56" t="e">
        <f>Tabela13[[#This Row],[Ativo Circ.]]/Tabela13[[#This Row],[Passivo Circ.]]</f>
        <v>#DIV/0!</v>
      </c>
      <c r="AM221" s="30" t="e">
        <f>STDEV(Tabela13[[#This Row],[LUCRO 2015]:[LUCRO 2010]])/Tabela13[[#This Row],[LUCRO MÉD]]</f>
        <v>#DIV/0!</v>
      </c>
    </row>
    <row r="222" spans="1:39" hidden="1">
      <c r="A222" s="21" t="s">
        <v>700</v>
      </c>
      <c r="B222" s="21" t="s">
        <v>556</v>
      </c>
      <c r="C222" s="21" t="s">
        <v>235</v>
      </c>
      <c r="D222" s="34">
        <f>MAX(Tabela13[[#This Row],[Colunas1]:[Colunas5]])</f>
        <v>5.27</v>
      </c>
      <c r="E2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2" s="28">
        <f>IF(Tabela13[[#This Row],[P. Líquido]]&lt;&gt;0,(Tabela13[[#This Row],[P. Líquido]]*1000)/Tabela13[[#This Row],[Qtde Total Ações]],0)</f>
        <v>0</v>
      </c>
      <c r="G222" s="39">
        <f>SUMPRODUCT(N(TRIM(Tabela15[Colunas1])=Tabela13[[#This Row],[Nome de Pregão]]),Tabela15[Qtde total de ações])</f>
        <v>0</v>
      </c>
      <c r="H222" s="21">
        <f>SUMPRODUCT(N(Tabela1[Código]=Tabela13[[#This Row],[PAPEL]]),Tabela1[Fechamento])</f>
        <v>0</v>
      </c>
      <c r="I222" s="21">
        <f>SUMPRODUCT(N(Tabela17[Código]=Tabela13[[#This Row],[PAPEL]]),Tabela17[Fechamento])</f>
        <v>5.27</v>
      </c>
      <c r="J222" s="21">
        <f>SUMPRODUCT(N(Tabela176[Código]=Tabela13[[#This Row],[PAPEL]]),Tabela176[Fechamento])</f>
        <v>0</v>
      </c>
      <c r="K222" s="21">
        <f>SUMPRODUCT(N(Tabela1768[Código]=Tabela13[[#This Row],[PAPEL]]),Tabela1768[Fechamento])</f>
        <v>0</v>
      </c>
      <c r="L222" s="31">
        <f>SUMPRODUCT(N(Tabela17683[Código]=Tabela13[[#This Row],[PAPEL]]),Tabela17683[Fechamento])</f>
        <v>0</v>
      </c>
      <c r="M222" s="32">
        <f>IF(Tabela13[[#This Row],[Cotação]]&gt;0,Plan1!$B$2/Tabela13[[#This Row],[Cotação]]-MOD(Plan1!$B$2/Tabela13[[#This Row],[Cotação]],100),0)</f>
        <v>100</v>
      </c>
      <c r="N222" s="39"/>
      <c r="O222" s="39"/>
      <c r="Q222" s="64"/>
      <c r="R222" s="64"/>
      <c r="S222" s="64"/>
      <c r="T222" s="64"/>
      <c r="U222" s="64"/>
      <c r="V222" s="94"/>
      <c r="W222" s="93"/>
      <c r="X222" s="64"/>
      <c r="Y222" s="64"/>
      <c r="Z222" s="64"/>
      <c r="AA222" s="64"/>
      <c r="AB222" s="64"/>
      <c r="AC222" s="64" t="e">
        <f>AVERAGE(Tabela13[[#This Row],[LUCRO 2015]:[LUCRO 2010]])</f>
        <v>#DIV/0!</v>
      </c>
      <c r="AD222" s="64" t="e">
        <f>AVERAGE(Tabela13[[#This Row],[DIV 2015]:[DIV 2010]])</f>
        <v>#DIV/0!</v>
      </c>
      <c r="AE222" s="83" t="e">
        <f>Tabela13[[#This Row],[DIV MÉD]]*1000/Tabela13[[#This Row],[Qtde Total Ações]]</f>
        <v>#DIV/0!</v>
      </c>
      <c r="AF222" s="30" t="e">
        <f>Tabela13[[#This Row],[DIV MÉD]]/Tabela13[[#This Row],[LUCRO MÉD]]</f>
        <v>#DIV/0!</v>
      </c>
      <c r="AG222" s="30" t="e">
        <f>Tabela13[[#This Row],[DIV MÉD/AÇÃO]]/Tabela13[[#This Row],[Cotação]]</f>
        <v>#DIV/0!</v>
      </c>
      <c r="AH222" s="30" t="e">
        <f>Tabela13[[#This Row],[Cotação]]/Tabela13[[#This Row],[VPA]]</f>
        <v>#DIV/0!</v>
      </c>
      <c r="AI222" s="58">
        <f>IF(Tabela13[[#This Row],[P. Líquido]]&gt;0,Tabela13[[#This Row],[LUCRO MÉD]]/(Tabela13[[#This Row],[P. Líquido]]),0)</f>
        <v>0</v>
      </c>
      <c r="AJ222" s="70" t="e">
        <f>IF([LUCRO MÉD]&lt;&gt;0,Tabela13[[#This Row],[Cotação]]/(Tabela13[[#This Row],[LUCRO MÉD]]*1000/Tabela13[[#This Row],[Qtde Total Ações]]),0)</f>
        <v>#DIV/0!</v>
      </c>
      <c r="AK222" s="58" t="e">
        <f>(Tabela13[[#This Row],[LUCRO MÉD]]*1000/Tabela13[[#This Row],[Qtde Total Ações]])/Tabela13[[#This Row],[Cotação]]</f>
        <v>#DIV/0!</v>
      </c>
      <c r="AL222" s="56" t="e">
        <f>Tabela13[[#This Row],[Ativo Circ.]]/Tabela13[[#This Row],[Passivo Circ.]]</f>
        <v>#DIV/0!</v>
      </c>
      <c r="AM222" s="30" t="e">
        <f>STDEV(Tabela13[[#This Row],[LUCRO 2015]:[LUCRO 2010]])/Tabela13[[#This Row],[LUCRO MÉD]]</f>
        <v>#DIV/0!</v>
      </c>
    </row>
    <row r="223" spans="1:39" hidden="1">
      <c r="A223" s="60" t="s">
        <v>584</v>
      </c>
      <c r="B223" s="21" t="s">
        <v>561</v>
      </c>
      <c r="C223" s="21" t="s">
        <v>110</v>
      </c>
      <c r="D223" s="34">
        <f>MAX(Tabela13[[#This Row],[Colunas1]:[Colunas5]])</f>
        <v>10.65</v>
      </c>
      <c r="E2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3" s="28">
        <f>IF(Tabela13[[#This Row],[P. Líquido]]&lt;&gt;0,(Tabela13[[#This Row],[P. Líquido]]*1000)/Tabela13[[#This Row],[Qtde Total Ações]],0)</f>
        <v>15.833963643653</v>
      </c>
      <c r="G223" s="39">
        <f>SUMPRODUCT(N(TRIM(Tabela15[Colunas1])=Tabela13[[#This Row],[Nome de Pregão]]),Tabela15[Qtde total de ações])</f>
        <v>408974477</v>
      </c>
      <c r="H223" s="21">
        <f>SUMPRODUCT(N(Tabela1[Código]=Tabela13[[#This Row],[PAPEL]]),Tabela1[Fechamento])</f>
        <v>10.65</v>
      </c>
      <c r="I223" s="21">
        <f>SUMPRODUCT(N(Tabela17[Código]=Tabela13[[#This Row],[PAPEL]]),Tabela17[Fechamento])</f>
        <v>0</v>
      </c>
      <c r="J223" s="21">
        <f>SUMPRODUCT(N(Tabela176[Código]=Tabela13[[#This Row],[PAPEL]]),Tabela176[Fechamento])</f>
        <v>0</v>
      </c>
      <c r="K223" s="21">
        <f>SUMPRODUCT(N(Tabela1768[Código]=Tabela13[[#This Row],[PAPEL]]),Tabela1768[Fechamento])</f>
        <v>0</v>
      </c>
      <c r="L223" s="31">
        <f>SUMPRODUCT(N(Tabela17683[Código]=Tabela13[[#This Row],[PAPEL]]),Tabela17683[Fechamento])</f>
        <v>0</v>
      </c>
      <c r="M223" s="32">
        <f>IF(Tabela13[[#This Row],[Cotação]]&gt;0,Plan1!$B$2/Tabela13[[#This Row],[Cotação]]-MOD(Plan1!$B$2/Tabela13[[#This Row],[Cotação]],100),0)</f>
        <v>0</v>
      </c>
      <c r="N223" s="39">
        <v>6475687</v>
      </c>
      <c r="O223" s="39">
        <v>68103613</v>
      </c>
      <c r="P223" s="87">
        <v>68103613</v>
      </c>
      <c r="Q223" s="64">
        <v>748970</v>
      </c>
      <c r="R223" s="64">
        <v>621015</v>
      </c>
      <c r="S223" s="64">
        <v>880218</v>
      </c>
      <c r="T223" s="64"/>
      <c r="U223" s="64"/>
      <c r="V223" s="94"/>
      <c r="W223" s="93"/>
      <c r="X223" s="64"/>
      <c r="Y223" s="64"/>
      <c r="Z223" s="64"/>
      <c r="AA223" s="64"/>
      <c r="AB223" s="64"/>
      <c r="AC223" s="64">
        <f>AVERAGE(Tabela13[[#This Row],[LUCRO 2015]:[LUCRO 2010]])</f>
        <v>750067.66666666663</v>
      </c>
      <c r="AD223" s="64" t="e">
        <f>AVERAGE(Tabela13[[#This Row],[DIV 2015]:[DIV 2010]])</f>
        <v>#DIV/0!</v>
      </c>
      <c r="AE223" s="83" t="e">
        <f>Tabela13[[#This Row],[DIV MÉD]]*1000/Tabela13[[#This Row],[Qtde Total Ações]]</f>
        <v>#DIV/0!</v>
      </c>
      <c r="AF223" s="30" t="e">
        <f>Tabela13[[#This Row],[DIV MÉD]]/Tabela13[[#This Row],[LUCRO MÉD]]</f>
        <v>#DIV/0!</v>
      </c>
      <c r="AG223" s="30" t="e">
        <f>Tabela13[[#This Row],[DIV MÉD/AÇÃO]]/Tabela13[[#This Row],[Cotação]]</f>
        <v>#DIV/0!</v>
      </c>
      <c r="AH223" s="30">
        <f>Tabela13[[#This Row],[Cotação]]/Tabela13[[#This Row],[VPA]]</f>
        <v>0.67260480317377913</v>
      </c>
      <c r="AI223" s="58">
        <f>IF(Tabela13[[#This Row],[P. Líquido]]&gt;0,Tabela13[[#This Row],[LUCRO MÉD]]/(Tabela13[[#This Row],[P. Líquido]]),0)</f>
        <v>0.11582827685567054</v>
      </c>
      <c r="AJ223" s="70">
        <f>IF([LUCRO MÉD]&lt;&gt;0,Tabela13[[#This Row],[Cotação]]/(Tabela13[[#This Row],[LUCRO MÉD]]*1000/Tabela13[[#This Row],[Qtde Total Ações]]),0)</f>
        <v>5.8069136607452752</v>
      </c>
      <c r="AK223" s="58">
        <f>(Tabela13[[#This Row],[LUCRO MÉD]]*1000/Tabela13[[#This Row],[Qtde Total Ações]])/Tabela13[[#This Row],[Cotação]]</f>
        <v>0.17220851874550813</v>
      </c>
      <c r="AL223" s="56">
        <f>Tabela13[[#This Row],[Ativo Circ.]]/Tabela13[[#This Row],[Passivo Circ.]]</f>
        <v>1</v>
      </c>
      <c r="AM223" s="30">
        <f>STDEV(Tabela13[[#This Row],[LUCRO 2015]:[LUCRO 2010]])/Tabela13[[#This Row],[LUCRO MÉD]]</f>
        <v>0.17279105871673775</v>
      </c>
    </row>
    <row r="224" spans="1:39" hidden="1">
      <c r="A224" s="60" t="s">
        <v>702</v>
      </c>
      <c r="B224" s="21" t="s">
        <v>555</v>
      </c>
      <c r="C224" s="21" t="s">
        <v>448</v>
      </c>
      <c r="D224" s="34">
        <f>MAX(Tabela13[[#This Row],[Colunas1]:[Colunas5]])</f>
        <v>2.4</v>
      </c>
      <c r="E2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4" s="28" t="e">
        <f>IF(Tabela13[[#This Row],[P. Líquido]]&lt;&gt;0,(Tabela13[[#This Row],[P. Líquido]]*1000)/Tabela13[[#This Row],[Qtde Total Ações]],0)</f>
        <v>#DIV/0!</v>
      </c>
      <c r="G224" s="39">
        <f>SUMPRODUCT(N(TRIM(Tabela15[Colunas1])=Tabela13[[#This Row],[Nome de Pregão]]),Tabela15[Qtde total de ações])</f>
        <v>0</v>
      </c>
      <c r="H224" s="21">
        <f>SUMPRODUCT(N(Tabela1[Código]=Tabela13[[#This Row],[PAPEL]]),Tabela1[Fechamento])</f>
        <v>0</v>
      </c>
      <c r="I224" s="21">
        <f>SUMPRODUCT(N(Tabela17[Código]=Tabela13[[#This Row],[PAPEL]]),Tabela17[Fechamento])</f>
        <v>0</v>
      </c>
      <c r="J224" s="21">
        <f>SUMPRODUCT(N(Tabela176[Código]=Tabela13[[#This Row],[PAPEL]]),Tabela176[Fechamento])</f>
        <v>0</v>
      </c>
      <c r="K224" s="21">
        <f>SUMPRODUCT(N(Tabela1768[Código]=Tabela13[[#This Row],[PAPEL]]),Tabela1768[Fechamento])</f>
        <v>2.4</v>
      </c>
      <c r="L224" s="26">
        <f>SUMPRODUCT(N(Tabela17683[Código]=Tabela13[[#This Row],[PAPEL]]),Tabela17683[Fechamento])</f>
        <v>0</v>
      </c>
      <c r="M224" s="32">
        <f>IF(Tabela13[[#This Row],[Cotação]]&gt;0,Plan1!$B$2/Tabela13[[#This Row],[Cotação]]-MOD(Plan1!$B$2/Tabela13[[#This Row],[Cotação]],100),0)</f>
        <v>400</v>
      </c>
      <c r="N224" s="39">
        <v>972089</v>
      </c>
      <c r="O224" s="39">
        <v>2245345</v>
      </c>
      <c r="P224" s="87">
        <v>1294832</v>
      </c>
      <c r="Q224" s="64">
        <v>0</v>
      </c>
      <c r="R224" s="64">
        <v>0</v>
      </c>
      <c r="S224" s="64">
        <v>52344</v>
      </c>
      <c r="T224" s="64"/>
      <c r="U224" s="64"/>
      <c r="V224" s="94"/>
      <c r="W224" s="93"/>
      <c r="X224" s="64"/>
      <c r="Y224" s="64"/>
      <c r="Z224" s="64"/>
      <c r="AA224" s="64"/>
      <c r="AB224" s="64"/>
      <c r="AC224" s="64">
        <f>AVERAGE(Tabela13[[#This Row],[LUCRO 2015]:[LUCRO 2010]])</f>
        <v>17448</v>
      </c>
      <c r="AD224" s="64" t="e">
        <f>AVERAGE(Tabela13[[#This Row],[DIV 2015]:[DIV 2010]])</f>
        <v>#DIV/0!</v>
      </c>
      <c r="AE224" s="83" t="e">
        <f>Tabela13[[#This Row],[DIV MÉD]]*1000/Tabela13[[#This Row],[Qtde Total Ações]]</f>
        <v>#DIV/0!</v>
      </c>
      <c r="AF224" s="30" t="e">
        <f>Tabela13[[#This Row],[DIV MÉD]]/Tabela13[[#This Row],[LUCRO MÉD]]</f>
        <v>#DIV/0!</v>
      </c>
      <c r="AG224" s="30" t="e">
        <f>Tabela13[[#This Row],[DIV MÉD/AÇÃO]]/Tabela13[[#This Row],[Cotação]]</f>
        <v>#DIV/0!</v>
      </c>
      <c r="AH224" s="30" t="e">
        <f>Tabela13[[#This Row],[Cotação]]/Tabela13[[#This Row],[VPA]]</f>
        <v>#DIV/0!</v>
      </c>
      <c r="AI224" s="58">
        <f>IF(Tabela13[[#This Row],[P. Líquido]]&gt;0,Tabela13[[#This Row],[LUCRO MÉD]]/(Tabela13[[#This Row],[P. Líquido]]),0)</f>
        <v>1.7948973807953798E-2</v>
      </c>
      <c r="AJ224" s="70" t="e">
        <f>IF([LUCRO MÉD]&lt;&gt;0,Tabela13[[#This Row],[Cotação]]/(Tabela13[[#This Row],[LUCRO MÉD]]*1000/Tabela13[[#This Row],[Qtde Total Ações]]),0)</f>
        <v>#DIV/0!</v>
      </c>
      <c r="AK224" s="58" t="e">
        <f>(Tabela13[[#This Row],[LUCRO MÉD]]*1000/Tabela13[[#This Row],[Qtde Total Ações]])/Tabela13[[#This Row],[Cotação]]</f>
        <v>#DIV/0!</v>
      </c>
      <c r="AL224" s="56">
        <f>Tabela13[[#This Row],[Ativo Circ.]]/Tabela13[[#This Row],[Passivo Circ.]]</f>
        <v>1.7340821048599355</v>
      </c>
      <c r="AM224" s="30">
        <f>STDEV(Tabela13[[#This Row],[LUCRO 2015]:[LUCRO 2010]])/Tabela13[[#This Row],[LUCRO MÉD]]</f>
        <v>1.7320508075688772</v>
      </c>
    </row>
    <row r="225" spans="1:39" hidden="1">
      <c r="A225" s="21" t="s">
        <v>703</v>
      </c>
      <c r="B225" s="21" t="s">
        <v>555</v>
      </c>
      <c r="C225" s="21" t="s">
        <v>131</v>
      </c>
      <c r="D225" s="34">
        <f>MAX(Tabela13[[#This Row],[Colunas1]:[Colunas5]])</f>
        <v>16</v>
      </c>
      <c r="E2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5" s="28">
        <f>IF(Tabela13[[#This Row],[P. Líquido]]&lt;&gt;0,(Tabela13[[#This Row],[P. Líquido]]*1000)/Tabela13[[#This Row],[Qtde Total Ações]],0)</f>
        <v>0</v>
      </c>
      <c r="G225" s="39">
        <f>SUMPRODUCT(N(TRIM(Tabela15[Colunas1])=Tabela13[[#This Row],[Nome de Pregão]]),Tabela15[Qtde total de ações])</f>
        <v>0</v>
      </c>
      <c r="H225" s="21">
        <f>SUMPRODUCT(N(Tabela1[Código]=Tabela13[[#This Row],[PAPEL]]),Tabela1[Fechamento])</f>
        <v>0</v>
      </c>
      <c r="I225" s="21">
        <f>SUMPRODUCT(N(Tabela17[Código]=Tabela13[[#This Row],[PAPEL]]),Tabela17[Fechamento])</f>
        <v>16</v>
      </c>
      <c r="J225" s="21">
        <f>SUMPRODUCT(N(Tabela176[Código]=Tabela13[[#This Row],[PAPEL]]),Tabela176[Fechamento])</f>
        <v>0</v>
      </c>
      <c r="K225" s="21">
        <f>SUMPRODUCT(N(Tabela1768[Código]=Tabela13[[#This Row],[PAPEL]]),Tabela1768[Fechamento])</f>
        <v>16</v>
      </c>
      <c r="L225" s="26">
        <f>SUMPRODUCT(N(Tabela17683[Código]=Tabela13[[#This Row],[PAPEL]]),Tabela17683[Fechamento])</f>
        <v>0</v>
      </c>
      <c r="M225" s="32">
        <f>IF(Tabela13[[#This Row],[Cotação]]&gt;0,Plan1!$B$2/Tabela13[[#This Row],[Cotação]]-MOD(Plan1!$B$2/Tabela13[[#This Row],[Cotação]],100),0)</f>
        <v>0</v>
      </c>
      <c r="N225" s="32"/>
      <c r="O225" s="32"/>
      <c r="P225" s="88"/>
      <c r="Q225" s="64"/>
      <c r="R225" s="64"/>
      <c r="S225" s="64"/>
      <c r="T225" s="64"/>
      <c r="U225" s="64"/>
      <c r="V225" s="94"/>
      <c r="W225" s="93"/>
      <c r="X225" s="64"/>
      <c r="Y225" s="64"/>
      <c r="Z225" s="64"/>
      <c r="AA225" s="64"/>
      <c r="AB225" s="64"/>
      <c r="AC225" s="64" t="e">
        <f>AVERAGE(Tabela13[[#This Row],[LUCRO 2015]:[LUCRO 2010]])</f>
        <v>#DIV/0!</v>
      </c>
      <c r="AD225" s="64" t="e">
        <f>AVERAGE(Tabela13[[#This Row],[DIV 2015]:[DIV 2010]])</f>
        <v>#DIV/0!</v>
      </c>
      <c r="AE225" s="83" t="e">
        <f>Tabela13[[#This Row],[DIV MÉD]]*1000/Tabela13[[#This Row],[Qtde Total Ações]]</f>
        <v>#DIV/0!</v>
      </c>
      <c r="AF225" s="30" t="e">
        <f>Tabela13[[#This Row],[DIV MÉD]]/Tabela13[[#This Row],[LUCRO MÉD]]</f>
        <v>#DIV/0!</v>
      </c>
      <c r="AG225" s="30" t="e">
        <f>Tabela13[[#This Row],[DIV MÉD/AÇÃO]]/Tabela13[[#This Row],[Cotação]]</f>
        <v>#DIV/0!</v>
      </c>
      <c r="AH225" s="30" t="e">
        <f>Tabela13[[#This Row],[Cotação]]/Tabela13[[#This Row],[VPA]]</f>
        <v>#DIV/0!</v>
      </c>
      <c r="AI225" s="58">
        <f>IF(Tabela13[[#This Row],[P. Líquido]]&gt;0,Tabela13[[#This Row],[LUCRO MÉD]]/(Tabela13[[#This Row],[P. Líquido]]),0)</f>
        <v>0</v>
      </c>
      <c r="AJ225" s="70" t="e">
        <f>IF([LUCRO MÉD]&lt;&gt;0,Tabela13[[#This Row],[Cotação]]/(Tabela13[[#This Row],[LUCRO MÉD]]*1000/Tabela13[[#This Row],[Qtde Total Ações]]),0)</f>
        <v>#DIV/0!</v>
      </c>
      <c r="AK225" s="58" t="e">
        <f>(Tabela13[[#This Row],[LUCRO MÉD]]*1000/Tabela13[[#This Row],[Qtde Total Ações]])/Tabela13[[#This Row],[Cotação]]</f>
        <v>#DIV/0!</v>
      </c>
      <c r="AL225" s="56" t="e">
        <f>Tabela13[[#This Row],[Ativo Circ.]]/Tabela13[[#This Row],[Passivo Circ.]]</f>
        <v>#DIV/0!</v>
      </c>
      <c r="AM225" s="30" t="e">
        <f>STDEV(Tabela13[[#This Row],[LUCRO 2015]:[LUCRO 2010]])/Tabela13[[#This Row],[LUCRO MÉD]]</f>
        <v>#DIV/0!</v>
      </c>
    </row>
    <row r="226" spans="1:39" hidden="1">
      <c r="A226" s="21" t="s">
        <v>703</v>
      </c>
      <c r="B226" s="21" t="s">
        <v>556</v>
      </c>
      <c r="C226" s="21" t="s">
        <v>132</v>
      </c>
      <c r="D226" s="34">
        <f>MAX(Tabela13[[#This Row],[Colunas1]:[Colunas5]])</f>
        <v>20</v>
      </c>
      <c r="E2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6" s="28">
        <f>IF(Tabela13[[#This Row],[P. Líquido]]&lt;&gt;0,(Tabela13[[#This Row],[P. Líquido]]*1000)/Tabela13[[#This Row],[Qtde Total Ações]],0)</f>
        <v>0</v>
      </c>
      <c r="G226" s="39">
        <f>SUMPRODUCT(N(TRIM(Tabela15[Colunas1])=Tabela13[[#This Row],[Nome de Pregão]]),Tabela15[Qtde total de ações])</f>
        <v>0</v>
      </c>
      <c r="H226" s="21">
        <f>SUMPRODUCT(N(Tabela1[Código]=Tabela13[[#This Row],[PAPEL]]),Tabela1[Fechamento])</f>
        <v>0</v>
      </c>
      <c r="I226" s="21">
        <f>SUMPRODUCT(N(Tabela17[Código]=Tabela13[[#This Row],[PAPEL]]),Tabela17[Fechamento])</f>
        <v>20</v>
      </c>
      <c r="J226" s="21">
        <f>SUMPRODUCT(N(Tabela176[Código]=Tabela13[[#This Row],[PAPEL]]),Tabela176[Fechamento])</f>
        <v>0</v>
      </c>
      <c r="K226" s="21">
        <f>SUMPRODUCT(N(Tabela1768[Código]=Tabela13[[#This Row],[PAPEL]]),Tabela1768[Fechamento])</f>
        <v>20</v>
      </c>
      <c r="L226" s="26">
        <f>SUMPRODUCT(N(Tabela17683[Código]=Tabela13[[#This Row],[PAPEL]]),Tabela17683[Fechamento])</f>
        <v>0</v>
      </c>
      <c r="M226" s="32">
        <f>IF(Tabela13[[#This Row],[Cotação]]&gt;0,Plan1!$B$2/Tabela13[[#This Row],[Cotação]]-MOD(Plan1!$B$2/Tabela13[[#This Row],[Cotação]],100),0)</f>
        <v>0</v>
      </c>
      <c r="N226" s="32"/>
      <c r="O226" s="32"/>
      <c r="P226" s="88"/>
      <c r="Q226" s="64"/>
      <c r="R226" s="64"/>
      <c r="S226" s="64"/>
      <c r="T226" s="64"/>
      <c r="U226" s="64"/>
      <c r="V226" s="94"/>
      <c r="W226" s="93"/>
      <c r="X226" s="64"/>
      <c r="Y226" s="64"/>
      <c r="Z226" s="64"/>
      <c r="AA226" s="64"/>
      <c r="AB226" s="64"/>
      <c r="AC226" s="64" t="e">
        <f>AVERAGE(Tabela13[[#This Row],[LUCRO 2015]:[LUCRO 2010]])</f>
        <v>#DIV/0!</v>
      </c>
      <c r="AD226" s="64" t="e">
        <f>AVERAGE(Tabela13[[#This Row],[DIV 2015]:[DIV 2010]])</f>
        <v>#DIV/0!</v>
      </c>
      <c r="AE226" s="83" t="e">
        <f>Tabela13[[#This Row],[DIV MÉD]]*1000/Tabela13[[#This Row],[Qtde Total Ações]]</f>
        <v>#DIV/0!</v>
      </c>
      <c r="AF226" s="30" t="e">
        <f>Tabela13[[#This Row],[DIV MÉD]]/Tabela13[[#This Row],[LUCRO MÉD]]</f>
        <v>#DIV/0!</v>
      </c>
      <c r="AG226" s="30" t="e">
        <f>Tabela13[[#This Row],[DIV MÉD/AÇÃO]]/Tabela13[[#This Row],[Cotação]]</f>
        <v>#DIV/0!</v>
      </c>
      <c r="AH226" s="30" t="e">
        <f>Tabela13[[#This Row],[Cotação]]/Tabela13[[#This Row],[VPA]]</f>
        <v>#DIV/0!</v>
      </c>
      <c r="AI226" s="58">
        <f>IF(Tabela13[[#This Row],[P. Líquido]]&gt;0,Tabela13[[#This Row],[LUCRO MÉD]]/(Tabela13[[#This Row],[P. Líquido]]),0)</f>
        <v>0</v>
      </c>
      <c r="AJ226" s="70" t="e">
        <f>IF([LUCRO MÉD]&lt;&gt;0,Tabela13[[#This Row],[Cotação]]/(Tabela13[[#This Row],[LUCRO MÉD]]*1000/Tabela13[[#This Row],[Qtde Total Ações]]),0)</f>
        <v>#DIV/0!</v>
      </c>
      <c r="AK226" s="58" t="e">
        <f>(Tabela13[[#This Row],[LUCRO MÉD]]*1000/Tabela13[[#This Row],[Qtde Total Ações]])/Tabela13[[#This Row],[Cotação]]</f>
        <v>#DIV/0!</v>
      </c>
      <c r="AL226" s="56" t="e">
        <f>Tabela13[[#This Row],[Ativo Circ.]]/Tabela13[[#This Row],[Passivo Circ.]]</f>
        <v>#DIV/0!</v>
      </c>
      <c r="AM226" s="30" t="e">
        <f>STDEV(Tabela13[[#This Row],[LUCRO 2015]:[LUCRO 2010]])/Tabela13[[#This Row],[LUCRO MÉD]]</f>
        <v>#DIV/0!</v>
      </c>
    </row>
    <row r="227" spans="1:39" hidden="1">
      <c r="A227" s="21" t="s">
        <v>699</v>
      </c>
      <c r="B227" s="21" t="s">
        <v>555</v>
      </c>
      <c r="C227" s="21" t="s">
        <v>143</v>
      </c>
      <c r="D227" s="34">
        <f>MAX(Tabela13[[#This Row],[Colunas1]:[Colunas5]])</f>
        <v>10.66</v>
      </c>
      <c r="E2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7" s="28">
        <f>IF(Tabela13[[#This Row],[P. Líquido]]&lt;&gt;0,(Tabela13[[#This Row],[P. Líquido]]*1000)/Tabela13[[#This Row],[Qtde Total Ações]],0)</f>
        <v>0</v>
      </c>
      <c r="G227" s="39">
        <f>SUMPRODUCT(N(TRIM(Tabela15[Colunas1])=Tabela13[[#This Row],[Nome de Pregão]]),Tabela15[Qtde total de ações])</f>
        <v>2856857505</v>
      </c>
      <c r="H227" s="21">
        <f>SUMPRODUCT(N(Tabela1[Código]=Tabela13[[#This Row],[PAPEL]]),Tabela1[Fechamento])</f>
        <v>0</v>
      </c>
      <c r="I227" s="21">
        <f>SUMPRODUCT(N(Tabela17[Código]=Tabela13[[#This Row],[PAPEL]]),Tabela17[Fechamento])</f>
        <v>10.66</v>
      </c>
      <c r="J227" s="21">
        <f>SUMPRODUCT(N(Tabela176[Código]=Tabela13[[#This Row],[PAPEL]]),Tabela176[Fechamento])</f>
        <v>0</v>
      </c>
      <c r="K227" s="21">
        <f>SUMPRODUCT(N(Tabela1768[Código]=Tabela13[[#This Row],[PAPEL]]),Tabela1768[Fechamento])</f>
        <v>0</v>
      </c>
      <c r="L227" s="26">
        <f>SUMPRODUCT(N(Tabela17683[Código]=Tabela13[[#This Row],[PAPEL]]),Tabela17683[Fechamento])</f>
        <v>0</v>
      </c>
      <c r="M227" s="32">
        <f>IF(Tabela13[[#This Row],[Cotação]]&gt;0,Plan1!$B$2/Tabela13[[#This Row],[Cotação]]-MOD(Plan1!$B$2/Tabela13[[#This Row],[Cotação]],100),0)</f>
        <v>0</v>
      </c>
      <c r="N227" s="32"/>
      <c r="O227" s="32"/>
      <c r="P227" s="88"/>
      <c r="Q227" s="64"/>
      <c r="R227" s="64"/>
      <c r="S227" s="64"/>
      <c r="T227" s="64"/>
      <c r="U227" s="64"/>
      <c r="V227" s="94"/>
      <c r="W227" s="93"/>
      <c r="X227" s="64"/>
      <c r="Y227" s="64"/>
      <c r="Z227" s="64"/>
      <c r="AA227" s="64"/>
      <c r="AB227" s="64"/>
      <c r="AC227" s="64" t="e">
        <f>AVERAGE(Tabela13[[#This Row],[LUCRO 2015]:[LUCRO 2010]])</f>
        <v>#DIV/0!</v>
      </c>
      <c r="AD227" s="64" t="e">
        <f>AVERAGE(Tabela13[[#This Row],[DIV 2015]:[DIV 2010]])</f>
        <v>#DIV/0!</v>
      </c>
      <c r="AE227" s="83" t="e">
        <f>Tabela13[[#This Row],[DIV MÉD]]*1000/Tabela13[[#This Row],[Qtde Total Ações]]</f>
        <v>#DIV/0!</v>
      </c>
      <c r="AF227" s="30" t="e">
        <f>Tabela13[[#This Row],[DIV MÉD]]/Tabela13[[#This Row],[LUCRO MÉD]]</f>
        <v>#DIV/0!</v>
      </c>
      <c r="AG227" s="30" t="e">
        <f>Tabela13[[#This Row],[DIV MÉD/AÇÃO]]/Tabela13[[#This Row],[Cotação]]</f>
        <v>#DIV/0!</v>
      </c>
      <c r="AH227" s="30" t="e">
        <f>Tabela13[[#This Row],[Cotação]]/Tabela13[[#This Row],[VPA]]</f>
        <v>#DIV/0!</v>
      </c>
      <c r="AI227" s="58">
        <f>IF(Tabela13[[#This Row],[P. Líquido]]&gt;0,Tabela13[[#This Row],[LUCRO MÉD]]/(Tabela13[[#This Row],[P. Líquido]]),0)</f>
        <v>0</v>
      </c>
      <c r="AJ227" s="70" t="e">
        <f>IF([LUCRO MÉD]&lt;&gt;0,Tabela13[[#This Row],[Cotação]]/(Tabela13[[#This Row],[LUCRO MÉD]]*1000/Tabela13[[#This Row],[Qtde Total Ações]]),0)</f>
        <v>#DIV/0!</v>
      </c>
      <c r="AK227" s="58" t="e">
        <f>(Tabela13[[#This Row],[LUCRO MÉD]]*1000/Tabela13[[#This Row],[Qtde Total Ações]])/Tabela13[[#This Row],[Cotação]]</f>
        <v>#DIV/0!</v>
      </c>
      <c r="AL227" s="56" t="e">
        <f>Tabela13[[#This Row],[Ativo Circ.]]/Tabela13[[#This Row],[Passivo Circ.]]</f>
        <v>#DIV/0!</v>
      </c>
      <c r="AM227" s="30" t="e">
        <f>STDEV(Tabela13[[#This Row],[LUCRO 2015]:[LUCRO 2010]])/Tabela13[[#This Row],[LUCRO MÉD]]</f>
        <v>#DIV/0!</v>
      </c>
    </row>
    <row r="228" spans="1:39" hidden="1">
      <c r="A228" s="60" t="s">
        <v>705</v>
      </c>
      <c r="B228" s="21" t="s">
        <v>555</v>
      </c>
      <c r="C228" s="21" t="s">
        <v>397</v>
      </c>
      <c r="D228" s="34">
        <f>MAX(Tabela13[[#This Row],[Colunas1]:[Colunas5]])</f>
        <v>7</v>
      </c>
      <c r="E2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8" s="28" t="e">
        <f>IF(Tabela13[[#This Row],[P. Líquido]]&lt;&gt;0,(Tabela13[[#This Row],[P. Líquido]]*1000)/Tabela13[[#This Row],[Qtde Total Ações]],0)</f>
        <v>#DIV/0!</v>
      </c>
      <c r="G228" s="39">
        <f>SUMPRODUCT(N(TRIM(Tabela15[Colunas1])=Tabela13[[#This Row],[Nome de Pregão]]),Tabela15[Qtde total de ações])</f>
        <v>0</v>
      </c>
      <c r="H228" s="21">
        <f>SUMPRODUCT(N(Tabela1[Código]=Tabela13[[#This Row],[PAPEL]]),Tabela1[Fechamento])</f>
        <v>0</v>
      </c>
      <c r="I228" s="21">
        <f>SUMPRODUCT(N(Tabela17[Código]=Tabela13[[#This Row],[PAPEL]]),Tabela17[Fechamento])</f>
        <v>0</v>
      </c>
      <c r="J228" s="26">
        <f>SUMPRODUCT(N(Tabela176[Código]=Tabela13[[#This Row],[PAPEL]]),Tabela176[Fechamento])</f>
        <v>0</v>
      </c>
      <c r="K228" s="26">
        <f>SUMPRODUCT(N(Tabela1768[Código]=Tabela13[[#This Row],[PAPEL]]),Tabela1768[Fechamento])</f>
        <v>7</v>
      </c>
      <c r="L228" s="40">
        <f>SUMPRODUCT(N(Tabela17683[Código]=Tabela13[[#This Row],[PAPEL]]),Tabela17683[Fechamento])</f>
        <v>0</v>
      </c>
      <c r="M228" s="32">
        <f>IF(Tabela13[[#This Row],[Cotação]]&gt;0,Plan1!$B$2/Tabela13[[#This Row],[Cotação]]-MOD(Plan1!$B$2/Tabela13[[#This Row],[Cotação]],100),0)</f>
        <v>100</v>
      </c>
      <c r="N228" s="39">
        <v>-115831</v>
      </c>
      <c r="O228" s="39">
        <v>153525</v>
      </c>
      <c r="P228" s="87">
        <v>345514</v>
      </c>
      <c r="Q228" s="64">
        <v>0</v>
      </c>
      <c r="R228" s="64">
        <v>0</v>
      </c>
      <c r="S228" s="64">
        <v>0</v>
      </c>
      <c r="T228" s="64"/>
      <c r="U228" s="64"/>
      <c r="V228" s="94"/>
      <c r="W228" s="93"/>
      <c r="X228" s="64"/>
      <c r="Y228" s="64"/>
      <c r="Z228" s="64"/>
      <c r="AA228" s="64"/>
      <c r="AB228" s="64"/>
      <c r="AC228" s="64">
        <f>AVERAGE(Tabela13[[#This Row],[LUCRO 2015]:[LUCRO 2010]])</f>
        <v>0</v>
      </c>
      <c r="AD228" s="64" t="e">
        <f>AVERAGE(Tabela13[[#This Row],[DIV 2015]:[DIV 2010]])</f>
        <v>#DIV/0!</v>
      </c>
      <c r="AE228" s="83" t="e">
        <f>Tabela13[[#This Row],[DIV MÉD]]*1000/Tabela13[[#This Row],[Qtde Total Ações]]</f>
        <v>#DIV/0!</v>
      </c>
      <c r="AF228" s="30" t="e">
        <f>Tabela13[[#This Row],[DIV MÉD]]/Tabela13[[#This Row],[LUCRO MÉD]]</f>
        <v>#DIV/0!</v>
      </c>
      <c r="AG228" s="30" t="e">
        <f>Tabela13[[#This Row],[DIV MÉD/AÇÃO]]/Tabela13[[#This Row],[Cotação]]</f>
        <v>#DIV/0!</v>
      </c>
      <c r="AH228" s="30" t="e">
        <f>Tabela13[[#This Row],[Cotação]]/Tabela13[[#This Row],[VPA]]</f>
        <v>#DIV/0!</v>
      </c>
      <c r="AI228" s="58">
        <f>IF(Tabela13[[#This Row],[P. Líquido]]&gt;0,Tabela13[[#This Row],[LUCRO MÉD]]/(Tabela13[[#This Row],[P. Líquido]]),0)</f>
        <v>0</v>
      </c>
      <c r="AJ228" s="70">
        <f>IF([LUCRO MÉD]&lt;&gt;0,Tabela13[[#This Row],[Cotação]]/(Tabela13[[#This Row],[LUCRO MÉD]]*1000/Tabela13[[#This Row],[Qtde Total Ações]]),0)</f>
        <v>0</v>
      </c>
      <c r="AK228" s="58" t="e">
        <f>(Tabela13[[#This Row],[LUCRO MÉD]]*1000/Tabela13[[#This Row],[Qtde Total Ações]])/Tabela13[[#This Row],[Cotação]]</f>
        <v>#DIV/0!</v>
      </c>
      <c r="AL228" s="56">
        <f>Tabela13[[#This Row],[Ativo Circ.]]/Tabela13[[#This Row],[Passivo Circ.]]</f>
        <v>0.44433800077565599</v>
      </c>
      <c r="AM228" s="30" t="e">
        <f>STDEV(Tabela13[[#This Row],[LUCRO 2015]:[LUCRO 2010]])/Tabela13[[#This Row],[LUCRO MÉD]]</f>
        <v>#DIV/0!</v>
      </c>
    </row>
    <row r="229" spans="1:39" hidden="1">
      <c r="A229" s="60" t="s">
        <v>705</v>
      </c>
      <c r="B229" s="21" t="s">
        <v>556</v>
      </c>
      <c r="C229" s="21" t="s">
        <v>398</v>
      </c>
      <c r="D229" s="34">
        <f>MAX(Tabela13[[#This Row],[Colunas1]:[Colunas5]])</f>
        <v>2</v>
      </c>
      <c r="E2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29" s="28" t="e">
        <f>IF(Tabela13[[#This Row],[P. Líquido]]&lt;&gt;0,(Tabela13[[#This Row],[P. Líquido]]*1000)/Tabela13[[#This Row],[Qtde Total Ações]],0)</f>
        <v>#DIV/0!</v>
      </c>
      <c r="G229" s="39">
        <f>SUMPRODUCT(N(TRIM(Tabela15[Colunas1])=Tabela13[[#This Row],[Nome de Pregão]]),Tabela15[Qtde total de ações])</f>
        <v>0</v>
      </c>
      <c r="H229" s="21">
        <f>SUMPRODUCT(N(Tabela1[Código]=Tabela13[[#This Row],[PAPEL]]),Tabela1[Fechamento])</f>
        <v>0</v>
      </c>
      <c r="I229" s="21">
        <f>SUMPRODUCT(N(Tabela17[Código]=Tabela13[[#This Row],[PAPEL]]),Tabela17[Fechamento])</f>
        <v>0</v>
      </c>
      <c r="J229" s="26">
        <f>SUMPRODUCT(N(Tabela176[Código]=Tabela13[[#This Row],[PAPEL]]),Tabela176[Fechamento])</f>
        <v>0</v>
      </c>
      <c r="K229" s="26">
        <f>SUMPRODUCT(N(Tabela1768[Código]=Tabela13[[#This Row],[PAPEL]]),Tabela1768[Fechamento])</f>
        <v>2</v>
      </c>
      <c r="L229" s="40">
        <f>SUMPRODUCT(N(Tabela17683[Código]=Tabela13[[#This Row],[PAPEL]]),Tabela17683[Fechamento])</f>
        <v>0</v>
      </c>
      <c r="M229" s="32">
        <f>IF(Tabela13[[#This Row],[Cotação]]&gt;0,Plan1!$B$2/Tabela13[[#This Row],[Cotação]]-MOD(Plan1!$B$2/Tabela13[[#This Row],[Cotação]],100),0)</f>
        <v>500</v>
      </c>
      <c r="N229" s="39">
        <v>-115831</v>
      </c>
      <c r="O229" s="39">
        <v>153525</v>
      </c>
      <c r="P229" s="87">
        <v>345514</v>
      </c>
      <c r="Q229" s="64">
        <v>0</v>
      </c>
      <c r="R229" s="64">
        <v>0</v>
      </c>
      <c r="S229" s="64">
        <v>0</v>
      </c>
      <c r="T229" s="64"/>
      <c r="U229" s="64"/>
      <c r="V229" s="94"/>
      <c r="W229" s="93"/>
      <c r="X229" s="64"/>
      <c r="Y229" s="64"/>
      <c r="Z229" s="64"/>
      <c r="AA229" s="64"/>
      <c r="AB229" s="64"/>
      <c r="AC229" s="64">
        <f>AVERAGE(Tabela13[[#This Row],[LUCRO 2015]:[LUCRO 2010]])</f>
        <v>0</v>
      </c>
      <c r="AD229" s="64" t="e">
        <f>AVERAGE(Tabela13[[#This Row],[DIV 2015]:[DIV 2010]])</f>
        <v>#DIV/0!</v>
      </c>
      <c r="AE229" s="83" t="e">
        <f>Tabela13[[#This Row],[DIV MÉD]]*1000/Tabela13[[#This Row],[Qtde Total Ações]]</f>
        <v>#DIV/0!</v>
      </c>
      <c r="AF229" s="30" t="e">
        <f>Tabela13[[#This Row],[DIV MÉD]]/Tabela13[[#This Row],[LUCRO MÉD]]</f>
        <v>#DIV/0!</v>
      </c>
      <c r="AG229" s="30" t="e">
        <f>Tabela13[[#This Row],[DIV MÉD/AÇÃO]]/Tabela13[[#This Row],[Cotação]]</f>
        <v>#DIV/0!</v>
      </c>
      <c r="AH229" s="30" t="e">
        <f>Tabela13[[#This Row],[Cotação]]/Tabela13[[#This Row],[VPA]]</f>
        <v>#DIV/0!</v>
      </c>
      <c r="AI229" s="58">
        <f>IF(Tabela13[[#This Row],[P. Líquido]]&gt;0,Tabela13[[#This Row],[LUCRO MÉD]]/(Tabela13[[#This Row],[P. Líquido]]),0)</f>
        <v>0</v>
      </c>
      <c r="AJ229" s="70">
        <f>IF([LUCRO MÉD]&lt;&gt;0,Tabela13[[#This Row],[Cotação]]/(Tabela13[[#This Row],[LUCRO MÉD]]*1000/Tabela13[[#This Row],[Qtde Total Ações]]),0)</f>
        <v>0</v>
      </c>
      <c r="AK229" s="58" t="e">
        <f>(Tabela13[[#This Row],[LUCRO MÉD]]*1000/Tabela13[[#This Row],[Qtde Total Ações]])/Tabela13[[#This Row],[Cotação]]</f>
        <v>#DIV/0!</v>
      </c>
      <c r="AL229" s="56">
        <f>Tabela13[[#This Row],[Ativo Circ.]]/Tabela13[[#This Row],[Passivo Circ.]]</f>
        <v>0.44433800077565599</v>
      </c>
      <c r="AM229" s="30" t="e">
        <f>STDEV(Tabela13[[#This Row],[LUCRO 2015]:[LUCRO 2010]])/Tabela13[[#This Row],[LUCRO MÉD]]</f>
        <v>#DIV/0!</v>
      </c>
    </row>
    <row r="230" spans="1:39" hidden="1">
      <c r="A230" s="60" t="s">
        <v>706</v>
      </c>
      <c r="B230" s="21" t="s">
        <v>555</v>
      </c>
      <c r="C230" s="21" t="s">
        <v>524</v>
      </c>
      <c r="D230" s="34">
        <f>MAX(Tabela13[[#This Row],[Colunas1]:[Colunas5]])</f>
        <v>16.149999999999999</v>
      </c>
      <c r="E2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0" s="28" t="e">
        <f>IF(Tabela13[[#This Row],[P. Líquido]]&lt;&gt;0,(Tabela13[[#This Row],[P. Líquido]]*1000)/Tabela13[[#This Row],[Qtde Total Ações]],0)</f>
        <v>#DIV/0!</v>
      </c>
      <c r="G230" s="39">
        <f>SUMPRODUCT(N(TRIM(Tabela15[Colunas1])=Tabela13[[#This Row],[Nome de Pregão]]),Tabela15[Qtde total de ações])</f>
        <v>0</v>
      </c>
      <c r="H230" s="21">
        <f>SUMPRODUCT(N(Tabela1[Código]=Tabela13[[#This Row],[PAPEL]]),Tabela1[Fechamento])</f>
        <v>0</v>
      </c>
      <c r="I230" s="21">
        <f>SUMPRODUCT(N(Tabela17[Código]=Tabela13[[#This Row],[PAPEL]]),Tabela17[Fechamento])</f>
        <v>0</v>
      </c>
      <c r="J230" s="21">
        <f>SUMPRODUCT(N(Tabela176[Código]=Tabela13[[#This Row],[PAPEL]]),Tabela176[Fechamento])</f>
        <v>0</v>
      </c>
      <c r="K230" s="21">
        <f>SUMPRODUCT(N(Tabela1768[Código]=Tabela13[[#This Row],[PAPEL]]),Tabela1768[Fechamento])</f>
        <v>0</v>
      </c>
      <c r="L230" s="26">
        <f>SUMPRODUCT(N(Tabela17683[Código]=Tabela13[[#This Row],[PAPEL]]),Tabela17683[Fechamento])</f>
        <v>16.149999999999999</v>
      </c>
      <c r="M230" s="32">
        <f>IF(Tabela13[[#This Row],[Cotação]]&gt;0,Plan1!$B$2/Tabela13[[#This Row],[Cotação]]-MOD(Plan1!$B$2/Tabela13[[#This Row],[Cotação]],100),0)</f>
        <v>0</v>
      </c>
      <c r="N230" s="67">
        <v>491362</v>
      </c>
      <c r="O230" s="67">
        <v>363849</v>
      </c>
      <c r="P230" s="89">
        <v>223274</v>
      </c>
      <c r="Q230" s="64">
        <v>6237</v>
      </c>
      <c r="R230" s="64">
        <v>132684</v>
      </c>
      <c r="S230" s="64">
        <v>62098</v>
      </c>
      <c r="T230" s="64"/>
      <c r="U230" s="64"/>
      <c r="V230" s="94"/>
      <c r="W230" s="93"/>
      <c r="X230" s="64"/>
      <c r="Y230" s="64"/>
      <c r="Z230" s="64"/>
      <c r="AA230" s="64"/>
      <c r="AB230" s="64"/>
      <c r="AC230" s="64">
        <f>AVERAGE(Tabela13[[#This Row],[LUCRO 2015]:[LUCRO 2010]])</f>
        <v>67006.333333333328</v>
      </c>
      <c r="AD230" s="64" t="e">
        <f>AVERAGE(Tabela13[[#This Row],[DIV 2015]:[DIV 2010]])</f>
        <v>#DIV/0!</v>
      </c>
      <c r="AE230" s="83" t="e">
        <f>Tabela13[[#This Row],[DIV MÉD]]*1000/Tabela13[[#This Row],[Qtde Total Ações]]</f>
        <v>#DIV/0!</v>
      </c>
      <c r="AF230" s="30" t="e">
        <f>Tabela13[[#This Row],[DIV MÉD]]/Tabela13[[#This Row],[LUCRO MÉD]]</f>
        <v>#DIV/0!</v>
      </c>
      <c r="AG230" s="30" t="e">
        <f>Tabela13[[#This Row],[DIV MÉD/AÇÃO]]/Tabela13[[#This Row],[Cotação]]</f>
        <v>#DIV/0!</v>
      </c>
      <c r="AH230" s="30" t="e">
        <f>Tabela13[[#This Row],[Cotação]]/Tabela13[[#This Row],[VPA]]</f>
        <v>#DIV/0!</v>
      </c>
      <c r="AI230" s="58">
        <f>IF(Tabela13[[#This Row],[P. Líquido]]&gt;0,Tabela13[[#This Row],[LUCRO MÉD]]/(Tabela13[[#This Row],[P. Líquido]]),0)</f>
        <v>0.13636857008342795</v>
      </c>
      <c r="AJ230" s="70" t="e">
        <f>IF([LUCRO MÉD]&lt;&gt;0,Tabela13[[#This Row],[Cotação]]/(Tabela13[[#This Row],[LUCRO MÉD]]*1000/Tabela13[[#This Row],[Qtde Total Ações]]),0)</f>
        <v>#DIV/0!</v>
      </c>
      <c r="AK230" s="58" t="e">
        <f>(Tabela13[[#This Row],[LUCRO MÉD]]*1000/Tabela13[[#This Row],[Qtde Total Ações]])/Tabela13[[#This Row],[Cotação]]</f>
        <v>#DIV/0!</v>
      </c>
      <c r="AL230" s="56">
        <f>Tabela13[[#This Row],[Ativo Circ.]]/Tabela13[[#This Row],[Passivo Circ.]]</f>
        <v>1.6296075673835735</v>
      </c>
      <c r="AM230" s="30">
        <f>STDEV(Tabela13[[#This Row],[LUCRO 2015]:[LUCRO 2010]])/Tabela13[[#This Row],[LUCRO MÉD]]</f>
        <v>0.94567531121366899</v>
      </c>
    </row>
    <row r="231" spans="1:39" hidden="1">
      <c r="A231" s="60" t="s">
        <v>637</v>
      </c>
      <c r="B231" s="21" t="s">
        <v>555</v>
      </c>
      <c r="C231" s="21" t="s">
        <v>441</v>
      </c>
      <c r="D231" s="34">
        <f>MAX(Tabela13[[#This Row],[Colunas1]:[Colunas5]])</f>
        <v>10.69</v>
      </c>
      <c r="E2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1" s="28">
        <f>IF(Tabela13[[#This Row],[P. Líquido]]&lt;&gt;0,(Tabela13[[#This Row],[P. Líquido]]*1000)/Tabela13[[#This Row],[Qtde Total Ações]],0)</f>
        <v>16.707960760538928</v>
      </c>
      <c r="G231" s="39">
        <f>SUMPRODUCT(N(TRIM(Tabela15[Colunas1])=Tabela13[[#This Row],[Nome de Pregão]]),Tabela15[Qtde total de ações])</f>
        <v>399742799</v>
      </c>
      <c r="H231" s="21">
        <f>SUMPRODUCT(N(Tabela1[Código]=Tabela13[[#This Row],[PAPEL]]),Tabela1[Fechamento])</f>
        <v>0</v>
      </c>
      <c r="I231" s="21">
        <f>SUMPRODUCT(N(Tabela17[Código]=Tabela13[[#This Row],[PAPEL]]),Tabela17[Fechamento])</f>
        <v>0</v>
      </c>
      <c r="J231" s="21">
        <f>SUMPRODUCT(N(Tabela176[Código]=Tabela13[[#This Row],[PAPEL]]),Tabela176[Fechamento])</f>
        <v>0</v>
      </c>
      <c r="K231" s="21">
        <f>SUMPRODUCT(N(Tabela1768[Código]=Tabela13[[#This Row],[PAPEL]]),Tabela1768[Fechamento])</f>
        <v>10.69</v>
      </c>
      <c r="L231" s="26">
        <f>SUMPRODUCT(N(Tabela17683[Código]=Tabela13[[#This Row],[PAPEL]]),Tabela17683[Fechamento])</f>
        <v>0</v>
      </c>
      <c r="M231" s="32">
        <f>IF(Tabela13[[#This Row],[Cotação]]&gt;0,Plan1!$B$2/Tabela13[[#This Row],[Cotação]]-MOD(Plan1!$B$2/Tabela13[[#This Row],[Cotação]],100),0)</f>
        <v>0</v>
      </c>
      <c r="N231" s="39">
        <v>6678887</v>
      </c>
      <c r="O231" s="39">
        <v>8438709</v>
      </c>
      <c r="P231" s="87">
        <v>3037540</v>
      </c>
      <c r="Q231" s="64">
        <v>593153</v>
      </c>
      <c r="R231" s="64">
        <v>831386</v>
      </c>
      <c r="S231" s="64">
        <v>893999</v>
      </c>
      <c r="T231" s="64"/>
      <c r="U231" s="64"/>
      <c r="V231" s="94"/>
      <c r="W231" s="93"/>
      <c r="X231" s="64"/>
      <c r="Y231" s="64"/>
      <c r="Z231" s="64"/>
      <c r="AA231" s="64"/>
      <c r="AB231" s="64"/>
      <c r="AC231" s="64">
        <f>AVERAGE(Tabela13[[#This Row],[LUCRO 2015]:[LUCRO 2010]])</f>
        <v>772846</v>
      </c>
      <c r="AD231" s="64" t="e">
        <f>AVERAGE(Tabela13[[#This Row],[DIV 2015]:[DIV 2010]])</f>
        <v>#DIV/0!</v>
      </c>
      <c r="AE231" s="83" t="e">
        <f>Tabela13[[#This Row],[DIV MÉD]]*1000/Tabela13[[#This Row],[Qtde Total Ações]]</f>
        <v>#DIV/0!</v>
      </c>
      <c r="AF231" s="30" t="e">
        <f>Tabela13[[#This Row],[DIV MÉD]]/Tabela13[[#This Row],[LUCRO MÉD]]</f>
        <v>#DIV/0!</v>
      </c>
      <c r="AG231" s="30" t="e">
        <f>Tabela13[[#This Row],[DIV MÉD/AÇÃO]]/Tabela13[[#This Row],[Cotação]]</f>
        <v>#DIV/0!</v>
      </c>
      <c r="AH231" s="30">
        <f>Tabela13[[#This Row],[Cotação]]/Tabela13[[#This Row],[VPA]]</f>
        <v>0.63981476574015994</v>
      </c>
      <c r="AI231" s="58">
        <f>IF(Tabela13[[#This Row],[P. Líquido]]&gt;0,Tabela13[[#This Row],[LUCRO MÉD]]/(Tabela13[[#This Row],[P. Líquido]]),0)</f>
        <v>0.11571478900601252</v>
      </c>
      <c r="AJ231" s="70">
        <f>IF([LUCRO MÉD]&lt;&gt;0,Tabela13[[#This Row],[Cotação]]/(Tabela13[[#This Row],[LUCRO MÉD]]*1000/Tabela13[[#This Row],[Qtde Total Ações]]),0)</f>
        <v>5.5292393585656132</v>
      </c>
      <c r="AK231" s="58">
        <f>(Tabela13[[#This Row],[LUCRO MÉD]]*1000/Tabela13[[#This Row],[Qtde Total Ações]])/Tabela13[[#This Row],[Cotação]]</f>
        <v>0.18085670291173983</v>
      </c>
      <c r="AL231" s="56">
        <f>Tabela13[[#This Row],[Ativo Circ.]]/Tabela13[[#This Row],[Passivo Circ.]]</f>
        <v>2.7781392179197639</v>
      </c>
      <c r="AM231" s="30">
        <f>STDEV(Tabela13[[#This Row],[LUCRO 2015]:[LUCRO 2010]])/Tabela13[[#This Row],[LUCRO MÉD]]</f>
        <v>0.20539215286048171</v>
      </c>
    </row>
    <row r="232" spans="1:39" hidden="1">
      <c r="A232" s="60" t="s">
        <v>623</v>
      </c>
      <c r="B232" s="21" t="s">
        <v>555</v>
      </c>
      <c r="C232" s="21" t="s">
        <v>480</v>
      </c>
      <c r="D232" s="34">
        <f>MAX(Tabela13[[#This Row],[Colunas1]:[Colunas5]])</f>
        <v>10.85</v>
      </c>
      <c r="E23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32" s="28">
        <f>IF(Tabela13[[#This Row],[P. Líquido]]&lt;&gt;0,(Tabela13[[#This Row],[P. Líquido]]*1000)/Tabela13[[#This Row],[Qtde Total Ações]],0)</f>
        <v>0.49366645894541905</v>
      </c>
      <c r="G232" s="39">
        <f>SUMPRODUCT(N(TRIM(Tabela15[Colunas1])=Tabela13[[#This Row],[Nome de Pregão]]),Tabela15[Qtde total de ações])</f>
        <v>345767870</v>
      </c>
      <c r="H232" s="21">
        <f>SUMPRODUCT(N(Tabela1[Código]=Tabela13[[#This Row],[PAPEL]]),Tabela1[Fechamento])</f>
        <v>0</v>
      </c>
      <c r="I232" s="21">
        <f>SUMPRODUCT(N(Tabela17[Código]=Tabela13[[#This Row],[PAPEL]]),Tabela17[Fechamento])</f>
        <v>0</v>
      </c>
      <c r="J232" s="21">
        <f>SUMPRODUCT(N(Tabela176[Código]=Tabela13[[#This Row],[PAPEL]]),Tabela176[Fechamento])</f>
        <v>0</v>
      </c>
      <c r="K232" s="21">
        <f>SUMPRODUCT(N(Tabela1768[Código]=Tabela13[[#This Row],[PAPEL]]),Tabela1768[Fechamento])</f>
        <v>0</v>
      </c>
      <c r="L232" s="26">
        <f>SUMPRODUCT(N(Tabela17683[Código]=Tabela13[[#This Row],[PAPEL]]),Tabela17683[Fechamento])</f>
        <v>10.85</v>
      </c>
      <c r="M232" s="32">
        <f>IF(Tabela13[[#This Row],[Cotação]]&gt;0,Plan1!$B$2/Tabela13[[#This Row],[Cotação]]-MOD(Plan1!$B$2/Tabela13[[#This Row],[Cotação]],100),0)</f>
        <v>0</v>
      </c>
      <c r="N232" s="39">
        <v>170694</v>
      </c>
      <c r="O232" s="39">
        <v>863895</v>
      </c>
      <c r="P232" s="87">
        <v>1589799</v>
      </c>
      <c r="Q232" s="64">
        <v>0</v>
      </c>
      <c r="R232" s="64">
        <v>96646</v>
      </c>
      <c r="S232" s="64">
        <v>103620</v>
      </c>
      <c r="T232" s="64">
        <v>50303</v>
      </c>
      <c r="U232" s="64">
        <v>23285</v>
      </c>
      <c r="V232" s="94">
        <v>109053</v>
      </c>
      <c r="W232" s="93">
        <v>0</v>
      </c>
      <c r="X232" s="64">
        <v>102044</v>
      </c>
      <c r="Y232" s="64">
        <v>62661</v>
      </c>
      <c r="Z232" s="64">
        <v>103559</v>
      </c>
      <c r="AA232" s="64">
        <v>94783</v>
      </c>
      <c r="AB232" s="64">
        <v>89000</v>
      </c>
      <c r="AC232" s="64">
        <f>AVERAGE(Tabela13[[#This Row],[LUCRO 2015]:[LUCRO 2010]])</f>
        <v>63817.833333333336</v>
      </c>
      <c r="AD232" s="64">
        <f>AVERAGE(Tabela13[[#This Row],[DIV 2015]:[DIV 2010]])</f>
        <v>75341.166666666672</v>
      </c>
      <c r="AE232" s="83">
        <f>Tabela13[[#This Row],[DIV MÉD]]*1000/Tabela13[[#This Row],[Qtde Total Ações]]</f>
        <v>0.21789522163139874</v>
      </c>
      <c r="AF232" s="30">
        <f>Tabela13[[#This Row],[DIV MÉD]]/Tabela13[[#This Row],[LUCRO MÉD]]</f>
        <v>1.1805660382286038</v>
      </c>
      <c r="AG232" s="30">
        <f>Tabela13[[#This Row],[DIV MÉD/AÇÃO]]/Tabela13[[#This Row],[Cotação]]</f>
        <v>2.0082508906119699E-2</v>
      </c>
      <c r="AH232" s="30">
        <f>Tabela13[[#This Row],[Cotação]]/Tabela13[[#This Row],[VPA]]</f>
        <v>21.978402225620115</v>
      </c>
      <c r="AI232" s="58">
        <f>IF(Tabela13[[#This Row],[P. Líquido]]&gt;0,Tabela13[[#This Row],[LUCRO MÉD]]/(Tabela13[[#This Row],[P. Líquido]]),0)</f>
        <v>0.37387273913162344</v>
      </c>
      <c r="AJ232" s="70">
        <f>IF([LUCRO MÉD]&lt;&gt;0,Tabela13[[#This Row],[Cotação]]/(Tabela13[[#This Row],[LUCRO MÉD]]*1000/Tabela13[[#This Row],[Qtde Total Ações]]),0)</f>
        <v>58.785784373229006</v>
      </c>
      <c r="AK232" s="58">
        <f>(Tabela13[[#This Row],[LUCRO MÉD]]*1000/Tabela13[[#This Row],[Qtde Total Ações]])/Tabela13[[#This Row],[Cotação]]</f>
        <v>1.7010915320122853E-2</v>
      </c>
      <c r="AL232" s="56">
        <f>Tabela13[[#This Row],[Ativo Circ.]]/Tabela13[[#This Row],[Passivo Circ.]]</f>
        <v>0.5433988825002406</v>
      </c>
      <c r="AM232" s="30">
        <f>STDEV(Tabela13[[#This Row],[LUCRO 2015]:[LUCRO 2010]])/Tabela13[[#This Row],[LUCRO MÉD]]</f>
        <v>0.72170034264655125</v>
      </c>
    </row>
    <row r="233" spans="1:39" hidden="1">
      <c r="A233" s="21" t="s">
        <v>747</v>
      </c>
      <c r="B233" s="21" t="s">
        <v>555</v>
      </c>
      <c r="C233" s="21" t="s">
        <v>324</v>
      </c>
      <c r="D233" s="34">
        <f>MAX(Tabela13[[#This Row],[Colunas1]:[Colunas5]])</f>
        <v>11.01</v>
      </c>
      <c r="E2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3" s="28">
        <f>IF(Tabela13[[#This Row],[P. Líquido]]&lt;&gt;0,(Tabela13[[#This Row],[P. Líquido]]*1000)/Tabela13[[#This Row],[Qtde Total Ações]],0)</f>
        <v>0</v>
      </c>
      <c r="G233" s="39">
        <f>SUMPRODUCT(N(TRIM(Tabela15[Colunas1])=Tabela13[[#This Row],[Nome de Pregão]]),Tabela15[Qtde total de ações])</f>
        <v>531294792</v>
      </c>
      <c r="H233" s="21">
        <f>SUMPRODUCT(N(Tabela1[Código]=Tabela13[[#This Row],[PAPEL]]),Tabela1[Fechamento])</f>
        <v>0</v>
      </c>
      <c r="I233" s="21">
        <f>SUMPRODUCT(N(Tabela17[Código]=Tabela13[[#This Row],[PAPEL]]),Tabela17[Fechamento])</f>
        <v>0</v>
      </c>
      <c r="J233" s="21">
        <f>SUMPRODUCT(N(Tabela176[Código]=Tabela13[[#This Row],[PAPEL]]),Tabela176[Fechamento])</f>
        <v>11.01</v>
      </c>
      <c r="K233" s="21">
        <f>SUMPRODUCT(N(Tabela1768[Código]=Tabela13[[#This Row],[PAPEL]]),Tabela1768[Fechamento])</f>
        <v>0</v>
      </c>
      <c r="L233" s="26">
        <f>SUMPRODUCT(N(Tabela17683[Código]=Tabela13[[#This Row],[PAPEL]]),Tabela17683[Fechamento])</f>
        <v>0</v>
      </c>
      <c r="M233" s="32">
        <f>IF(Tabela13[[#This Row],[Cotação]]&gt;0,Plan1!$B$2/Tabela13[[#This Row],[Cotação]]-MOD(Plan1!$B$2/Tabela13[[#This Row],[Cotação]],100),0)</f>
        <v>0</v>
      </c>
      <c r="N233" s="32"/>
      <c r="O233" s="32"/>
      <c r="P233" s="88"/>
      <c r="Q233" s="64"/>
      <c r="R233" s="64"/>
      <c r="S233" s="64"/>
      <c r="T233" s="64"/>
      <c r="U233" s="64"/>
      <c r="V233" s="94"/>
      <c r="W233" s="93"/>
      <c r="X233" s="64"/>
      <c r="Y233" s="64"/>
      <c r="Z233" s="64"/>
      <c r="AA233" s="64"/>
      <c r="AB233" s="64"/>
      <c r="AC233" s="64" t="e">
        <f>AVERAGE(Tabela13[[#This Row],[LUCRO 2015]:[LUCRO 2010]])</f>
        <v>#DIV/0!</v>
      </c>
      <c r="AD233" s="64" t="e">
        <f>AVERAGE(Tabela13[[#This Row],[DIV 2015]:[DIV 2010]])</f>
        <v>#DIV/0!</v>
      </c>
      <c r="AE233" s="83" t="e">
        <f>Tabela13[[#This Row],[DIV MÉD]]*1000/Tabela13[[#This Row],[Qtde Total Ações]]</f>
        <v>#DIV/0!</v>
      </c>
      <c r="AF233" s="30" t="e">
        <f>Tabela13[[#This Row],[DIV MÉD]]/Tabela13[[#This Row],[LUCRO MÉD]]</f>
        <v>#DIV/0!</v>
      </c>
      <c r="AG233" s="30" t="e">
        <f>Tabela13[[#This Row],[DIV MÉD/AÇÃO]]/Tabela13[[#This Row],[Cotação]]</f>
        <v>#DIV/0!</v>
      </c>
      <c r="AH233" s="30" t="e">
        <f>Tabela13[[#This Row],[Cotação]]/Tabela13[[#This Row],[VPA]]</f>
        <v>#DIV/0!</v>
      </c>
      <c r="AI233" s="58">
        <f>IF(Tabela13[[#This Row],[P. Líquido]]&gt;0,Tabela13[[#This Row],[LUCRO MÉD]]/(Tabela13[[#This Row],[P. Líquido]]),0)</f>
        <v>0</v>
      </c>
      <c r="AJ233" s="70" t="e">
        <f>IF([LUCRO MÉD]&lt;&gt;0,Tabela13[[#This Row],[Cotação]]/(Tabela13[[#This Row],[LUCRO MÉD]]*1000/Tabela13[[#This Row],[Qtde Total Ações]]),0)</f>
        <v>#DIV/0!</v>
      </c>
      <c r="AK233" s="58" t="e">
        <f>(Tabela13[[#This Row],[LUCRO MÉD]]*1000/Tabela13[[#This Row],[Qtde Total Ações]])/Tabela13[[#This Row],[Cotação]]</f>
        <v>#DIV/0!</v>
      </c>
      <c r="AL233" s="56" t="e">
        <f>Tabela13[[#This Row],[Ativo Circ.]]/Tabela13[[#This Row],[Passivo Circ.]]</f>
        <v>#DIV/0!</v>
      </c>
      <c r="AM233" s="30" t="e">
        <f>STDEV(Tabela13[[#This Row],[LUCRO 2015]:[LUCRO 2010]])/Tabela13[[#This Row],[LUCRO MÉD]]</f>
        <v>#DIV/0!</v>
      </c>
    </row>
    <row r="234" spans="1:39" hidden="1">
      <c r="A234" s="60" t="s">
        <v>708</v>
      </c>
      <c r="B234" s="21" t="s">
        <v>556</v>
      </c>
      <c r="C234" s="21" t="s">
        <v>237</v>
      </c>
      <c r="D234" s="34">
        <f>MAX(Tabela13[[#This Row],[Colunas1]:[Colunas5]])</f>
        <v>6.5</v>
      </c>
      <c r="E2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4" s="28" t="e">
        <f>IF(Tabela13[[#This Row],[P. Líquido]]&lt;&gt;0,(Tabela13[[#This Row],[P. Líquido]]*1000)/Tabela13[[#This Row],[Qtde Total Ações]],0)</f>
        <v>#DIV/0!</v>
      </c>
      <c r="G234" s="39">
        <f>SUMPRODUCT(N(TRIM(Tabela15[Colunas1])=Tabela13[[#This Row],[Nome de Pregão]]),Tabela15[Qtde total de ações])</f>
        <v>0</v>
      </c>
      <c r="H234" s="21">
        <f>SUMPRODUCT(N(Tabela1[Código]=Tabela13[[#This Row],[PAPEL]]),Tabela1[Fechamento])</f>
        <v>0</v>
      </c>
      <c r="I234" s="21">
        <f>SUMPRODUCT(N(Tabela17[Código]=Tabela13[[#This Row],[PAPEL]]),Tabela17[Fechamento])</f>
        <v>6.5</v>
      </c>
      <c r="J234" s="21">
        <f>SUMPRODUCT(N(Tabela176[Código]=Tabela13[[#This Row],[PAPEL]]),Tabela176[Fechamento])</f>
        <v>0</v>
      </c>
      <c r="K234" s="21">
        <f>SUMPRODUCT(N(Tabela1768[Código]=Tabela13[[#This Row],[PAPEL]]),Tabela1768[Fechamento])</f>
        <v>0</v>
      </c>
      <c r="L234" s="31">
        <f>SUMPRODUCT(N(Tabela17683[Código]=Tabela13[[#This Row],[PAPEL]]),Tabela17683[Fechamento])</f>
        <v>0</v>
      </c>
      <c r="M234" s="32">
        <f>IF(Tabela13[[#This Row],[Cotação]]&gt;0,Plan1!$B$2/Tabela13[[#This Row],[Cotação]]-MOD(Plan1!$B$2/Tabela13[[#This Row],[Cotação]],100),0)</f>
        <v>100</v>
      </c>
      <c r="N234" s="39">
        <v>137769</v>
      </c>
      <c r="O234" s="39">
        <v>240887</v>
      </c>
      <c r="P234" s="87">
        <v>44893</v>
      </c>
      <c r="Q234" s="64">
        <v>0</v>
      </c>
      <c r="R234" s="64">
        <v>0</v>
      </c>
      <c r="S234" s="64">
        <v>0</v>
      </c>
      <c r="T234" s="64"/>
      <c r="U234" s="64"/>
      <c r="V234" s="94"/>
      <c r="W234" s="93"/>
      <c r="X234" s="64"/>
      <c r="Y234" s="64"/>
      <c r="Z234" s="64"/>
      <c r="AA234" s="64"/>
      <c r="AB234" s="64"/>
      <c r="AC234" s="64">
        <f>AVERAGE(Tabela13[[#This Row],[LUCRO 2015]:[LUCRO 2010]])</f>
        <v>0</v>
      </c>
      <c r="AD234" s="64" t="e">
        <f>AVERAGE(Tabela13[[#This Row],[DIV 2015]:[DIV 2010]])</f>
        <v>#DIV/0!</v>
      </c>
      <c r="AE234" s="83" t="e">
        <f>Tabela13[[#This Row],[DIV MÉD]]*1000/Tabela13[[#This Row],[Qtde Total Ações]]</f>
        <v>#DIV/0!</v>
      </c>
      <c r="AF234" s="30" t="e">
        <f>Tabela13[[#This Row],[DIV MÉD]]/Tabela13[[#This Row],[LUCRO MÉD]]</f>
        <v>#DIV/0!</v>
      </c>
      <c r="AG234" s="30" t="e">
        <f>Tabela13[[#This Row],[DIV MÉD/AÇÃO]]/Tabela13[[#This Row],[Cotação]]</f>
        <v>#DIV/0!</v>
      </c>
      <c r="AH234" s="30" t="e">
        <f>Tabela13[[#This Row],[Cotação]]/Tabela13[[#This Row],[VPA]]</f>
        <v>#DIV/0!</v>
      </c>
      <c r="AI234" s="58">
        <f>IF(Tabela13[[#This Row],[P. Líquido]]&gt;0,Tabela13[[#This Row],[LUCRO MÉD]]/(Tabela13[[#This Row],[P. Líquido]]),0)</f>
        <v>0</v>
      </c>
      <c r="AJ234" s="70">
        <f>IF([LUCRO MÉD]&lt;&gt;0,Tabela13[[#This Row],[Cotação]]/(Tabela13[[#This Row],[LUCRO MÉD]]*1000/Tabela13[[#This Row],[Qtde Total Ações]]),0)</f>
        <v>0</v>
      </c>
      <c r="AK234" s="58" t="e">
        <f>(Tabela13[[#This Row],[LUCRO MÉD]]*1000/Tabela13[[#This Row],[Qtde Total Ações]])/Tabela13[[#This Row],[Cotação]]</f>
        <v>#DIV/0!</v>
      </c>
      <c r="AL234" s="56">
        <f>Tabela13[[#This Row],[Ativo Circ.]]/Tabela13[[#This Row],[Passivo Circ.]]</f>
        <v>5.3658031318913864</v>
      </c>
      <c r="AM234" s="30" t="e">
        <f>STDEV(Tabela13[[#This Row],[LUCRO 2015]:[LUCRO 2010]])/Tabela13[[#This Row],[LUCRO MÉD]]</f>
        <v>#DIV/0!</v>
      </c>
    </row>
    <row r="235" spans="1:39" hidden="1">
      <c r="A235" s="60" t="s">
        <v>708</v>
      </c>
      <c r="B235" s="21" t="s">
        <v>555</v>
      </c>
      <c r="C235" s="21" t="s">
        <v>236</v>
      </c>
      <c r="D235" s="34">
        <f>MAX(Tabela13[[#This Row],[Colunas1]:[Colunas5]])</f>
        <v>9.9</v>
      </c>
      <c r="E2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5" s="28" t="e">
        <f>IF(Tabela13[[#This Row],[P. Líquido]]&lt;&gt;0,(Tabela13[[#This Row],[P. Líquido]]*1000)/Tabela13[[#This Row],[Qtde Total Ações]],0)</f>
        <v>#DIV/0!</v>
      </c>
      <c r="G235" s="39">
        <f>SUMPRODUCT(N(TRIM(Tabela15[Colunas1])=Tabela13[[#This Row],[Nome de Pregão]]),Tabela15[Qtde total de ações])</f>
        <v>0</v>
      </c>
      <c r="H235" s="21">
        <f>SUMPRODUCT(N(Tabela1[Código]=Tabela13[[#This Row],[PAPEL]]),Tabela1[Fechamento])</f>
        <v>0</v>
      </c>
      <c r="I235" s="21">
        <f>SUMPRODUCT(N(Tabela17[Código]=Tabela13[[#This Row],[PAPEL]]),Tabela17[Fechamento])</f>
        <v>9.9</v>
      </c>
      <c r="J235" s="21">
        <f>SUMPRODUCT(N(Tabela176[Código]=Tabela13[[#This Row],[PAPEL]]),Tabela176[Fechamento])</f>
        <v>0</v>
      </c>
      <c r="K235" s="21">
        <f>SUMPRODUCT(N(Tabela1768[Código]=Tabela13[[#This Row],[PAPEL]]),Tabela1768[Fechamento])</f>
        <v>0</v>
      </c>
      <c r="L235" s="31">
        <f>SUMPRODUCT(N(Tabela17683[Código]=Tabela13[[#This Row],[PAPEL]]),Tabela17683[Fechamento])</f>
        <v>0</v>
      </c>
      <c r="M235" s="32">
        <f>IF(Tabela13[[#This Row],[Cotação]]&gt;0,Plan1!$B$2/Tabela13[[#This Row],[Cotação]]-MOD(Plan1!$B$2/Tabela13[[#This Row],[Cotação]],100),0)</f>
        <v>100</v>
      </c>
      <c r="N235" s="39">
        <v>137769</v>
      </c>
      <c r="O235" s="39">
        <v>240887</v>
      </c>
      <c r="P235" s="87">
        <v>44893</v>
      </c>
      <c r="Q235" s="64">
        <v>0</v>
      </c>
      <c r="R235" s="64">
        <v>0</v>
      </c>
      <c r="S235" s="64">
        <v>0</v>
      </c>
      <c r="T235" s="64"/>
      <c r="U235" s="64"/>
      <c r="V235" s="94"/>
      <c r="W235" s="93"/>
      <c r="X235" s="64"/>
      <c r="Y235" s="64"/>
      <c r="Z235" s="64"/>
      <c r="AA235" s="64"/>
      <c r="AB235" s="64"/>
      <c r="AC235" s="64">
        <f>AVERAGE(Tabela13[[#This Row],[LUCRO 2015]:[LUCRO 2010]])</f>
        <v>0</v>
      </c>
      <c r="AD235" s="64" t="e">
        <f>AVERAGE(Tabela13[[#This Row],[DIV 2015]:[DIV 2010]])</f>
        <v>#DIV/0!</v>
      </c>
      <c r="AE235" s="83" t="e">
        <f>Tabela13[[#This Row],[DIV MÉD]]*1000/Tabela13[[#This Row],[Qtde Total Ações]]</f>
        <v>#DIV/0!</v>
      </c>
      <c r="AF235" s="30" t="e">
        <f>Tabela13[[#This Row],[DIV MÉD]]/Tabela13[[#This Row],[LUCRO MÉD]]</f>
        <v>#DIV/0!</v>
      </c>
      <c r="AG235" s="30" t="e">
        <f>Tabela13[[#This Row],[DIV MÉD/AÇÃO]]/Tabela13[[#This Row],[Cotação]]</f>
        <v>#DIV/0!</v>
      </c>
      <c r="AH235" s="30" t="e">
        <f>Tabela13[[#This Row],[Cotação]]/Tabela13[[#This Row],[VPA]]</f>
        <v>#DIV/0!</v>
      </c>
      <c r="AI235" s="58">
        <f>IF(Tabela13[[#This Row],[P. Líquido]]&gt;0,Tabela13[[#This Row],[LUCRO MÉD]]/(Tabela13[[#This Row],[P. Líquido]]),0)</f>
        <v>0</v>
      </c>
      <c r="AJ235" s="70">
        <f>IF([LUCRO MÉD]&lt;&gt;0,Tabela13[[#This Row],[Cotação]]/(Tabela13[[#This Row],[LUCRO MÉD]]*1000/Tabela13[[#This Row],[Qtde Total Ações]]),0)</f>
        <v>0</v>
      </c>
      <c r="AK235" s="58" t="e">
        <f>(Tabela13[[#This Row],[LUCRO MÉD]]*1000/Tabela13[[#This Row],[Qtde Total Ações]])/Tabela13[[#This Row],[Cotação]]</f>
        <v>#DIV/0!</v>
      </c>
      <c r="AL235" s="56">
        <f>Tabela13[[#This Row],[Ativo Circ.]]/Tabela13[[#This Row],[Passivo Circ.]]</f>
        <v>5.3658031318913864</v>
      </c>
      <c r="AM235" s="30" t="e">
        <f>STDEV(Tabela13[[#This Row],[LUCRO 2015]:[LUCRO 2010]])/Tabela13[[#This Row],[LUCRO MÉD]]</f>
        <v>#DIV/0!</v>
      </c>
    </row>
    <row r="236" spans="1:39" hidden="1">
      <c r="A236" s="60" t="s">
        <v>597</v>
      </c>
      <c r="B236" s="21" t="s">
        <v>555</v>
      </c>
      <c r="C236" s="21" t="s">
        <v>316</v>
      </c>
      <c r="D236" s="34">
        <f>MAX(Tabela13[[#This Row],[Colunas1]:[Colunas5]])</f>
        <v>11.32</v>
      </c>
      <c r="E2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6" s="28">
        <f>IF(Tabela13[[#This Row],[P. Líquido]]&lt;&gt;0,(Tabela13[[#This Row],[P. Líquido]]*1000)/Tabela13[[#This Row],[Qtde Total Ações]],0)</f>
        <v>12.916879913991201</v>
      </c>
      <c r="G236" s="39">
        <f>SUMPRODUCT(N(TRIM(Tabela15[Colunas1])=Tabela13[[#This Row],[Nome de Pregão]]),Tabela15[Qtde total de ações])</f>
        <v>58226600</v>
      </c>
      <c r="H236" s="21">
        <f>SUMPRODUCT(N(Tabela1[Código]=Tabela13[[#This Row],[PAPEL]]),Tabela1[Fechamento])</f>
        <v>0</v>
      </c>
      <c r="I236" s="21">
        <f>SUMPRODUCT(N(Tabela17[Código]=Tabela13[[#This Row],[PAPEL]]),Tabela17[Fechamento])</f>
        <v>0</v>
      </c>
      <c r="J236" s="21">
        <f>SUMPRODUCT(N(Tabela176[Código]=Tabela13[[#This Row],[PAPEL]]),Tabela176[Fechamento])</f>
        <v>11.32</v>
      </c>
      <c r="K236" s="21">
        <f>SUMPRODUCT(N(Tabela1768[Código]=Tabela13[[#This Row],[PAPEL]]),Tabela1768[Fechamento])</f>
        <v>0</v>
      </c>
      <c r="L236" s="26">
        <f>SUMPRODUCT(N(Tabela17683[Código]=Tabela13[[#This Row],[PAPEL]]),Tabela17683[Fechamento])</f>
        <v>0</v>
      </c>
      <c r="M236" s="32">
        <f>IF(Tabela13[[#This Row],[Cotação]]&gt;0,Plan1!$B$2/Tabela13[[#This Row],[Cotação]]-MOD(Plan1!$B$2/Tabela13[[#This Row],[Cotação]],100),0)</f>
        <v>0</v>
      </c>
      <c r="N236" s="67">
        <v>752106</v>
      </c>
      <c r="O236" s="67">
        <v>448837</v>
      </c>
      <c r="P236" s="89">
        <v>199021</v>
      </c>
      <c r="Q236" s="64"/>
      <c r="R236" s="57">
        <v>180810</v>
      </c>
      <c r="S236" s="64">
        <v>0</v>
      </c>
      <c r="T236" s="64"/>
      <c r="U236" s="64"/>
      <c r="V236" s="94"/>
      <c r="W236" s="93"/>
      <c r="X236" s="64"/>
      <c r="Y236" s="64"/>
      <c r="Z236" s="64"/>
      <c r="AA236" s="64"/>
      <c r="AB236" s="64"/>
      <c r="AC236" s="64">
        <f>AVERAGE(Tabela13[[#This Row],[LUCRO 2015]:[LUCRO 2010]])</f>
        <v>90405</v>
      </c>
      <c r="AD236" s="64" t="e">
        <f>AVERAGE(Tabela13[[#This Row],[DIV 2015]:[DIV 2010]])</f>
        <v>#DIV/0!</v>
      </c>
      <c r="AE236" s="83" t="e">
        <f>Tabela13[[#This Row],[DIV MÉD]]*1000/Tabela13[[#This Row],[Qtde Total Ações]]</f>
        <v>#DIV/0!</v>
      </c>
      <c r="AF236" s="30" t="e">
        <f>Tabela13[[#This Row],[DIV MÉD]]/Tabela13[[#This Row],[LUCRO MÉD]]</f>
        <v>#DIV/0!</v>
      </c>
      <c r="AG236" s="30" t="e">
        <f>Tabela13[[#This Row],[DIV MÉD/AÇÃO]]/Tabela13[[#This Row],[Cotação]]</f>
        <v>#DIV/0!</v>
      </c>
      <c r="AH236" s="30">
        <f>Tabela13[[#This Row],[Cotação]]/Tabela13[[#This Row],[VPA]]</f>
        <v>0.87637262832632634</v>
      </c>
      <c r="AI236" s="58">
        <f>IF(Tabela13[[#This Row],[P. Líquido]]&gt;0,Tabela13[[#This Row],[LUCRO MÉD]]/(Tabela13[[#This Row],[P. Líquido]]),0)</f>
        <v>0.12020247146013993</v>
      </c>
      <c r="AJ236" s="70">
        <f>IF([LUCRO MÉD]&lt;&gt;0,Tabela13[[#This Row],[Cotação]]/(Tabela13[[#This Row],[LUCRO MÉD]]*1000/Tabela13[[#This Row],[Qtde Total Ações]]),0)</f>
        <v>7.290803738731265</v>
      </c>
      <c r="AK236" s="58">
        <f>(Tabela13[[#This Row],[LUCRO MÉD]]*1000/Tabela13[[#This Row],[Qtde Total Ações]])/Tabela13[[#This Row],[Cotação]]</f>
        <v>0.13715908915331995</v>
      </c>
      <c r="AL236" s="56">
        <f>Tabela13[[#This Row],[Ativo Circ.]]/Tabela13[[#This Row],[Passivo Circ.]]</f>
        <v>2.2552243230613853</v>
      </c>
      <c r="AM236" s="30">
        <f>STDEV(Tabela13[[#This Row],[LUCRO 2015]:[LUCRO 2010]])/Tabela13[[#This Row],[LUCRO MÉD]]</f>
        <v>1.4142135623730951</v>
      </c>
    </row>
    <row r="237" spans="1:39" hidden="1">
      <c r="A237" s="21" t="s">
        <v>658</v>
      </c>
      <c r="B237" s="21" t="s">
        <v>555</v>
      </c>
      <c r="C237" s="21" t="s">
        <v>220</v>
      </c>
      <c r="D237" s="34">
        <f>MAX(Tabela13[[#This Row],[Colunas1]:[Colunas5]])</f>
        <v>11.5</v>
      </c>
      <c r="E2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7" s="28">
        <f>IF(Tabela13[[#This Row],[P. Líquido]]&lt;&gt;0,(Tabela13[[#This Row],[P. Líquido]]*1000)/Tabela13[[#This Row],[Qtde Total Ações]],0)</f>
        <v>0</v>
      </c>
      <c r="G237" s="39">
        <f>SUMPRODUCT(N(TRIM(Tabela15[Colunas1])=Tabela13[[#This Row],[Nome de Pregão]]),Tabela15[Qtde total de ações])</f>
        <v>161769820</v>
      </c>
      <c r="H237" s="21">
        <f>SUMPRODUCT(N(Tabela1[Código]=Tabela13[[#This Row],[PAPEL]]),Tabela1[Fechamento])</f>
        <v>0</v>
      </c>
      <c r="I237" s="21">
        <f>SUMPRODUCT(N(Tabela17[Código]=Tabela13[[#This Row],[PAPEL]]),Tabela17[Fechamento])</f>
        <v>11.5</v>
      </c>
      <c r="J237" s="21">
        <f>SUMPRODUCT(N(Tabela176[Código]=Tabela13[[#This Row],[PAPEL]]),Tabela176[Fechamento])</f>
        <v>0</v>
      </c>
      <c r="K237" s="21">
        <f>SUMPRODUCT(N(Tabela1768[Código]=Tabela13[[#This Row],[PAPEL]]),Tabela1768[Fechamento])</f>
        <v>0</v>
      </c>
      <c r="L237" s="31">
        <f>SUMPRODUCT(N(Tabela17683[Código]=Tabela13[[#This Row],[PAPEL]]),Tabela17683[Fechamento])</f>
        <v>0</v>
      </c>
      <c r="M237" s="32">
        <f>IF(Tabela13[[#This Row],[Cotação]]&gt;0,Plan1!$B$2/Tabela13[[#This Row],[Cotação]]-MOD(Plan1!$B$2/Tabela13[[#This Row],[Cotação]],100),0)</f>
        <v>0</v>
      </c>
      <c r="N237" s="39"/>
      <c r="O237" s="39"/>
      <c r="Q237" s="64"/>
      <c r="R237" s="64"/>
      <c r="S237" s="64"/>
      <c r="T237" s="64"/>
      <c r="U237" s="64"/>
      <c r="V237" s="94"/>
      <c r="W237" s="93"/>
      <c r="X237" s="64"/>
      <c r="Y237" s="64"/>
      <c r="Z237" s="64"/>
      <c r="AA237" s="64"/>
      <c r="AB237" s="64"/>
      <c r="AC237" s="64" t="e">
        <f>AVERAGE(Tabela13[[#This Row],[LUCRO 2015]:[LUCRO 2010]])</f>
        <v>#DIV/0!</v>
      </c>
      <c r="AD237" s="64" t="e">
        <f>AVERAGE(Tabela13[[#This Row],[DIV 2015]:[DIV 2010]])</f>
        <v>#DIV/0!</v>
      </c>
      <c r="AE237" s="83" t="e">
        <f>Tabela13[[#This Row],[DIV MÉD]]*1000/Tabela13[[#This Row],[Qtde Total Ações]]</f>
        <v>#DIV/0!</v>
      </c>
      <c r="AF237" s="30" t="e">
        <f>Tabela13[[#This Row],[DIV MÉD]]/Tabela13[[#This Row],[LUCRO MÉD]]</f>
        <v>#DIV/0!</v>
      </c>
      <c r="AG237" s="30" t="e">
        <f>Tabela13[[#This Row],[DIV MÉD/AÇÃO]]/Tabela13[[#This Row],[Cotação]]</f>
        <v>#DIV/0!</v>
      </c>
      <c r="AH237" s="30" t="e">
        <f>Tabela13[[#This Row],[Cotação]]/Tabela13[[#This Row],[VPA]]</f>
        <v>#DIV/0!</v>
      </c>
      <c r="AI237" s="58">
        <f>IF(Tabela13[[#This Row],[P. Líquido]]&gt;0,Tabela13[[#This Row],[LUCRO MÉD]]/(Tabela13[[#This Row],[P. Líquido]]),0)</f>
        <v>0</v>
      </c>
      <c r="AJ237" s="70" t="e">
        <f>IF([LUCRO MÉD]&lt;&gt;0,Tabela13[[#This Row],[Cotação]]/(Tabela13[[#This Row],[LUCRO MÉD]]*1000/Tabela13[[#This Row],[Qtde Total Ações]]),0)</f>
        <v>#DIV/0!</v>
      </c>
      <c r="AK237" s="58" t="e">
        <f>(Tabela13[[#This Row],[LUCRO MÉD]]*1000/Tabela13[[#This Row],[Qtde Total Ações]])/Tabela13[[#This Row],[Cotação]]</f>
        <v>#DIV/0!</v>
      </c>
      <c r="AL237" s="56" t="e">
        <f>Tabela13[[#This Row],[Ativo Circ.]]/Tabela13[[#This Row],[Passivo Circ.]]</f>
        <v>#DIV/0!</v>
      </c>
      <c r="AM237" s="30" t="e">
        <f>STDEV(Tabela13[[#This Row],[LUCRO 2015]:[LUCRO 2010]])/Tabela13[[#This Row],[LUCRO MÉD]]</f>
        <v>#DIV/0!</v>
      </c>
    </row>
    <row r="238" spans="1:39" hidden="1">
      <c r="A238" s="60" t="s">
        <v>615</v>
      </c>
      <c r="B238" s="21" t="s">
        <v>562</v>
      </c>
      <c r="C238" s="21" t="s">
        <v>68</v>
      </c>
      <c r="D238" s="34">
        <f>MAX(Tabela13[[#This Row],[Colunas1]:[Colunas5]])</f>
        <v>12.29</v>
      </c>
      <c r="E2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8" s="28">
        <f>IF(Tabela13[[#This Row],[P. Líquido]]&lt;&gt;0,(Tabela13[[#This Row],[P. Líquido]]*1000)/Tabela13[[#This Row],[Qtde Total Ações]],0)</f>
        <v>22.323152153326088</v>
      </c>
      <c r="G238" s="39">
        <f>SUMPRODUCT(N(TRIM(Tabela15[Colunas1])=Tabela13[[#This Row],[Nome de Pregão]]),Tabela15[Qtde total de ações])</f>
        <v>327502673</v>
      </c>
      <c r="H238" s="21">
        <f>SUMPRODUCT(N(Tabela1[Código]=Tabela13[[#This Row],[PAPEL]]),Tabela1[Fechamento])</f>
        <v>12.29</v>
      </c>
      <c r="I238" s="21">
        <f>SUMPRODUCT(N(Tabela17[Código]=Tabela13[[#This Row],[PAPEL]]),Tabela17[Fechamento])</f>
        <v>0</v>
      </c>
      <c r="J238" s="21">
        <f>SUMPRODUCT(N(Tabela176[Código]=Tabela13[[#This Row],[PAPEL]]),Tabela176[Fechamento])</f>
        <v>0</v>
      </c>
      <c r="K238" s="21">
        <f>SUMPRODUCT(N(Tabela1768[Código]=Tabela13[[#This Row],[PAPEL]]),Tabela1768[Fechamento])</f>
        <v>0</v>
      </c>
      <c r="L238" s="31">
        <f>SUMPRODUCT(N(Tabela17683[Código]=Tabela13[[#This Row],[PAPEL]]),Tabela17683[Fechamento])</f>
        <v>0</v>
      </c>
      <c r="M238" s="32">
        <f>IF(Tabela13[[#This Row],[Cotação]]&gt;0,Plan1!$B$2/Tabela13[[#This Row],[Cotação]]-MOD(Plan1!$B$2/Tabela13[[#This Row],[Cotação]],100),0)</f>
        <v>0</v>
      </c>
      <c r="N238" s="39">
        <v>7310892</v>
      </c>
      <c r="O238" s="39">
        <v>1022615</v>
      </c>
      <c r="P238" s="87">
        <v>998224</v>
      </c>
      <c r="Q238" s="64">
        <v>0</v>
      </c>
      <c r="R238" s="64">
        <v>560139</v>
      </c>
      <c r="S238" s="64">
        <v>0</v>
      </c>
      <c r="T238" s="64"/>
      <c r="U238" s="64"/>
      <c r="V238" s="94"/>
      <c r="W238" s="93"/>
      <c r="X238" s="64"/>
      <c r="Y238" s="64"/>
      <c r="Z238" s="64"/>
      <c r="AA238" s="64"/>
      <c r="AB238" s="64"/>
      <c r="AC238" s="64">
        <f>AVERAGE(Tabela13[[#This Row],[LUCRO 2015]:[LUCRO 2010]])</f>
        <v>186713</v>
      </c>
      <c r="AD238" s="64" t="e">
        <f>AVERAGE(Tabela13[[#This Row],[DIV 2015]:[DIV 2010]])</f>
        <v>#DIV/0!</v>
      </c>
      <c r="AE238" s="83" t="e">
        <f>Tabela13[[#This Row],[DIV MÉD]]*1000/Tabela13[[#This Row],[Qtde Total Ações]]</f>
        <v>#DIV/0!</v>
      </c>
      <c r="AF238" s="30" t="e">
        <f>Tabela13[[#This Row],[DIV MÉD]]/Tabela13[[#This Row],[LUCRO MÉD]]</f>
        <v>#DIV/0!</v>
      </c>
      <c r="AG238" s="30" t="e">
        <f>Tabela13[[#This Row],[DIV MÉD/AÇÃO]]/Tabela13[[#This Row],[Cotação]]</f>
        <v>#DIV/0!</v>
      </c>
      <c r="AH238" s="30">
        <f>Tabela13[[#This Row],[Cotação]]/Tabela13[[#This Row],[VPA]]</f>
        <v>0.55054948851248242</v>
      </c>
      <c r="AI238" s="58">
        <f>IF(Tabela13[[#This Row],[P. Líquido]]&gt;0,Tabela13[[#This Row],[LUCRO MÉD]]/(Tabela13[[#This Row],[P. Líquido]]),0)</f>
        <v>2.5539017673903541E-2</v>
      </c>
      <c r="AJ238" s="70">
        <f>IF([LUCRO MÉD]&lt;&gt;0,Tabela13[[#This Row],[Cotação]]/(Tabela13[[#This Row],[LUCRO MÉD]]*1000/Tabela13[[#This Row],[Qtde Total Ações]]),0)</f>
        <v>21.557191257009418</v>
      </c>
      <c r="AK238" s="58">
        <f>(Tabela13[[#This Row],[LUCRO MÉD]]*1000/Tabela13[[#This Row],[Qtde Total Ações]])/Tabela13[[#This Row],[Cotação]]</f>
        <v>4.6388232496422536E-2</v>
      </c>
      <c r="AL238" s="56">
        <f>Tabela13[[#This Row],[Ativo Circ.]]/Tabela13[[#This Row],[Passivo Circ.]]</f>
        <v>1.0244343954863837</v>
      </c>
      <c r="AM238" s="30">
        <f>STDEV(Tabela13[[#This Row],[LUCRO 2015]:[LUCRO 2010]])/Tabela13[[#This Row],[LUCRO MÉD]]</f>
        <v>1.7320508075688772</v>
      </c>
    </row>
    <row r="239" spans="1:39" hidden="1">
      <c r="A239" s="60" t="s">
        <v>712</v>
      </c>
      <c r="B239" s="21" t="s">
        <v>555</v>
      </c>
      <c r="C239" s="21" t="s">
        <v>460</v>
      </c>
      <c r="D239" s="34">
        <f>MAX(Tabela13[[#This Row],[Colunas1]:[Colunas5]])</f>
        <v>1.7</v>
      </c>
      <c r="E2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39" s="28" t="e">
        <f>IF(Tabela13[[#This Row],[P. Líquido]]&lt;&gt;0,(Tabela13[[#This Row],[P. Líquido]]*1000)/Tabela13[[#This Row],[Qtde Total Ações]],0)</f>
        <v>#DIV/0!</v>
      </c>
      <c r="G239" s="39">
        <f>SUMPRODUCT(N(TRIM(Tabela15[Colunas1])=Tabela13[[#This Row],[Nome de Pregão]]),Tabela15[Qtde total de ações])</f>
        <v>0</v>
      </c>
      <c r="H239" s="21">
        <f>SUMPRODUCT(N(Tabela1[Código]=Tabela13[[#This Row],[PAPEL]]),Tabela1[Fechamento])</f>
        <v>0</v>
      </c>
      <c r="I239" s="21">
        <f>SUMPRODUCT(N(Tabela17[Código]=Tabela13[[#This Row],[PAPEL]]),Tabela17[Fechamento])</f>
        <v>0</v>
      </c>
      <c r="J239" s="21">
        <f>SUMPRODUCT(N(Tabela176[Código]=Tabela13[[#This Row],[PAPEL]]),Tabela176[Fechamento])</f>
        <v>0</v>
      </c>
      <c r="K239" s="21">
        <f>SUMPRODUCT(N(Tabela1768[Código]=Tabela13[[#This Row],[PAPEL]]),Tabela1768[Fechamento])</f>
        <v>0</v>
      </c>
      <c r="L239" s="26">
        <f>SUMPRODUCT(N(Tabela17683[Código]=Tabela13[[#This Row],[PAPEL]]),Tabela17683[Fechamento])</f>
        <v>1.7</v>
      </c>
      <c r="M239" s="32">
        <f>IF(Tabela13[[#This Row],[Cotação]]&gt;0,Plan1!$B$2/Tabela13[[#This Row],[Cotação]]-MOD(Plan1!$B$2/Tabela13[[#This Row],[Cotação]],100),0)</f>
        <v>500</v>
      </c>
      <c r="N239" s="39">
        <v>39515</v>
      </c>
      <c r="O239" s="39">
        <v>278855</v>
      </c>
      <c r="P239" s="87">
        <v>190603</v>
      </c>
      <c r="Q239" s="64">
        <v>0</v>
      </c>
      <c r="R239" s="64">
        <v>9917</v>
      </c>
      <c r="S239" s="64">
        <v>0</v>
      </c>
      <c r="T239" s="64"/>
      <c r="U239" s="64"/>
      <c r="V239" s="94"/>
      <c r="W239" s="93"/>
      <c r="X239" s="64"/>
      <c r="Y239" s="64"/>
      <c r="Z239" s="64"/>
      <c r="AA239" s="64"/>
      <c r="AB239" s="64"/>
      <c r="AC239" s="64">
        <f>AVERAGE(Tabela13[[#This Row],[LUCRO 2015]:[LUCRO 2010]])</f>
        <v>3305.6666666666665</v>
      </c>
      <c r="AD239" s="64" t="e">
        <f>AVERAGE(Tabela13[[#This Row],[DIV 2015]:[DIV 2010]])</f>
        <v>#DIV/0!</v>
      </c>
      <c r="AE239" s="83" t="e">
        <f>Tabela13[[#This Row],[DIV MÉD]]*1000/Tabela13[[#This Row],[Qtde Total Ações]]</f>
        <v>#DIV/0!</v>
      </c>
      <c r="AF239" s="30" t="e">
        <f>Tabela13[[#This Row],[DIV MÉD]]/Tabela13[[#This Row],[LUCRO MÉD]]</f>
        <v>#DIV/0!</v>
      </c>
      <c r="AG239" s="30" t="e">
        <f>Tabela13[[#This Row],[DIV MÉD/AÇÃO]]/Tabela13[[#This Row],[Cotação]]</f>
        <v>#DIV/0!</v>
      </c>
      <c r="AH239" s="30" t="e">
        <f>Tabela13[[#This Row],[Cotação]]/Tabela13[[#This Row],[VPA]]</f>
        <v>#DIV/0!</v>
      </c>
      <c r="AI239" s="58">
        <f>IF(Tabela13[[#This Row],[P. Líquido]]&gt;0,Tabela13[[#This Row],[LUCRO MÉD]]/(Tabela13[[#This Row],[P. Líquido]]),0)</f>
        <v>8.3655995613480111E-2</v>
      </c>
      <c r="AJ239" s="70" t="e">
        <f>IF([LUCRO MÉD]&lt;&gt;0,Tabela13[[#This Row],[Cotação]]/(Tabela13[[#This Row],[LUCRO MÉD]]*1000/Tabela13[[#This Row],[Qtde Total Ações]]),0)</f>
        <v>#DIV/0!</v>
      </c>
      <c r="AK239" s="58" t="e">
        <f>(Tabela13[[#This Row],[LUCRO MÉD]]*1000/Tabela13[[#This Row],[Qtde Total Ações]])/Tabela13[[#This Row],[Cotação]]</f>
        <v>#DIV/0!</v>
      </c>
      <c r="AL239" s="56">
        <f>Tabela13[[#This Row],[Ativo Circ.]]/Tabela13[[#This Row],[Passivo Circ.]]</f>
        <v>1.4630147479315645</v>
      </c>
      <c r="AM239" s="30">
        <f>STDEV(Tabela13[[#This Row],[LUCRO 2015]:[LUCRO 2010]])/Tabela13[[#This Row],[LUCRO MÉD]]</f>
        <v>1.7320508075688774</v>
      </c>
    </row>
    <row r="240" spans="1:39" hidden="1">
      <c r="A240" s="60" t="s">
        <v>712</v>
      </c>
      <c r="B240" s="21" t="s">
        <v>556</v>
      </c>
      <c r="C240" s="21" t="s">
        <v>461</v>
      </c>
      <c r="D240" s="34">
        <f>MAX(Tabela13[[#This Row],[Colunas1]:[Colunas5]])</f>
        <v>2.16</v>
      </c>
      <c r="E2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0" s="28" t="e">
        <f>IF(Tabela13[[#This Row],[P. Líquido]]&lt;&gt;0,(Tabela13[[#This Row],[P. Líquido]]*1000)/Tabela13[[#This Row],[Qtde Total Ações]],0)</f>
        <v>#DIV/0!</v>
      </c>
      <c r="G240" s="39">
        <f>SUMPRODUCT(N(TRIM(Tabela15[Colunas1])=Tabela13[[#This Row],[Nome de Pregão]]),Tabela15[Qtde total de ações])</f>
        <v>0</v>
      </c>
      <c r="H240" s="21">
        <f>SUMPRODUCT(N(Tabela1[Código]=Tabela13[[#This Row],[PAPEL]]),Tabela1[Fechamento])</f>
        <v>0</v>
      </c>
      <c r="I240" s="21">
        <f>SUMPRODUCT(N(Tabela17[Código]=Tabela13[[#This Row],[PAPEL]]),Tabela17[Fechamento])</f>
        <v>0</v>
      </c>
      <c r="J240" s="21">
        <f>SUMPRODUCT(N(Tabela176[Código]=Tabela13[[#This Row],[PAPEL]]),Tabela176[Fechamento])</f>
        <v>0</v>
      </c>
      <c r="K240" s="21">
        <f>SUMPRODUCT(N(Tabela1768[Código]=Tabela13[[#This Row],[PAPEL]]),Tabela1768[Fechamento])</f>
        <v>0</v>
      </c>
      <c r="L240" s="26">
        <f>SUMPRODUCT(N(Tabela17683[Código]=Tabela13[[#This Row],[PAPEL]]),Tabela17683[Fechamento])</f>
        <v>2.16</v>
      </c>
      <c r="M240" s="32">
        <f>IF(Tabela13[[#This Row],[Cotação]]&gt;0,Plan1!$B$2/Tabela13[[#This Row],[Cotação]]-MOD(Plan1!$B$2/Tabela13[[#This Row],[Cotação]],100),0)</f>
        <v>400</v>
      </c>
      <c r="N240" s="39">
        <v>39515</v>
      </c>
      <c r="O240" s="39">
        <v>278855</v>
      </c>
      <c r="P240" s="87">
        <v>190603</v>
      </c>
      <c r="Q240" s="64">
        <v>0</v>
      </c>
      <c r="R240" s="64">
        <v>9917</v>
      </c>
      <c r="S240" s="64">
        <v>0</v>
      </c>
      <c r="T240" s="64"/>
      <c r="U240" s="64"/>
      <c r="V240" s="94"/>
      <c r="W240" s="93"/>
      <c r="X240" s="64"/>
      <c r="Y240" s="64"/>
      <c r="Z240" s="64"/>
      <c r="AA240" s="64"/>
      <c r="AB240" s="64"/>
      <c r="AC240" s="64">
        <f>AVERAGE(Tabela13[[#This Row],[LUCRO 2015]:[LUCRO 2010]])</f>
        <v>3305.6666666666665</v>
      </c>
      <c r="AD240" s="64" t="e">
        <f>AVERAGE(Tabela13[[#This Row],[DIV 2015]:[DIV 2010]])</f>
        <v>#DIV/0!</v>
      </c>
      <c r="AE240" s="83" t="e">
        <f>Tabela13[[#This Row],[DIV MÉD]]*1000/Tabela13[[#This Row],[Qtde Total Ações]]</f>
        <v>#DIV/0!</v>
      </c>
      <c r="AF240" s="30" t="e">
        <f>Tabela13[[#This Row],[DIV MÉD]]/Tabela13[[#This Row],[LUCRO MÉD]]</f>
        <v>#DIV/0!</v>
      </c>
      <c r="AG240" s="30" t="e">
        <f>Tabela13[[#This Row],[DIV MÉD/AÇÃO]]/Tabela13[[#This Row],[Cotação]]</f>
        <v>#DIV/0!</v>
      </c>
      <c r="AH240" s="30" t="e">
        <f>Tabela13[[#This Row],[Cotação]]/Tabela13[[#This Row],[VPA]]</f>
        <v>#DIV/0!</v>
      </c>
      <c r="AI240" s="58">
        <f>IF(Tabela13[[#This Row],[P. Líquido]]&gt;0,Tabela13[[#This Row],[LUCRO MÉD]]/(Tabela13[[#This Row],[P. Líquido]]),0)</f>
        <v>8.3655995613480111E-2</v>
      </c>
      <c r="AJ240" s="70" t="e">
        <f>IF([LUCRO MÉD]&lt;&gt;0,Tabela13[[#This Row],[Cotação]]/(Tabela13[[#This Row],[LUCRO MÉD]]*1000/Tabela13[[#This Row],[Qtde Total Ações]]),0)</f>
        <v>#DIV/0!</v>
      </c>
      <c r="AK240" s="58" t="e">
        <f>(Tabela13[[#This Row],[LUCRO MÉD]]*1000/Tabela13[[#This Row],[Qtde Total Ações]])/Tabela13[[#This Row],[Cotação]]</f>
        <v>#DIV/0!</v>
      </c>
      <c r="AL240" s="56">
        <f>Tabela13[[#This Row],[Ativo Circ.]]/Tabela13[[#This Row],[Passivo Circ.]]</f>
        <v>1.4630147479315645</v>
      </c>
      <c r="AM240" s="30">
        <f>STDEV(Tabela13[[#This Row],[LUCRO 2015]:[LUCRO 2010]])/Tabela13[[#This Row],[LUCRO MÉD]]</f>
        <v>1.7320508075688774</v>
      </c>
    </row>
    <row r="241" spans="1:39" hidden="1">
      <c r="A241" s="21" t="s">
        <v>610</v>
      </c>
      <c r="B241" s="21" t="s">
        <v>556</v>
      </c>
      <c r="C241" s="21" t="s">
        <v>54</v>
      </c>
      <c r="D241" s="34">
        <f>MAX(Tabela13[[#This Row],[Colunas1]:[Colunas5]])</f>
        <v>12.27</v>
      </c>
      <c r="E2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1" s="28">
        <f>IF(Tabela13[[#This Row],[P. Líquido]]&lt;&gt;0,(Tabela13[[#This Row],[P. Líquido]]*1000)/Tabela13[[#This Row],[Qtde Total Ações]],0)</f>
        <v>0</v>
      </c>
      <c r="G241" s="39">
        <f>SUMPRODUCT(N(TRIM(Tabela15[Colunas1])=Tabela13[[#This Row],[Nome de Pregão]]),Tabela15[Qtde total de ações])</f>
        <v>38571591</v>
      </c>
      <c r="H241" s="21">
        <f>SUMPRODUCT(N(Tabela1[Código]=Tabela13[[#This Row],[PAPEL]]),Tabela1[Fechamento])</f>
        <v>12.27</v>
      </c>
      <c r="I241" s="21">
        <f>SUMPRODUCT(N(Tabela17[Código]=Tabela13[[#This Row],[PAPEL]]),Tabela17[Fechamento])</f>
        <v>0</v>
      </c>
      <c r="J241" s="21">
        <f>SUMPRODUCT(N(Tabela176[Código]=Tabela13[[#This Row],[PAPEL]]),Tabela176[Fechamento])</f>
        <v>0</v>
      </c>
      <c r="K241" s="21">
        <f>SUMPRODUCT(N(Tabela1768[Código]=Tabela13[[#This Row],[PAPEL]]),Tabela1768[Fechamento])</f>
        <v>0</v>
      </c>
      <c r="L241" s="31">
        <f>SUMPRODUCT(N(Tabela17683[Código]=Tabela13[[#This Row],[PAPEL]]),Tabela17683[Fechamento])</f>
        <v>0</v>
      </c>
      <c r="M241" s="32">
        <f>IF(Tabela13[[#This Row],[Cotação]]&gt;0,Plan1!$B$2/Tabela13[[#This Row],[Cotação]]-MOD(Plan1!$B$2/Tabela13[[#This Row],[Cotação]],100),0)</f>
        <v>0</v>
      </c>
      <c r="N241" s="32"/>
      <c r="O241" s="32"/>
      <c r="P241" s="88"/>
      <c r="Q241" s="64"/>
      <c r="R241" s="64"/>
      <c r="S241" s="64"/>
      <c r="T241" s="64"/>
      <c r="U241" s="64"/>
      <c r="V241" s="94"/>
      <c r="W241" s="93"/>
      <c r="X241" s="64"/>
      <c r="Y241" s="64"/>
      <c r="Z241" s="64"/>
      <c r="AA241" s="64"/>
      <c r="AB241" s="64"/>
      <c r="AC241" s="64" t="e">
        <f>AVERAGE(Tabela13[[#This Row],[LUCRO 2015]:[LUCRO 2010]])</f>
        <v>#DIV/0!</v>
      </c>
      <c r="AD241" s="64" t="e">
        <f>AVERAGE(Tabela13[[#This Row],[DIV 2015]:[DIV 2010]])</f>
        <v>#DIV/0!</v>
      </c>
      <c r="AE241" s="83" t="e">
        <f>Tabela13[[#This Row],[DIV MÉD]]*1000/Tabela13[[#This Row],[Qtde Total Ações]]</f>
        <v>#DIV/0!</v>
      </c>
      <c r="AF241" s="30" t="e">
        <f>Tabela13[[#This Row],[DIV MÉD]]/Tabela13[[#This Row],[LUCRO MÉD]]</f>
        <v>#DIV/0!</v>
      </c>
      <c r="AG241" s="30" t="e">
        <f>Tabela13[[#This Row],[DIV MÉD/AÇÃO]]/Tabela13[[#This Row],[Cotação]]</f>
        <v>#DIV/0!</v>
      </c>
      <c r="AH241" s="30" t="e">
        <f>Tabela13[[#This Row],[Cotação]]/Tabela13[[#This Row],[VPA]]</f>
        <v>#DIV/0!</v>
      </c>
      <c r="AI241" s="58">
        <f>IF(Tabela13[[#This Row],[P. Líquido]]&gt;0,Tabela13[[#This Row],[LUCRO MÉD]]/(Tabela13[[#This Row],[P. Líquido]]),0)</f>
        <v>0</v>
      </c>
      <c r="AJ241" s="70" t="e">
        <f>IF([LUCRO MÉD]&lt;&gt;0,Tabela13[[#This Row],[Cotação]]/(Tabela13[[#This Row],[LUCRO MÉD]]*1000/Tabela13[[#This Row],[Qtde Total Ações]]),0)</f>
        <v>#DIV/0!</v>
      </c>
      <c r="AK241" s="58" t="e">
        <f>(Tabela13[[#This Row],[LUCRO MÉD]]*1000/Tabela13[[#This Row],[Qtde Total Ações]])/Tabela13[[#This Row],[Cotação]]</f>
        <v>#DIV/0!</v>
      </c>
      <c r="AL241" s="56" t="e">
        <f>Tabela13[[#This Row],[Ativo Circ.]]/Tabela13[[#This Row],[Passivo Circ.]]</f>
        <v>#DIV/0!</v>
      </c>
      <c r="AM241" s="30" t="e">
        <f>STDEV(Tabela13[[#This Row],[LUCRO 2015]:[LUCRO 2010]])/Tabela13[[#This Row],[LUCRO MÉD]]</f>
        <v>#DIV/0!</v>
      </c>
    </row>
    <row r="242" spans="1:39" hidden="1">
      <c r="A242" s="60" t="s">
        <v>592</v>
      </c>
      <c r="B242" s="21" t="s">
        <v>555</v>
      </c>
      <c r="C242" s="21" t="s">
        <v>168</v>
      </c>
      <c r="D242" s="34">
        <f>MAX(Tabela13[[#This Row],[Colunas1]:[Colunas5]])</f>
        <v>12.46</v>
      </c>
      <c r="E2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2" s="28">
        <f>IF(Tabela13[[#This Row],[P. Líquido]]&lt;&gt;0,(Tabela13[[#This Row],[P. Líquido]]*1000)/Tabela13[[#This Row],[Qtde Total Ações]],0)</f>
        <v>16.305552347292224</v>
      </c>
      <c r="G242" s="39">
        <f>SUMPRODUCT(N(TRIM(Tabela15[Colunas1])=Tabela13[[#This Row],[Nome de Pregão]]),Tabela15[Qtde total de ações])</f>
        <v>607173421</v>
      </c>
      <c r="H242" s="21">
        <f>SUMPRODUCT(N(Tabela1[Código]=Tabela13[[#This Row],[PAPEL]]),Tabela1[Fechamento])</f>
        <v>0</v>
      </c>
      <c r="I242" s="21">
        <f>SUMPRODUCT(N(Tabela17[Código]=Tabela13[[#This Row],[PAPEL]]),Tabela17[Fechamento])</f>
        <v>12.46</v>
      </c>
      <c r="J242" s="21">
        <f>SUMPRODUCT(N(Tabela176[Código]=Tabela13[[#This Row],[PAPEL]]),Tabela176[Fechamento])</f>
        <v>0</v>
      </c>
      <c r="K242" s="21">
        <f>SUMPRODUCT(N(Tabela1768[Código]=Tabela13[[#This Row],[PAPEL]]),Tabela1768[Fechamento])</f>
        <v>0</v>
      </c>
      <c r="L242" s="26">
        <f>SUMPRODUCT(N(Tabela17683[Código]=Tabela13[[#This Row],[PAPEL]]),Tabela17683[Fechamento])</f>
        <v>0</v>
      </c>
      <c r="M242" s="32">
        <f>IF(Tabela13[[#This Row],[Cotação]]&gt;0,Plan1!$B$2/Tabela13[[#This Row],[Cotação]]-MOD(Plan1!$B$2/Tabela13[[#This Row],[Cotação]],100),0)</f>
        <v>0</v>
      </c>
      <c r="N242" s="67">
        <v>9900298</v>
      </c>
      <c r="O242" s="67">
        <v>1452733</v>
      </c>
      <c r="P242" s="89">
        <v>1350512</v>
      </c>
      <c r="Q242" s="64">
        <v>66158</v>
      </c>
      <c r="R242" s="64">
        <v>598331</v>
      </c>
      <c r="S242" s="64">
        <v>755623</v>
      </c>
      <c r="T242" s="64"/>
      <c r="U242" s="64"/>
      <c r="V242" s="94"/>
      <c r="W242" s="93"/>
      <c r="X242" s="64"/>
      <c r="Y242" s="64"/>
      <c r="Z242" s="64"/>
      <c r="AA242" s="64"/>
      <c r="AB242" s="64"/>
      <c r="AC242" s="64">
        <f>AVERAGE(Tabela13[[#This Row],[LUCRO 2015]:[LUCRO 2010]])</f>
        <v>473370.66666666669</v>
      </c>
      <c r="AD242" s="64" t="e">
        <f>AVERAGE(Tabela13[[#This Row],[DIV 2015]:[DIV 2010]])</f>
        <v>#DIV/0!</v>
      </c>
      <c r="AE242" s="83" t="e">
        <f>Tabela13[[#This Row],[DIV MÉD]]*1000/Tabela13[[#This Row],[Qtde Total Ações]]</f>
        <v>#DIV/0!</v>
      </c>
      <c r="AF242" s="30" t="e">
        <f>Tabela13[[#This Row],[DIV MÉD]]/Tabela13[[#This Row],[LUCRO MÉD]]</f>
        <v>#DIV/0!</v>
      </c>
      <c r="AG242" s="30" t="e">
        <f>Tabela13[[#This Row],[DIV MÉD/AÇÃO]]/Tabela13[[#This Row],[Cotação]]</f>
        <v>#DIV/0!</v>
      </c>
      <c r="AH242" s="30">
        <f>Tabela13[[#This Row],[Cotação]]/Tabela13[[#This Row],[VPA]]</f>
        <v>0.76415687948584987</v>
      </c>
      <c r="AI242" s="58">
        <f>IF(Tabela13[[#This Row],[P. Líquido]]&gt;0,Tabela13[[#This Row],[LUCRO MÉD]]/(Tabela13[[#This Row],[P. Líquido]]),0)</f>
        <v>4.7813779612155785E-2</v>
      </c>
      <c r="AJ242" s="70">
        <f>IF([LUCRO MÉD]&lt;&gt;0,Tabela13[[#This Row],[Cotação]]/(Tabela13[[#This Row],[LUCRO MÉD]]*1000/Tabela13[[#This Row],[Qtde Total Ações]]),0)</f>
        <v>15.981938380198182</v>
      </c>
      <c r="AK242" s="58">
        <f>(Tabela13[[#This Row],[LUCRO MÉD]]*1000/Tabela13[[#This Row],[Qtde Total Ações]])/Tabela13[[#This Row],[Cotação]]</f>
        <v>6.2570632936428561E-2</v>
      </c>
      <c r="AL242" s="56">
        <f>Tabela13[[#This Row],[Ativo Circ.]]/Tabela13[[#This Row],[Passivo Circ.]]</f>
        <v>1.0756905529162273</v>
      </c>
      <c r="AM242" s="30">
        <f>STDEV(Tabela13[[#This Row],[LUCRO 2015]:[LUCRO 2010]])/Tabela13[[#This Row],[LUCRO MÉD]]</f>
        <v>0.76329093834854456</v>
      </c>
    </row>
    <row r="243" spans="1:39" hidden="1">
      <c r="A243" s="84" t="s">
        <v>554</v>
      </c>
      <c r="B243" s="21" t="s">
        <v>556</v>
      </c>
      <c r="C243" s="21" t="s">
        <v>12</v>
      </c>
      <c r="D243" s="34">
        <f>MAX(Tabela13[[#This Row],[Colunas1]:[Colunas5]])</f>
        <v>12.51</v>
      </c>
      <c r="E2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3" s="28">
        <f>IF(Tabela13[[#This Row],[P. Líquido]]&lt;&gt;0,(Tabela13[[#This Row],[P. Líquido]]*1000)/Tabela13[[#This Row],[Qtde Total Ações]],0)</f>
        <v>15.137948382480705</v>
      </c>
      <c r="G243" s="39">
        <f>SUMPRODUCT(N(TRIM(Tabela15[Colunas1])=Tabela13[[#This Row],[Nome de Pregão]]),Tabela15[Qtde total de ações])</f>
        <v>173998017</v>
      </c>
      <c r="H243" s="21">
        <f>SUMPRODUCT(N(Tabela1[Código]=Tabela13[[#This Row],[PAPEL]]),Tabela1[Fechamento])</f>
        <v>12.51</v>
      </c>
      <c r="I243" s="21">
        <f>SUMPRODUCT(N(Tabela17[Código]=Tabela13[[#This Row],[PAPEL]]),Tabela17[Fechamento])</f>
        <v>0</v>
      </c>
      <c r="J243" s="21">
        <f>SUMPRODUCT(N(Tabela176[Código]=Tabela13[[#This Row],[PAPEL]]),Tabela176[Fechamento])</f>
        <v>0</v>
      </c>
      <c r="K243" s="21">
        <f>SUMPRODUCT(N(Tabela1768[Código]=Tabela13[[#This Row],[PAPEL]]),Tabela1768[Fechamento])</f>
        <v>0</v>
      </c>
      <c r="L243" s="21">
        <f>SUMPRODUCT(N(Tabela17683[Código]=Tabela13[[#This Row],[PAPEL]]),Tabela17683[Fechamento])</f>
        <v>0</v>
      </c>
      <c r="M243" s="32">
        <f>IF(Tabela13[[#This Row],[Cotação]]&gt;0,Plan1!$B$2/Tabela13[[#This Row],[Cotação]]-MOD(Plan1!$B$2/Tabela13[[#This Row],[Cotação]],100),0)</f>
        <v>0</v>
      </c>
      <c r="N243" s="67">
        <v>2633973</v>
      </c>
      <c r="O243" s="67">
        <v>23739064</v>
      </c>
      <c r="P243" s="89">
        <v>23739064</v>
      </c>
      <c r="Q243" s="64">
        <v>388557</v>
      </c>
      <c r="R243" s="64">
        <v>328379</v>
      </c>
      <c r="S243" s="64">
        <v>265417</v>
      </c>
      <c r="T243" s="64"/>
      <c r="U243" s="64"/>
      <c r="V243" s="94"/>
      <c r="W243" s="93"/>
      <c r="X243" s="64"/>
      <c r="Y243" s="64"/>
      <c r="Z243" s="64"/>
      <c r="AA243" s="64"/>
      <c r="AB243" s="64"/>
      <c r="AC243" s="64">
        <f>AVERAGE(Tabela13[[#This Row],[LUCRO 2015]:[LUCRO 2010]])</f>
        <v>327451</v>
      </c>
      <c r="AD243" s="64" t="e">
        <f>AVERAGE(Tabela13[[#This Row],[DIV 2015]:[DIV 2010]])</f>
        <v>#DIV/0!</v>
      </c>
      <c r="AE243" s="83" t="e">
        <f>Tabela13[[#This Row],[DIV MÉD]]*1000/Tabela13[[#This Row],[Qtde Total Ações]]</f>
        <v>#DIV/0!</v>
      </c>
      <c r="AF243" s="30" t="e">
        <f>Tabela13[[#This Row],[DIV MÉD]]/Tabela13[[#This Row],[LUCRO MÉD]]</f>
        <v>#DIV/0!</v>
      </c>
      <c r="AG243" s="30" t="e">
        <f>Tabela13[[#This Row],[DIV MÉD/AÇÃO]]/Tabela13[[#This Row],[Cotação]]</f>
        <v>#DIV/0!</v>
      </c>
      <c r="AH243" s="30">
        <f>Tabela13[[#This Row],[Cotação]]/Tabela13[[#This Row],[VPA]]</f>
        <v>0.82639996411124939</v>
      </c>
      <c r="AI243" s="58">
        <f>IF(Tabela13[[#This Row],[P. Líquido]]&gt;0,Tabela13[[#This Row],[LUCRO MÉD]]/(Tabela13[[#This Row],[P. Líquido]]),0)</f>
        <v>0.12431828268550968</v>
      </c>
      <c r="AJ243" s="70">
        <f>IF([LUCRO MÉD]&lt;&gt;0,Tabela13[[#This Row],[Cotação]]/(Tabela13[[#This Row],[LUCRO MÉD]]*1000/Tabela13[[#This Row],[Qtde Total Ações]]),0)</f>
        <v>6.6474531843543003</v>
      </c>
      <c r="AK243" s="58">
        <f>(Tabela13[[#This Row],[LUCRO MÉD]]*1000/Tabela13[[#This Row],[Qtde Total Ações]])/Tabela13[[#This Row],[Cotação]]</f>
        <v>0.15043355286106239</v>
      </c>
      <c r="AL243" s="56">
        <f>Tabela13[[#This Row],[Ativo Circ.]]/Tabela13[[#This Row],[Passivo Circ.]]</f>
        <v>1</v>
      </c>
      <c r="AM243" s="30">
        <f>STDEV(Tabela13[[#This Row],[LUCRO 2015]:[LUCRO 2010]])/Tabela13[[#This Row],[LUCRO MÉD]]</f>
        <v>0.18804414989864532</v>
      </c>
    </row>
    <row r="244" spans="1:39" hidden="1">
      <c r="A244" s="21" t="s">
        <v>716</v>
      </c>
      <c r="B244" s="21" t="s">
        <v>555</v>
      </c>
      <c r="C244" s="21" t="s">
        <v>332</v>
      </c>
      <c r="D244" s="34">
        <f>MAX(Tabela13[[#This Row],[Colunas1]:[Colunas5]])</f>
        <v>11.15</v>
      </c>
      <c r="E2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4" s="28">
        <f>IF(Tabela13[[#This Row],[P. Líquido]]&lt;&gt;0,(Tabela13[[#This Row],[P. Líquido]]*1000)/Tabela13[[#This Row],[Qtde Total Ações]],0)</f>
        <v>0</v>
      </c>
      <c r="G244" s="39">
        <f>SUMPRODUCT(N(TRIM(Tabela15[Colunas1])=Tabela13[[#This Row],[Nome de Pregão]]),Tabela15[Qtde total de ações])</f>
        <v>0</v>
      </c>
      <c r="H244" s="21">
        <f>SUMPRODUCT(N(Tabela1[Código]=Tabela13[[#This Row],[PAPEL]]),Tabela1[Fechamento])</f>
        <v>0</v>
      </c>
      <c r="I244" s="21">
        <f>SUMPRODUCT(N(Tabela17[Código]=Tabela13[[#This Row],[PAPEL]]),Tabela17[Fechamento])</f>
        <v>0</v>
      </c>
      <c r="J244" s="21">
        <f>SUMPRODUCT(N(Tabela176[Código]=Tabela13[[#This Row],[PAPEL]]),Tabela176[Fechamento])</f>
        <v>11.15</v>
      </c>
      <c r="K244" s="21">
        <f>SUMPRODUCT(N(Tabela1768[Código]=Tabela13[[#This Row],[PAPEL]]),Tabela1768[Fechamento])</f>
        <v>0</v>
      </c>
      <c r="L244" s="26">
        <f>SUMPRODUCT(N(Tabela17683[Código]=Tabela13[[#This Row],[PAPEL]]),Tabela17683[Fechamento])</f>
        <v>0</v>
      </c>
      <c r="M244" s="32">
        <f>IF(Tabela13[[#This Row],[Cotação]]&gt;0,Plan1!$B$2/Tabela13[[#This Row],[Cotação]]-MOD(Plan1!$B$2/Tabela13[[#This Row],[Cotação]],100),0)</f>
        <v>0</v>
      </c>
      <c r="N244" s="32"/>
      <c r="O244" s="32"/>
      <c r="P244" s="88"/>
      <c r="Q244" s="64"/>
      <c r="R244" s="64"/>
      <c r="S244" s="64"/>
      <c r="T244" s="64"/>
      <c r="U244" s="64"/>
      <c r="V244" s="94"/>
      <c r="W244" s="93"/>
      <c r="X244" s="64"/>
      <c r="Y244" s="64"/>
      <c r="Z244" s="64"/>
      <c r="AA244" s="64"/>
      <c r="AB244" s="64"/>
      <c r="AC244" s="64" t="e">
        <f>AVERAGE(Tabela13[[#This Row],[LUCRO 2015]:[LUCRO 2010]])</f>
        <v>#DIV/0!</v>
      </c>
      <c r="AD244" s="64" t="e">
        <f>AVERAGE(Tabela13[[#This Row],[DIV 2015]:[DIV 2010]])</f>
        <v>#DIV/0!</v>
      </c>
      <c r="AE244" s="83" t="e">
        <f>Tabela13[[#This Row],[DIV MÉD]]*1000/Tabela13[[#This Row],[Qtde Total Ações]]</f>
        <v>#DIV/0!</v>
      </c>
      <c r="AF244" s="30" t="e">
        <f>Tabela13[[#This Row],[DIV MÉD]]/Tabela13[[#This Row],[LUCRO MÉD]]</f>
        <v>#DIV/0!</v>
      </c>
      <c r="AG244" s="30" t="e">
        <f>Tabela13[[#This Row],[DIV MÉD/AÇÃO]]/Tabela13[[#This Row],[Cotação]]</f>
        <v>#DIV/0!</v>
      </c>
      <c r="AH244" s="30" t="e">
        <f>Tabela13[[#This Row],[Cotação]]/Tabela13[[#This Row],[VPA]]</f>
        <v>#DIV/0!</v>
      </c>
      <c r="AI244" s="58">
        <f>IF(Tabela13[[#This Row],[P. Líquido]]&gt;0,Tabela13[[#This Row],[LUCRO MÉD]]/(Tabela13[[#This Row],[P. Líquido]]),0)</f>
        <v>0</v>
      </c>
      <c r="AJ244" s="70" t="e">
        <f>IF([LUCRO MÉD]&lt;&gt;0,Tabela13[[#This Row],[Cotação]]/(Tabela13[[#This Row],[LUCRO MÉD]]*1000/Tabela13[[#This Row],[Qtde Total Ações]]),0)</f>
        <v>#DIV/0!</v>
      </c>
      <c r="AK244" s="58" t="e">
        <f>(Tabela13[[#This Row],[LUCRO MÉD]]*1000/Tabela13[[#This Row],[Qtde Total Ações]])/Tabela13[[#This Row],[Cotação]]</f>
        <v>#DIV/0!</v>
      </c>
      <c r="AL244" s="56" t="e">
        <f>Tabela13[[#This Row],[Ativo Circ.]]/Tabela13[[#This Row],[Passivo Circ.]]</f>
        <v>#DIV/0!</v>
      </c>
      <c r="AM244" s="30" t="e">
        <f>STDEV(Tabela13[[#This Row],[LUCRO 2015]:[LUCRO 2010]])/Tabela13[[#This Row],[LUCRO MÉD]]</f>
        <v>#DIV/0!</v>
      </c>
    </row>
    <row r="245" spans="1:39" hidden="1">
      <c r="A245" s="21" t="s">
        <v>716</v>
      </c>
      <c r="B245" s="21" t="s">
        <v>556</v>
      </c>
      <c r="C245" s="21" t="s">
        <v>333</v>
      </c>
      <c r="D245" s="34">
        <f>MAX(Tabela13[[#This Row],[Colunas1]:[Colunas5]])</f>
        <v>15.41</v>
      </c>
      <c r="E2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5" s="28">
        <f>IF(Tabela13[[#This Row],[P. Líquido]]&lt;&gt;0,(Tabela13[[#This Row],[P. Líquido]]*1000)/Tabela13[[#This Row],[Qtde Total Ações]],0)</f>
        <v>0</v>
      </c>
      <c r="G245" s="39">
        <f>SUMPRODUCT(N(TRIM(Tabela15[Colunas1])=Tabela13[[#This Row],[Nome de Pregão]]),Tabela15[Qtde total de ações])</f>
        <v>0</v>
      </c>
      <c r="H245" s="21">
        <f>SUMPRODUCT(N(Tabela1[Código]=Tabela13[[#This Row],[PAPEL]]),Tabela1[Fechamento])</f>
        <v>0</v>
      </c>
      <c r="I245" s="21">
        <f>SUMPRODUCT(N(Tabela17[Código]=Tabela13[[#This Row],[PAPEL]]),Tabela17[Fechamento])</f>
        <v>0</v>
      </c>
      <c r="J245" s="21">
        <f>SUMPRODUCT(N(Tabela176[Código]=Tabela13[[#This Row],[PAPEL]]),Tabela176[Fechamento])</f>
        <v>15.41</v>
      </c>
      <c r="K245" s="21">
        <f>SUMPRODUCT(N(Tabela1768[Código]=Tabela13[[#This Row],[PAPEL]]),Tabela1768[Fechamento])</f>
        <v>0</v>
      </c>
      <c r="L245" s="26">
        <f>SUMPRODUCT(N(Tabela17683[Código]=Tabela13[[#This Row],[PAPEL]]),Tabela17683[Fechamento])</f>
        <v>0</v>
      </c>
      <c r="M245" s="32">
        <f>IF(Tabela13[[#This Row],[Cotação]]&gt;0,Plan1!$B$2/Tabela13[[#This Row],[Cotação]]-MOD(Plan1!$B$2/Tabela13[[#This Row],[Cotação]],100),0)</f>
        <v>0</v>
      </c>
      <c r="N245" s="32"/>
      <c r="O245" s="32"/>
      <c r="P245" s="88"/>
      <c r="Q245" s="64"/>
      <c r="R245" s="64"/>
      <c r="S245" s="64"/>
      <c r="T245" s="64"/>
      <c r="U245" s="64"/>
      <c r="V245" s="94"/>
      <c r="W245" s="93"/>
      <c r="X245" s="64"/>
      <c r="Y245" s="64"/>
      <c r="Z245" s="64"/>
      <c r="AA245" s="64"/>
      <c r="AB245" s="64"/>
      <c r="AC245" s="64" t="e">
        <f>AVERAGE(Tabela13[[#This Row],[LUCRO 2015]:[LUCRO 2010]])</f>
        <v>#DIV/0!</v>
      </c>
      <c r="AD245" s="64" t="e">
        <f>AVERAGE(Tabela13[[#This Row],[DIV 2015]:[DIV 2010]])</f>
        <v>#DIV/0!</v>
      </c>
      <c r="AE245" s="83" t="e">
        <f>Tabela13[[#This Row],[DIV MÉD]]*1000/Tabela13[[#This Row],[Qtde Total Ações]]</f>
        <v>#DIV/0!</v>
      </c>
      <c r="AF245" s="30" t="e">
        <f>Tabela13[[#This Row],[DIV MÉD]]/Tabela13[[#This Row],[LUCRO MÉD]]</f>
        <v>#DIV/0!</v>
      </c>
      <c r="AG245" s="30" t="e">
        <f>Tabela13[[#This Row],[DIV MÉD/AÇÃO]]/Tabela13[[#This Row],[Cotação]]</f>
        <v>#DIV/0!</v>
      </c>
      <c r="AH245" s="30" t="e">
        <f>Tabela13[[#This Row],[Cotação]]/Tabela13[[#This Row],[VPA]]</f>
        <v>#DIV/0!</v>
      </c>
      <c r="AI245" s="58">
        <f>IF(Tabela13[[#This Row],[P. Líquido]]&gt;0,Tabela13[[#This Row],[LUCRO MÉD]]/(Tabela13[[#This Row],[P. Líquido]]),0)</f>
        <v>0</v>
      </c>
      <c r="AJ245" s="70" t="e">
        <f>IF([LUCRO MÉD]&lt;&gt;0,Tabela13[[#This Row],[Cotação]]/(Tabela13[[#This Row],[LUCRO MÉD]]*1000/Tabela13[[#This Row],[Qtde Total Ações]]),0)</f>
        <v>#DIV/0!</v>
      </c>
      <c r="AK245" s="58" t="e">
        <f>(Tabela13[[#This Row],[LUCRO MÉD]]*1000/Tabela13[[#This Row],[Qtde Total Ações]])/Tabela13[[#This Row],[Cotação]]</f>
        <v>#DIV/0!</v>
      </c>
      <c r="AL245" s="56" t="e">
        <f>Tabela13[[#This Row],[Ativo Circ.]]/Tabela13[[#This Row],[Passivo Circ.]]</f>
        <v>#DIV/0!</v>
      </c>
      <c r="AM245" s="30" t="e">
        <f>STDEV(Tabela13[[#This Row],[LUCRO 2015]:[LUCRO 2010]])/Tabela13[[#This Row],[LUCRO MÉD]]</f>
        <v>#DIV/0!</v>
      </c>
    </row>
    <row r="246" spans="1:39" hidden="1">
      <c r="A246" s="21" t="s">
        <v>779</v>
      </c>
      <c r="B246" s="21" t="s">
        <v>557</v>
      </c>
      <c r="C246" s="21" t="s">
        <v>494</v>
      </c>
      <c r="D246" s="34">
        <f>MAX(Tabela13[[#This Row],[Colunas1]:[Colunas5]])</f>
        <v>12.52</v>
      </c>
      <c r="E2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6" s="28">
        <f>IF(Tabela13[[#This Row],[P. Líquido]]&lt;&gt;0,(Tabela13[[#This Row],[P. Líquido]]*1000)/Tabela13[[#This Row],[Qtde Total Ações]],0)</f>
        <v>0</v>
      </c>
      <c r="G246" s="39">
        <f>SUMPRODUCT(N(TRIM(Tabela15[Colunas1])=Tabela13[[#This Row],[Nome de Pregão]]),Tabela15[Qtde total de ações])</f>
        <v>666086554</v>
      </c>
      <c r="H246" s="21">
        <f>SUMPRODUCT(N(Tabela1[Código]=Tabela13[[#This Row],[PAPEL]]),Tabela1[Fechamento])</f>
        <v>0</v>
      </c>
      <c r="I246" s="21">
        <f>SUMPRODUCT(N(Tabela17[Código]=Tabela13[[#This Row],[PAPEL]]),Tabela17[Fechamento])</f>
        <v>0</v>
      </c>
      <c r="J246" s="21">
        <f>SUMPRODUCT(N(Tabela176[Código]=Tabela13[[#This Row],[PAPEL]]),Tabela176[Fechamento])</f>
        <v>0</v>
      </c>
      <c r="K246" s="21">
        <f>SUMPRODUCT(N(Tabela1768[Código]=Tabela13[[#This Row],[PAPEL]]),Tabela1768[Fechamento])</f>
        <v>0</v>
      </c>
      <c r="L246" s="26">
        <f>SUMPRODUCT(N(Tabela17683[Código]=Tabela13[[#This Row],[PAPEL]]),Tabela17683[Fechamento])</f>
        <v>12.52</v>
      </c>
      <c r="M246" s="32">
        <f>IF(Tabela13[[#This Row],[Cotação]]&gt;0,Plan1!$B$2/Tabela13[[#This Row],[Cotação]]-MOD(Plan1!$B$2/Tabela13[[#This Row],[Cotação]],100),0)</f>
        <v>0</v>
      </c>
      <c r="N246" s="32"/>
      <c r="O246" s="32"/>
      <c r="P246" s="88"/>
      <c r="Q246" s="64"/>
      <c r="R246" s="64"/>
      <c r="S246" s="64"/>
      <c r="T246" s="64"/>
      <c r="U246" s="64"/>
      <c r="V246" s="94"/>
      <c r="W246" s="93"/>
      <c r="X246" s="64"/>
      <c r="Y246" s="64"/>
      <c r="Z246" s="64"/>
      <c r="AA246" s="64"/>
      <c r="AB246" s="64"/>
      <c r="AC246" s="64" t="e">
        <f>AVERAGE(Tabela13[[#This Row],[LUCRO 2015]:[LUCRO 2010]])</f>
        <v>#DIV/0!</v>
      </c>
      <c r="AD246" s="64" t="e">
        <f>AVERAGE(Tabela13[[#This Row],[DIV 2015]:[DIV 2010]])</f>
        <v>#DIV/0!</v>
      </c>
      <c r="AE246" s="83" t="e">
        <f>Tabela13[[#This Row],[DIV MÉD]]*1000/Tabela13[[#This Row],[Qtde Total Ações]]</f>
        <v>#DIV/0!</v>
      </c>
      <c r="AF246" s="30" t="e">
        <f>Tabela13[[#This Row],[DIV MÉD]]/Tabela13[[#This Row],[LUCRO MÉD]]</f>
        <v>#DIV/0!</v>
      </c>
      <c r="AG246" s="30" t="e">
        <f>Tabela13[[#This Row],[DIV MÉD/AÇÃO]]/Tabela13[[#This Row],[Cotação]]</f>
        <v>#DIV/0!</v>
      </c>
      <c r="AH246" s="30" t="e">
        <f>Tabela13[[#This Row],[Cotação]]/Tabela13[[#This Row],[VPA]]</f>
        <v>#DIV/0!</v>
      </c>
      <c r="AI246" s="58">
        <f>IF(Tabela13[[#This Row],[P. Líquido]]&gt;0,Tabela13[[#This Row],[LUCRO MÉD]]/(Tabela13[[#This Row],[P. Líquido]]),0)</f>
        <v>0</v>
      </c>
      <c r="AJ246" s="70" t="e">
        <f>IF([LUCRO MÉD]&lt;&gt;0,Tabela13[[#This Row],[Cotação]]/(Tabela13[[#This Row],[LUCRO MÉD]]*1000/Tabela13[[#This Row],[Qtde Total Ações]]),0)</f>
        <v>#DIV/0!</v>
      </c>
      <c r="AK246" s="58" t="e">
        <f>(Tabela13[[#This Row],[LUCRO MÉD]]*1000/Tabela13[[#This Row],[Qtde Total Ações]])/Tabela13[[#This Row],[Cotação]]</f>
        <v>#DIV/0!</v>
      </c>
      <c r="AL246" s="56" t="e">
        <f>Tabela13[[#This Row],[Ativo Circ.]]/Tabela13[[#This Row],[Passivo Circ.]]</f>
        <v>#DIV/0!</v>
      </c>
      <c r="AM246" s="30" t="e">
        <f>STDEV(Tabela13[[#This Row],[LUCRO 2015]:[LUCRO 2010]])/Tabela13[[#This Row],[LUCRO MÉD]]</f>
        <v>#DIV/0!</v>
      </c>
    </row>
    <row r="247" spans="1:39" hidden="1">
      <c r="A247" s="60" t="s">
        <v>796</v>
      </c>
      <c r="B247" s="21" t="s">
        <v>561</v>
      </c>
      <c r="C247" s="21" t="s">
        <v>9</v>
      </c>
      <c r="D247" s="34">
        <f>MAX(Tabela13[[#This Row],[Colunas1]:[Colunas5]])</f>
        <v>12.62</v>
      </c>
      <c r="E2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7" s="28">
        <f>IF(Tabela13[[#This Row],[P. Líquido]]&lt;&gt;0,(Tabela13[[#This Row],[P. Líquido]]*1000)/Tabela13[[#This Row],[Qtde Total Ações]],0)</f>
        <v>8.4861196915669304</v>
      </c>
      <c r="G247" s="39">
        <f>SUMPRODUCT(N(TRIM(Tabela15[Colunas1])=Tabela13[[#This Row],[Nome de Pregão]]),Tabela15[Qtde total de ações])</f>
        <v>1107738677</v>
      </c>
      <c r="H247" s="21">
        <f>SUMPRODUCT(N(Tabela1[Código]=Tabela13[[#This Row],[PAPEL]]),Tabela1[Fechamento])</f>
        <v>12.62</v>
      </c>
      <c r="I247" s="21">
        <f>SUMPRODUCT(N(Tabela17[Código]=Tabela13[[#This Row],[PAPEL]]),Tabela17[Fechamento])</f>
        <v>0</v>
      </c>
      <c r="J247" s="21">
        <f>SUMPRODUCT(N(Tabela176[Código]=Tabela13[[#This Row],[PAPEL]]),Tabela176[Fechamento])</f>
        <v>0</v>
      </c>
      <c r="K247" s="21">
        <f>SUMPRODUCT(N(Tabela1768[Código]=Tabela13[[#This Row],[PAPEL]]),Tabela1768[Fechamento])</f>
        <v>0</v>
      </c>
      <c r="L247" s="31">
        <f>SUMPRODUCT(N(Tabela17683[Código]=Tabela13[[#This Row],[PAPEL]]),Tabela17683[Fechamento])</f>
        <v>0</v>
      </c>
      <c r="M247" s="32">
        <f>IF(Tabela13[[#This Row],[Cotação]]&gt;0,Plan1!$B$2/Tabela13[[#This Row],[Cotação]]-MOD(Plan1!$B$2/Tabela13[[#This Row],[Cotação]],100),0)</f>
        <v>0</v>
      </c>
      <c r="N247" s="67">
        <v>9400403</v>
      </c>
      <c r="O247" s="67">
        <v>6901999</v>
      </c>
      <c r="P247" s="89">
        <v>3629916</v>
      </c>
      <c r="Q247" s="64">
        <v>0</v>
      </c>
      <c r="R247" s="64">
        <v>0</v>
      </c>
      <c r="S247" s="64">
        <v>0</v>
      </c>
      <c r="T247" s="64"/>
      <c r="U247" s="64"/>
      <c r="V247" s="94"/>
      <c r="W247" s="93"/>
      <c r="X247" s="64"/>
      <c r="Y247" s="64"/>
      <c r="Z247" s="64"/>
      <c r="AA247" s="64"/>
      <c r="AB247" s="64"/>
      <c r="AC247" s="64">
        <f>AVERAGE(Tabela13[[#This Row],[LUCRO 2015]:[LUCRO 2010]])</f>
        <v>0</v>
      </c>
      <c r="AD247" s="64" t="e">
        <f>AVERAGE(Tabela13[[#This Row],[DIV 2015]:[DIV 2010]])</f>
        <v>#DIV/0!</v>
      </c>
      <c r="AE247" s="83" t="e">
        <f>Tabela13[[#This Row],[DIV MÉD]]*1000/Tabela13[[#This Row],[Qtde Total Ações]]</f>
        <v>#DIV/0!</v>
      </c>
      <c r="AF247" s="30" t="e">
        <f>Tabela13[[#This Row],[DIV MÉD]]/Tabela13[[#This Row],[LUCRO MÉD]]</f>
        <v>#DIV/0!</v>
      </c>
      <c r="AG247" s="30" t="e">
        <f>Tabela13[[#This Row],[DIV MÉD/AÇÃO]]/Tabela13[[#This Row],[Cotação]]</f>
        <v>#DIV/0!</v>
      </c>
      <c r="AH247" s="30">
        <f>Tabela13[[#This Row],[Cotação]]/Tabela13[[#This Row],[VPA]]</f>
        <v>1.4871343392129039</v>
      </c>
      <c r="AI247" s="58">
        <f>IF(Tabela13[[#This Row],[P. Líquido]]&gt;0,Tabela13[[#This Row],[LUCRO MÉD]]/(Tabela13[[#This Row],[P. Líquido]]),0)</f>
        <v>0</v>
      </c>
      <c r="AJ247" s="70">
        <f>IF([LUCRO MÉD]&lt;&gt;0,Tabela13[[#This Row],[Cotação]]/(Tabela13[[#This Row],[LUCRO MÉD]]*1000/Tabela13[[#This Row],[Qtde Total Ações]]),0)</f>
        <v>0</v>
      </c>
      <c r="AK247" s="58">
        <f>(Tabela13[[#This Row],[LUCRO MÉD]]*1000/Tabela13[[#This Row],[Qtde Total Ações]])/Tabela13[[#This Row],[Cotação]]</f>
        <v>0</v>
      </c>
      <c r="AL247" s="56">
        <f>Tabela13[[#This Row],[Ativo Circ.]]/Tabela13[[#This Row],[Passivo Circ.]]</f>
        <v>1.901421134814139</v>
      </c>
      <c r="AM247" s="30" t="e">
        <f>STDEV(Tabela13[[#This Row],[LUCRO 2015]:[LUCRO 2010]])/Tabela13[[#This Row],[LUCRO MÉD]]</f>
        <v>#DIV/0!</v>
      </c>
    </row>
    <row r="248" spans="1:39" hidden="1">
      <c r="A248" s="21" t="s">
        <v>817</v>
      </c>
      <c r="B248" s="21" t="s">
        <v>555</v>
      </c>
      <c r="C248" s="21" t="s">
        <v>547</v>
      </c>
      <c r="D248" s="34">
        <f>MAX(Tabela13[[#This Row],[Colunas1]:[Colunas5]])</f>
        <v>12.84</v>
      </c>
      <c r="E2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8" s="28">
        <f>IF(Tabela13[[#This Row],[P. Líquido]]&lt;&gt;0,(Tabela13[[#This Row],[P. Líquido]]*1000)/Tabela13[[#This Row],[Qtde Total Ações]],0)</f>
        <v>0</v>
      </c>
      <c r="G248" s="39">
        <f>SUMPRODUCT(N(TRIM(Tabela15[Colunas1])=Tabela13[[#This Row],[Nome de Pregão]]),Tabela15[Qtde total de ações])</f>
        <v>144177500</v>
      </c>
      <c r="H248" s="21">
        <f>SUMPRODUCT(N(Tabela1[Código]=Tabela13[[#This Row],[PAPEL]]),Tabela1[Fechamento])</f>
        <v>0</v>
      </c>
      <c r="I248" s="21">
        <f>SUMPRODUCT(N(Tabela17[Código]=Tabela13[[#This Row],[PAPEL]]),Tabela17[Fechamento])</f>
        <v>0</v>
      </c>
      <c r="J248" s="21">
        <f>SUMPRODUCT(N(Tabela176[Código]=Tabela13[[#This Row],[PAPEL]]),Tabela176[Fechamento])</f>
        <v>0</v>
      </c>
      <c r="K248" s="21">
        <f>SUMPRODUCT(N(Tabela1768[Código]=Tabela13[[#This Row],[PAPEL]]),Tabela1768[Fechamento])</f>
        <v>0</v>
      </c>
      <c r="L248" s="26">
        <f>SUMPRODUCT(N(Tabela17683[Código]=Tabela13[[#This Row],[PAPEL]]),Tabela17683[Fechamento])</f>
        <v>12.84</v>
      </c>
      <c r="M248" s="32">
        <f>IF(Tabela13[[#This Row],[Cotação]]&gt;0,Plan1!$B$2/Tabela13[[#This Row],[Cotação]]-MOD(Plan1!$B$2/Tabela13[[#This Row],[Cotação]],100),0)</f>
        <v>0</v>
      </c>
      <c r="N248" s="32"/>
      <c r="O248" s="32"/>
      <c r="P248" s="88"/>
      <c r="Q248" s="64"/>
      <c r="R248" s="64"/>
      <c r="S248" s="64"/>
      <c r="T248" s="64"/>
      <c r="U248" s="64"/>
      <c r="V248" s="94"/>
      <c r="W248" s="93"/>
      <c r="X248" s="64"/>
      <c r="Y248" s="64"/>
      <c r="Z248" s="64"/>
      <c r="AA248" s="64"/>
      <c r="AB248" s="64"/>
      <c r="AC248" s="64" t="e">
        <f>AVERAGE(Tabela13[[#This Row],[LUCRO 2015]:[LUCRO 2010]])</f>
        <v>#DIV/0!</v>
      </c>
      <c r="AD248" s="64" t="e">
        <f>AVERAGE(Tabela13[[#This Row],[DIV 2015]:[DIV 2010]])</f>
        <v>#DIV/0!</v>
      </c>
      <c r="AE248" s="83" t="e">
        <f>Tabela13[[#This Row],[DIV MÉD]]*1000/Tabela13[[#This Row],[Qtde Total Ações]]</f>
        <v>#DIV/0!</v>
      </c>
      <c r="AF248" s="30" t="e">
        <f>Tabela13[[#This Row],[DIV MÉD]]/Tabela13[[#This Row],[LUCRO MÉD]]</f>
        <v>#DIV/0!</v>
      </c>
      <c r="AG248" s="30" t="e">
        <f>Tabela13[[#This Row],[DIV MÉD/AÇÃO]]/Tabela13[[#This Row],[Cotação]]</f>
        <v>#DIV/0!</v>
      </c>
      <c r="AH248" s="30" t="e">
        <f>Tabela13[[#This Row],[Cotação]]/Tabela13[[#This Row],[VPA]]</f>
        <v>#DIV/0!</v>
      </c>
      <c r="AI248" s="58">
        <f>IF(Tabela13[[#This Row],[P. Líquido]]&gt;0,Tabela13[[#This Row],[LUCRO MÉD]]/(Tabela13[[#This Row],[P. Líquido]]),0)</f>
        <v>0</v>
      </c>
      <c r="AJ248" s="70" t="e">
        <f>IF([LUCRO MÉD]&lt;&gt;0,Tabela13[[#This Row],[Cotação]]/(Tabela13[[#This Row],[LUCRO MÉD]]*1000/Tabela13[[#This Row],[Qtde Total Ações]]),0)</f>
        <v>#DIV/0!</v>
      </c>
      <c r="AK248" s="58" t="e">
        <f>(Tabela13[[#This Row],[LUCRO MÉD]]*1000/Tabela13[[#This Row],[Qtde Total Ações]])/Tabela13[[#This Row],[Cotação]]</f>
        <v>#DIV/0!</v>
      </c>
      <c r="AL248" s="56" t="e">
        <f>Tabela13[[#This Row],[Ativo Circ.]]/Tabela13[[#This Row],[Passivo Circ.]]</f>
        <v>#DIV/0!</v>
      </c>
      <c r="AM248" s="30" t="e">
        <f>STDEV(Tabela13[[#This Row],[LUCRO 2015]:[LUCRO 2010]])/Tabela13[[#This Row],[LUCRO MÉD]]</f>
        <v>#DIV/0!</v>
      </c>
    </row>
    <row r="249" spans="1:39" hidden="1">
      <c r="A249" s="21" t="s">
        <v>720</v>
      </c>
      <c r="B249" s="21" t="s">
        <v>555</v>
      </c>
      <c r="C249" s="21" t="s">
        <v>285</v>
      </c>
      <c r="D249" s="34">
        <f>MAX(Tabela13[[#This Row],[Colunas1]:[Colunas5]])</f>
        <v>0</v>
      </c>
      <c r="E2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49" s="28">
        <f>IF(Tabela13[[#This Row],[P. Líquido]]&lt;&gt;0,(Tabela13[[#This Row],[P. Líquido]]*1000)/Tabela13[[#This Row],[Qtde Total Ações]],0)</f>
        <v>0</v>
      </c>
      <c r="G249" s="39">
        <f>SUMPRODUCT(N(TRIM(Tabela15[Colunas1])=Tabela13[[#This Row],[Nome de Pregão]]),Tabela15[Qtde total de ações])</f>
        <v>0</v>
      </c>
      <c r="H249" s="21">
        <f>SUMPRODUCT(N(Tabela1[Código]=Tabela13[[#This Row],[PAPEL]]),Tabela1[Fechamento])</f>
        <v>0</v>
      </c>
      <c r="I249" s="21">
        <f>SUMPRODUCT(N(Tabela17[Código]=Tabela13[[#This Row],[PAPEL]]),Tabela17[Fechamento])</f>
        <v>0</v>
      </c>
      <c r="J249" s="21">
        <f>SUMPRODUCT(N(Tabela176[Código]=Tabela13[[#This Row],[PAPEL]]),Tabela176[Fechamento])</f>
        <v>0</v>
      </c>
      <c r="K249" s="21">
        <f>SUMPRODUCT(N(Tabela1768[Código]=Tabela13[[#This Row],[PAPEL]]),Tabela1768[Fechamento])</f>
        <v>0</v>
      </c>
      <c r="L249" s="31">
        <f>SUMPRODUCT(N(Tabela17683[Código]=Tabela13[[#This Row],[PAPEL]]),Tabela17683[Fechamento])</f>
        <v>0</v>
      </c>
      <c r="M249" s="22">
        <f>IF(Tabela13[[#This Row],[Cotação]]&gt;0,Plan1!$B$2/Tabela13[[#This Row],[Cotação]]-MOD(Plan1!$B$2/Tabela13[[#This Row],[Cotação]],100),0)</f>
        <v>0</v>
      </c>
      <c r="N249" s="22"/>
      <c r="O249" s="22"/>
      <c r="P249" s="88"/>
      <c r="Q249" s="64"/>
      <c r="R249" s="64"/>
      <c r="S249" s="64"/>
      <c r="T249" s="64"/>
      <c r="U249" s="64"/>
      <c r="V249" s="94"/>
      <c r="W249" s="93"/>
      <c r="X249" s="64"/>
      <c r="Y249" s="64"/>
      <c r="Z249" s="64"/>
      <c r="AA249" s="64"/>
      <c r="AB249" s="64"/>
      <c r="AC249" s="64" t="e">
        <f>AVERAGE(Tabela13[[#This Row],[LUCRO 2015]:[LUCRO 2010]])</f>
        <v>#DIV/0!</v>
      </c>
      <c r="AD249" s="64" t="e">
        <f>AVERAGE(Tabela13[[#This Row],[DIV 2015]:[DIV 2010]])</f>
        <v>#DIV/0!</v>
      </c>
      <c r="AE249" s="83" t="e">
        <f>Tabela13[[#This Row],[DIV MÉD]]*1000/Tabela13[[#This Row],[Qtde Total Ações]]</f>
        <v>#DIV/0!</v>
      </c>
      <c r="AF249" s="30" t="e">
        <f>Tabela13[[#This Row],[DIV MÉD]]/Tabela13[[#This Row],[LUCRO MÉD]]</f>
        <v>#DIV/0!</v>
      </c>
      <c r="AG249" s="30" t="e">
        <f>Tabela13[[#This Row],[DIV MÉD/AÇÃO]]/Tabela13[[#This Row],[Cotação]]</f>
        <v>#DIV/0!</v>
      </c>
      <c r="AH249" s="30" t="e">
        <f>Tabela13[[#This Row],[Cotação]]/Tabela13[[#This Row],[VPA]]</f>
        <v>#DIV/0!</v>
      </c>
      <c r="AI249" s="58">
        <f>IF(Tabela13[[#This Row],[P. Líquido]]&gt;0,Tabela13[[#This Row],[LUCRO MÉD]]/(Tabela13[[#This Row],[P. Líquido]]),0)</f>
        <v>0</v>
      </c>
      <c r="AJ249" s="70" t="e">
        <f>IF([LUCRO MÉD]&lt;&gt;0,Tabela13[[#This Row],[Cotação]]/(Tabela13[[#This Row],[LUCRO MÉD]]*1000/Tabela13[[#This Row],[Qtde Total Ações]]),0)</f>
        <v>#DIV/0!</v>
      </c>
      <c r="AK249" s="58" t="e">
        <f>(Tabela13[[#This Row],[LUCRO MÉD]]*1000/Tabela13[[#This Row],[Qtde Total Ações]])/Tabela13[[#This Row],[Cotação]]</f>
        <v>#DIV/0!</v>
      </c>
      <c r="AL249" s="56" t="e">
        <f>Tabela13[[#This Row],[Ativo Circ.]]/Tabela13[[#This Row],[Passivo Circ.]]</f>
        <v>#DIV/0!</v>
      </c>
      <c r="AM249" s="30" t="e">
        <f>STDEV(Tabela13[[#This Row],[LUCRO 2015]:[LUCRO 2010]])/Tabela13[[#This Row],[LUCRO MÉD]]</f>
        <v>#DIV/0!</v>
      </c>
    </row>
    <row r="250" spans="1:39" hidden="1">
      <c r="A250" s="21" t="s">
        <v>656</v>
      </c>
      <c r="B250" s="21" t="s">
        <v>555</v>
      </c>
      <c r="C250" s="21" t="s">
        <v>17</v>
      </c>
      <c r="D250" s="34">
        <f>MAX(Tabela13[[#This Row],[Colunas1]:[Colunas5]])</f>
        <v>12.89</v>
      </c>
      <c r="E2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0" s="28">
        <f>IF(Tabela13[[#This Row],[P. Líquido]]&lt;&gt;0,(Tabela13[[#This Row],[P. Líquido]]*1000)/Tabela13[[#This Row],[Qtde Total Ações]],0)</f>
        <v>0</v>
      </c>
      <c r="G250" s="39">
        <f>SUMPRODUCT(N(TRIM(Tabela15[Colunas1])=Tabela13[[#This Row],[Nome de Pregão]]),Tabela15[Qtde total de ações])</f>
        <v>476415612</v>
      </c>
      <c r="H250" s="21">
        <f>SUMPRODUCT(N(Tabela1[Código]=Tabela13[[#This Row],[PAPEL]]),Tabela1[Fechamento])</f>
        <v>12.89</v>
      </c>
      <c r="I250" s="21">
        <f>SUMPRODUCT(N(Tabela17[Código]=Tabela13[[#This Row],[PAPEL]]),Tabela17[Fechamento])</f>
        <v>0</v>
      </c>
      <c r="J250" s="21">
        <f>SUMPRODUCT(N(Tabela176[Código]=Tabela13[[#This Row],[PAPEL]]),Tabela176[Fechamento])</f>
        <v>0</v>
      </c>
      <c r="K250" s="21">
        <f>SUMPRODUCT(N(Tabela1768[Código]=Tabela13[[#This Row],[PAPEL]]),Tabela1768[Fechamento])</f>
        <v>0</v>
      </c>
      <c r="L250" s="31">
        <f>SUMPRODUCT(N(Tabela17683[Código]=Tabela13[[#This Row],[PAPEL]]),Tabela17683[Fechamento])</f>
        <v>0</v>
      </c>
      <c r="M250" s="32">
        <f>IF(Tabela13[[#This Row],[Cotação]]&gt;0,Plan1!$B$2/Tabela13[[#This Row],[Cotação]]-MOD(Plan1!$B$2/Tabela13[[#This Row],[Cotação]],100),0)</f>
        <v>0</v>
      </c>
      <c r="N250" s="32"/>
      <c r="O250" s="32"/>
      <c r="P250" s="88"/>
      <c r="Q250" s="64"/>
      <c r="R250" s="64"/>
      <c r="S250" s="64"/>
      <c r="T250" s="64"/>
      <c r="U250" s="64"/>
      <c r="V250" s="94"/>
      <c r="W250" s="93"/>
      <c r="X250" s="64"/>
      <c r="Y250" s="64"/>
      <c r="Z250" s="64"/>
      <c r="AA250" s="64"/>
      <c r="AB250" s="64"/>
      <c r="AC250" s="64" t="e">
        <f>AVERAGE(Tabela13[[#This Row],[LUCRO 2015]:[LUCRO 2010]])</f>
        <v>#DIV/0!</v>
      </c>
      <c r="AD250" s="64" t="e">
        <f>AVERAGE(Tabela13[[#This Row],[DIV 2015]:[DIV 2010]])</f>
        <v>#DIV/0!</v>
      </c>
      <c r="AE250" s="83" t="e">
        <f>Tabela13[[#This Row],[DIV MÉD]]*1000/Tabela13[[#This Row],[Qtde Total Ações]]</f>
        <v>#DIV/0!</v>
      </c>
      <c r="AF250" s="30" t="e">
        <f>Tabela13[[#This Row],[DIV MÉD]]/Tabela13[[#This Row],[LUCRO MÉD]]</f>
        <v>#DIV/0!</v>
      </c>
      <c r="AG250" s="30" t="e">
        <f>Tabela13[[#This Row],[DIV MÉD/AÇÃO]]/Tabela13[[#This Row],[Cotação]]</f>
        <v>#DIV/0!</v>
      </c>
      <c r="AH250" s="30" t="e">
        <f>Tabela13[[#This Row],[Cotação]]/Tabela13[[#This Row],[VPA]]</f>
        <v>#DIV/0!</v>
      </c>
      <c r="AI250" s="58">
        <f>IF(Tabela13[[#This Row],[P. Líquido]]&gt;0,Tabela13[[#This Row],[LUCRO MÉD]]/(Tabela13[[#This Row],[P. Líquido]]),0)</f>
        <v>0</v>
      </c>
      <c r="AJ250" s="70" t="e">
        <f>IF([LUCRO MÉD]&lt;&gt;0,Tabela13[[#This Row],[Cotação]]/(Tabela13[[#This Row],[LUCRO MÉD]]*1000/Tabela13[[#This Row],[Qtde Total Ações]]),0)</f>
        <v>#DIV/0!</v>
      </c>
      <c r="AK250" s="58" t="e">
        <f>(Tabela13[[#This Row],[LUCRO MÉD]]*1000/Tabela13[[#This Row],[Qtde Total Ações]])/Tabela13[[#This Row],[Cotação]]</f>
        <v>#DIV/0!</v>
      </c>
      <c r="AL250" s="56" t="e">
        <f>Tabela13[[#This Row],[Ativo Circ.]]/Tabela13[[#This Row],[Passivo Circ.]]</f>
        <v>#DIV/0!</v>
      </c>
      <c r="AM250" s="30" t="e">
        <f>STDEV(Tabela13[[#This Row],[LUCRO 2015]:[LUCRO 2010]])/Tabela13[[#This Row],[LUCRO MÉD]]</f>
        <v>#DIV/0!</v>
      </c>
    </row>
    <row r="251" spans="1:39" hidden="1">
      <c r="A251" s="60" t="s">
        <v>822</v>
      </c>
      <c r="B251" s="21" t="s">
        <v>561</v>
      </c>
      <c r="C251" s="21" t="s">
        <v>162</v>
      </c>
      <c r="D251" s="34">
        <f>MAX(Tabela13[[#This Row],[Colunas1]:[Colunas5]])</f>
        <v>13.17</v>
      </c>
      <c r="E2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1" s="28">
        <f>IF(Tabela13[[#This Row],[P. Líquido]]&lt;&gt;0,(Tabela13[[#This Row],[P. Líquido]]*1000)/Tabela13[[#This Row],[Qtde Total Ações]],0)</f>
        <v>26.584894352249687</v>
      </c>
      <c r="G251" s="39">
        <f>SUMPRODUCT(N(TRIM(Tabela15[Colunas1])=Tabela13[[#This Row],[Nome de Pregão]]),Tabela15[Qtde total de ações])</f>
        <v>5244316120</v>
      </c>
      <c r="H251" s="21">
        <f>SUMPRODUCT(N(Tabela1[Código]=Tabela13[[#This Row],[PAPEL]]),Tabela1[Fechamento])</f>
        <v>0</v>
      </c>
      <c r="I251" s="21">
        <f>SUMPRODUCT(N(Tabela17[Código]=Tabela13[[#This Row],[PAPEL]]),Tabela17[Fechamento])</f>
        <v>13.17</v>
      </c>
      <c r="J251" s="21">
        <f>SUMPRODUCT(N(Tabela176[Código]=Tabela13[[#This Row],[PAPEL]]),Tabela176[Fechamento])</f>
        <v>0</v>
      </c>
      <c r="K251" s="21">
        <f>SUMPRODUCT(N(Tabela1768[Código]=Tabela13[[#This Row],[PAPEL]]),Tabela1768[Fechamento])</f>
        <v>0</v>
      </c>
      <c r="L251" s="21">
        <f>SUMPRODUCT(N(Tabela17683[Código]=Tabela13[[#This Row],[PAPEL]]),Tabela17683[Fechamento])</f>
        <v>0</v>
      </c>
      <c r="M251" s="32">
        <f>IF(Tabela13[[#This Row],[Cotação]]&gt;0,Plan1!$B$2/Tabela13[[#This Row],[Cotação]]-MOD(Plan1!$B$2/Tabela13[[#This Row],[Cotação]],100),0)</f>
        <v>0</v>
      </c>
      <c r="N251" s="67">
        <v>139419590</v>
      </c>
      <c r="O251" s="67">
        <v>60417700</v>
      </c>
      <c r="P251" s="89">
        <v>41182018</v>
      </c>
      <c r="Q251" s="64">
        <v>0</v>
      </c>
      <c r="R251" s="64">
        <v>219588</v>
      </c>
      <c r="S251" s="64">
        <v>0</v>
      </c>
      <c r="T251" s="64"/>
      <c r="U251" s="64"/>
      <c r="V251" s="94"/>
      <c r="W251" s="93"/>
      <c r="X251" s="64"/>
      <c r="Y251" s="64"/>
      <c r="Z251" s="64"/>
      <c r="AA251" s="64"/>
      <c r="AB251" s="64"/>
      <c r="AC251" s="64">
        <f>AVERAGE(Tabela13[[#This Row],[LUCRO 2015]:[LUCRO 2010]])</f>
        <v>73196</v>
      </c>
      <c r="AD251" s="64" t="e">
        <f>AVERAGE(Tabela13[[#This Row],[DIV 2015]:[DIV 2010]])</f>
        <v>#DIV/0!</v>
      </c>
      <c r="AE251" s="83" t="e">
        <f>Tabela13[[#This Row],[DIV MÉD]]*1000/Tabela13[[#This Row],[Qtde Total Ações]]</f>
        <v>#DIV/0!</v>
      </c>
      <c r="AF251" s="30" t="e">
        <f>Tabela13[[#This Row],[DIV MÉD]]/Tabela13[[#This Row],[LUCRO MÉD]]</f>
        <v>#DIV/0!</v>
      </c>
      <c r="AG251" s="30" t="e">
        <f>Tabela13[[#This Row],[DIV MÉD/AÇÃO]]/Tabela13[[#This Row],[Cotação]]</f>
        <v>#DIV/0!</v>
      </c>
      <c r="AH251" s="30">
        <f>Tabela13[[#This Row],[Cotação]]/Tabela13[[#This Row],[VPA]]</f>
        <v>0.49539410710073101</v>
      </c>
      <c r="AI251" s="58">
        <f>IF(Tabela13[[#This Row],[P. Líquido]]&gt;0,Tabela13[[#This Row],[LUCRO MÉD]]/(Tabela13[[#This Row],[P. Líquido]]),0)</f>
        <v>5.2500513019727E-4</v>
      </c>
      <c r="AJ251" s="70">
        <f>IF([LUCRO MÉD]&lt;&gt;0,Tabela13[[#This Row],[Cotação]]/(Tabela13[[#This Row],[LUCRO MÉD]]*1000/Tabela13[[#This Row],[Qtde Total Ações]]),0)</f>
        <v>943.59860238810859</v>
      </c>
      <c r="AK251" s="58">
        <f>(Tabela13[[#This Row],[LUCRO MÉD]]*1000/Tabela13[[#This Row],[Qtde Total Ações]])/Tabela13[[#This Row],[Cotação]]</f>
        <v>1.0597726591255517E-3</v>
      </c>
      <c r="AL251" s="56">
        <f>Tabela13[[#This Row],[Ativo Circ.]]/Tabela13[[#This Row],[Passivo Circ.]]</f>
        <v>1.4670893495311472</v>
      </c>
      <c r="AM251" s="30">
        <f>STDEV(Tabela13[[#This Row],[LUCRO 2015]:[LUCRO 2010]])/Tabela13[[#This Row],[LUCRO MÉD]]</f>
        <v>1.7320508075688772</v>
      </c>
    </row>
    <row r="252" spans="1:39" hidden="1">
      <c r="A252" s="60" t="s">
        <v>572</v>
      </c>
      <c r="B252" s="21" t="s">
        <v>555</v>
      </c>
      <c r="C252" s="21" t="s">
        <v>167</v>
      </c>
      <c r="D252" s="34">
        <f>MAX(Tabela13[[#This Row],[Colunas1]:[Colunas5]])</f>
        <v>13.45</v>
      </c>
      <c r="E252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252" s="28">
        <f>IF(Tabela13[[#This Row],[P. Líquido]]&lt;&gt;0,(Tabela13[[#This Row],[P. Líquido]]*1000)/Tabela13[[#This Row],[Qtde Total Ações]],0)</f>
        <v>11.751154804967737</v>
      </c>
      <c r="G252" s="39">
        <f>SUMPRODUCT(N(TRIM(Tabela15[Colunas1])=Tabela13[[#This Row],[Nome de Pregão]]),Tabela15[Qtde total de ações])</f>
        <v>162735921</v>
      </c>
      <c r="H252" s="21">
        <f>SUMPRODUCT(N(Tabela1[Código]=Tabela13[[#This Row],[PAPEL]]),Tabela1[Fechamento])</f>
        <v>0</v>
      </c>
      <c r="I252" s="21">
        <f>SUMPRODUCT(N(Tabela17[Código]=Tabela13[[#This Row],[PAPEL]]),Tabela17[Fechamento])</f>
        <v>13.45</v>
      </c>
      <c r="J252" s="21">
        <f>SUMPRODUCT(N(Tabela176[Código]=Tabela13[[#This Row],[PAPEL]]),Tabela176[Fechamento])</f>
        <v>0</v>
      </c>
      <c r="K252" s="21">
        <f>SUMPRODUCT(N(Tabela1768[Código]=Tabela13[[#This Row],[PAPEL]]),Tabela1768[Fechamento])</f>
        <v>0</v>
      </c>
      <c r="L252" s="26">
        <f>SUMPRODUCT(N(Tabela17683[Código]=Tabela13[[#This Row],[PAPEL]]),Tabela17683[Fechamento])</f>
        <v>0</v>
      </c>
      <c r="M252" s="32">
        <f>IF(Tabela13[[#This Row],[Cotação]]&gt;0,Plan1!$B$2/Tabela13[[#This Row],[Cotação]]-MOD(Plan1!$B$2/Tabela13[[#This Row],[Cotação]],100),0)</f>
        <v>0</v>
      </c>
      <c r="N252" s="67">
        <v>1912335</v>
      </c>
      <c r="O252" s="67">
        <v>297078</v>
      </c>
      <c r="P252" s="89">
        <v>320420</v>
      </c>
      <c r="Q252" s="64">
        <v>144772</v>
      </c>
      <c r="R252" s="64">
        <v>168705</v>
      </c>
      <c r="S252" s="64">
        <v>73947</v>
      </c>
      <c r="T252" s="64">
        <v>131161</v>
      </c>
      <c r="U252" s="64">
        <v>103889</v>
      </c>
      <c r="V252" s="94">
        <v>56132</v>
      </c>
      <c r="W252" s="93">
        <v>97702</v>
      </c>
      <c r="X252" s="64">
        <v>30492</v>
      </c>
      <c r="Y252" s="64">
        <v>54999</v>
      </c>
      <c r="Z252" s="64">
        <v>25514</v>
      </c>
      <c r="AA252" s="64">
        <v>14959</v>
      </c>
      <c r="AB252" s="64">
        <v>7190</v>
      </c>
      <c r="AC252" s="64">
        <f>AVERAGE(Tabela13[[#This Row],[LUCRO 2015]:[LUCRO 2010]])</f>
        <v>113101</v>
      </c>
      <c r="AD252" s="64">
        <f>AVERAGE(Tabela13[[#This Row],[DIV 2015]:[DIV 2010]])</f>
        <v>38476</v>
      </c>
      <c r="AE252" s="83">
        <f>Tabela13[[#This Row],[DIV MÉD]]*1000/Tabela13[[#This Row],[Qtde Total Ações]]</f>
        <v>0.23643212736049837</v>
      </c>
      <c r="AF252" s="30">
        <f>Tabela13[[#This Row],[DIV MÉD]]/Tabela13[[#This Row],[LUCRO MÉD]]</f>
        <v>0.3401915102430571</v>
      </c>
      <c r="AG252" s="30">
        <f>Tabela13[[#This Row],[DIV MÉD/AÇÃO]]/Tabela13[[#This Row],[Cotação]]</f>
        <v>1.7578596829776832E-2</v>
      </c>
      <c r="AH252" s="30">
        <f>Tabela13[[#This Row],[Cotação]]/Tabela13[[#This Row],[VPA]]</f>
        <v>1.1445683614272604</v>
      </c>
      <c r="AI252" s="58">
        <f>IF(Tabela13[[#This Row],[P. Líquido]]&gt;0,Tabela13[[#This Row],[LUCRO MÉD]]/(Tabela13[[#This Row],[P. Líquido]]),0)</f>
        <v>5.9142880300784122E-2</v>
      </c>
      <c r="AJ252" s="70">
        <f>IF([LUCRO MÉD]&lt;&gt;0,Tabela13[[#This Row],[Cotação]]/(Tabela13[[#This Row],[LUCRO MÉD]]*1000/Tabela13[[#This Row],[Qtde Total Ações]]),0)</f>
        <v>19.35259756721868</v>
      </c>
      <c r="AK252" s="58">
        <f>(Tabela13[[#This Row],[LUCRO MÉD]]*1000/Tabela13[[#This Row],[Qtde Total Ações]])/Tabela13[[#This Row],[Cotação]]</f>
        <v>5.1672649964772568E-2</v>
      </c>
      <c r="AL252" s="56">
        <f>Tabela13[[#This Row],[Ativo Circ.]]/Tabela13[[#This Row],[Passivo Circ.]]</f>
        <v>0.92715186317957676</v>
      </c>
      <c r="AM252" s="30">
        <f>STDEV(Tabela13[[#This Row],[LUCRO 2015]:[LUCRO 2010]])/Tabela13[[#This Row],[LUCRO MÉD]]</f>
        <v>0.38100011498746983</v>
      </c>
    </row>
    <row r="253" spans="1:39" hidden="1">
      <c r="A253" s="60" t="s">
        <v>797</v>
      </c>
      <c r="B253" s="21" t="s">
        <v>556</v>
      </c>
      <c r="C253" s="21" t="s">
        <v>226</v>
      </c>
      <c r="D253" s="34">
        <f>MAX(Tabela13[[#This Row],[Colunas1]:[Colunas5]])</f>
        <v>13.5</v>
      </c>
      <c r="E2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3" s="28">
        <f>IF(Tabela13[[#This Row],[P. Líquido]]&lt;&gt;0,(Tabela13[[#This Row],[P. Líquido]]*1000)/Tabela13[[#This Row],[Qtde Total Ações]],0)</f>
        <v>4.2351996973583041</v>
      </c>
      <c r="G253" s="39">
        <f>SUMPRODUCT(N(TRIM(Tabela15[Colunas1])=Tabela13[[#This Row],[Nome de Pregão]]),Tabela15[Qtde total de ações])</f>
        <v>1033496721</v>
      </c>
      <c r="H253" s="21">
        <f>SUMPRODUCT(N(Tabela1[Código]=Tabela13[[#This Row],[PAPEL]]),Tabela1[Fechamento])</f>
        <v>0</v>
      </c>
      <c r="I253" s="21">
        <f>SUMPRODUCT(N(Tabela17[Código]=Tabela13[[#This Row],[PAPEL]]),Tabela17[Fechamento])</f>
        <v>13.5</v>
      </c>
      <c r="J253" s="21">
        <f>SUMPRODUCT(N(Tabela176[Código]=Tabela13[[#This Row],[PAPEL]]),Tabela176[Fechamento])</f>
        <v>0</v>
      </c>
      <c r="K253" s="21">
        <f>SUMPRODUCT(N(Tabela1768[Código]=Tabela13[[#This Row],[PAPEL]]),Tabela1768[Fechamento])</f>
        <v>0</v>
      </c>
      <c r="L253" s="31">
        <f>SUMPRODUCT(N(Tabela17683[Código]=Tabela13[[#This Row],[PAPEL]]),Tabela17683[Fechamento])</f>
        <v>0</v>
      </c>
      <c r="M253" s="22">
        <f>IF(Tabela13[[#This Row],[Cotação]]&gt;0,Plan1!$B$2/Tabela13[[#This Row],[Cotação]]-MOD(Plan1!$B$2/Tabela13[[#This Row],[Cotação]],100),0)</f>
        <v>0</v>
      </c>
      <c r="N253" s="72">
        <v>4377065</v>
      </c>
      <c r="O253" s="72">
        <v>2082212</v>
      </c>
      <c r="P253" s="89">
        <v>1008424</v>
      </c>
      <c r="Q253" s="64">
        <v>909423</v>
      </c>
      <c r="R253" s="64">
        <v>904845</v>
      </c>
      <c r="S253" s="64">
        <v>892852</v>
      </c>
      <c r="T253" s="64"/>
      <c r="U253" s="64"/>
      <c r="V253" s="94"/>
      <c r="W253" s="93"/>
      <c r="X253" s="64"/>
      <c r="Y253" s="64"/>
      <c r="Z253" s="64"/>
      <c r="AA253" s="64"/>
      <c r="AB253" s="64"/>
      <c r="AC253" s="64">
        <f>AVERAGE(Tabela13[[#This Row],[LUCRO 2015]:[LUCRO 2010]])</f>
        <v>902373.33333333337</v>
      </c>
      <c r="AD253" s="64" t="e">
        <f>AVERAGE(Tabela13[[#This Row],[DIV 2015]:[DIV 2010]])</f>
        <v>#DIV/0!</v>
      </c>
      <c r="AE253" s="83" t="e">
        <f>Tabela13[[#This Row],[DIV MÉD]]*1000/Tabela13[[#This Row],[Qtde Total Ações]]</f>
        <v>#DIV/0!</v>
      </c>
      <c r="AF253" s="30" t="e">
        <f>Tabela13[[#This Row],[DIV MÉD]]/Tabela13[[#This Row],[LUCRO MÉD]]</f>
        <v>#DIV/0!</v>
      </c>
      <c r="AG253" s="30" t="e">
        <f>Tabela13[[#This Row],[DIV MÉD/AÇÃO]]/Tabela13[[#This Row],[Cotação]]</f>
        <v>#DIV/0!</v>
      </c>
      <c r="AH253" s="30">
        <f>Tabela13[[#This Row],[Cotação]]/Tabela13[[#This Row],[VPA]]</f>
        <v>3.1875710626869833</v>
      </c>
      <c r="AI253" s="58">
        <f>IF(Tabela13[[#This Row],[P. Líquido]]&gt;0,Tabela13[[#This Row],[LUCRO MÉD]]/(Tabela13[[#This Row],[P. Líquido]]),0)</f>
        <v>0.20615945464217081</v>
      </c>
      <c r="AJ253" s="70">
        <f>IF([LUCRO MÉD]&lt;&gt;0,Tabela13[[#This Row],[Cotação]]/(Tabela13[[#This Row],[LUCRO MÉD]]*1000/Tabela13[[#This Row],[Qtde Total Ações]]),0)</f>
        <v>15.46167779799196</v>
      </c>
      <c r="AK253" s="58">
        <f>(Tabela13[[#This Row],[LUCRO MÉD]]*1000/Tabela13[[#This Row],[Qtde Total Ações]])/Tabela13[[#This Row],[Cotação]]</f>
        <v>6.4676034067264812E-2</v>
      </c>
      <c r="AL253" s="56">
        <f>Tabela13[[#This Row],[Ativo Circ.]]/Tabela13[[#This Row],[Passivo Circ.]]</f>
        <v>2.0648179733921448</v>
      </c>
      <c r="AM253" s="30">
        <f>STDEV(Tabela13[[#This Row],[LUCRO 2015]:[LUCRO 2010]])/Tabela13[[#This Row],[LUCRO MÉD]]</f>
        <v>9.4833614589591945E-3</v>
      </c>
    </row>
    <row r="254" spans="1:39" hidden="1">
      <c r="A254" s="60" t="s">
        <v>617</v>
      </c>
      <c r="B254" s="21" t="s">
        <v>555</v>
      </c>
      <c r="C254" s="21" t="s">
        <v>377</v>
      </c>
      <c r="D254" s="34">
        <f>MAX(Tabela13[[#This Row],[Colunas1]:[Colunas5]])</f>
        <v>13.79</v>
      </c>
      <c r="E2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4" s="28">
        <f>IF(Tabela13[[#This Row],[P. Líquido]]&lt;&gt;0,(Tabela13[[#This Row],[P. Líquido]]*1000)/Tabela13[[#This Row],[Qtde Total Ações]],0)</f>
        <v>7.2813683353612317</v>
      </c>
      <c r="G254" s="39">
        <f>SUMPRODUCT(N(TRIM(Tabela15[Colunas1])=Tabela13[[#This Row],[Nome de Pregão]]),Tabela15[Qtde total de ações])</f>
        <v>161228487</v>
      </c>
      <c r="H254" s="21">
        <f>SUMPRODUCT(N(Tabela1[Código]=Tabela13[[#This Row],[PAPEL]]),Tabela1[Fechamento])</f>
        <v>0</v>
      </c>
      <c r="I254" s="21">
        <f>SUMPRODUCT(N(Tabela17[Código]=Tabela13[[#This Row],[PAPEL]]),Tabela17[Fechamento])</f>
        <v>0</v>
      </c>
      <c r="J254" s="26">
        <f>SUMPRODUCT(N(Tabela176[Código]=Tabela13[[#This Row],[PAPEL]]),Tabela176[Fechamento])</f>
        <v>0</v>
      </c>
      <c r="K254" s="26">
        <f>SUMPRODUCT(N(Tabela1768[Código]=Tabela13[[#This Row],[PAPEL]]),Tabela1768[Fechamento])</f>
        <v>13.79</v>
      </c>
      <c r="L254" s="40">
        <f>SUMPRODUCT(N(Tabela17683[Código]=Tabela13[[#This Row],[PAPEL]]),Tabela17683[Fechamento])</f>
        <v>0</v>
      </c>
      <c r="M254" s="32">
        <f>IF(Tabela13[[#This Row],[Cotação]]&gt;0,Plan1!$B$2/Tabela13[[#This Row],[Cotação]]-MOD(Plan1!$B$2/Tabela13[[#This Row],[Cotação]],100),0)</f>
        <v>0</v>
      </c>
      <c r="N254" s="67">
        <v>1173964</v>
      </c>
      <c r="O254" s="67">
        <v>965638</v>
      </c>
      <c r="P254" s="89">
        <v>262072</v>
      </c>
      <c r="Q254" s="64">
        <v>281170</v>
      </c>
      <c r="R254" s="64">
        <v>318867</v>
      </c>
      <c r="S254" s="64">
        <v>318172</v>
      </c>
      <c r="T254" s="64"/>
      <c r="U254" s="64"/>
      <c r="V254" s="94"/>
      <c r="W254" s="93"/>
      <c r="X254" s="64"/>
      <c r="Y254" s="64"/>
      <c r="Z254" s="64"/>
      <c r="AA254" s="64"/>
      <c r="AB254" s="64"/>
      <c r="AC254" s="64">
        <f>AVERAGE(Tabela13[[#This Row],[LUCRO 2015]:[LUCRO 2010]])</f>
        <v>306069.66666666669</v>
      </c>
      <c r="AD254" s="64" t="e">
        <f>AVERAGE(Tabela13[[#This Row],[DIV 2015]:[DIV 2010]])</f>
        <v>#DIV/0!</v>
      </c>
      <c r="AE254" s="83" t="e">
        <f>Tabela13[[#This Row],[DIV MÉD]]*1000/Tabela13[[#This Row],[Qtde Total Ações]]</f>
        <v>#DIV/0!</v>
      </c>
      <c r="AF254" s="30" t="e">
        <f>Tabela13[[#This Row],[DIV MÉD]]/Tabela13[[#This Row],[LUCRO MÉD]]</f>
        <v>#DIV/0!</v>
      </c>
      <c r="AG254" s="30" t="e">
        <f>Tabela13[[#This Row],[DIV MÉD/AÇÃO]]/Tabela13[[#This Row],[Cotação]]</f>
        <v>#DIV/0!</v>
      </c>
      <c r="AH254" s="30">
        <f>Tabela13[[#This Row],[Cotação]]/Tabela13[[#This Row],[VPA]]</f>
        <v>1.8938748000194212</v>
      </c>
      <c r="AI254" s="58">
        <f>IF(Tabela13[[#This Row],[P. Líquido]]&gt;0,Tabela13[[#This Row],[LUCRO MÉD]]/(Tabela13[[#This Row],[P. Líquido]]),0)</f>
        <v>0.26071469539667885</v>
      </c>
      <c r="AJ254" s="70">
        <f>IF([LUCRO MÉD]&lt;&gt;0,Tabela13[[#This Row],[Cotação]]/(Tabela13[[#This Row],[LUCRO MÉD]]*1000/Tabela13[[#This Row],[Qtde Total Ações]]),0)</f>
        <v>7.2641659003451275</v>
      </c>
      <c r="AK254" s="58">
        <f>(Tabela13[[#This Row],[LUCRO MÉD]]*1000/Tabela13[[#This Row],[Qtde Total Ações]])/Tabela13[[#This Row],[Cotação]]</f>
        <v>0.13766205421499103</v>
      </c>
      <c r="AL254" s="56">
        <f>Tabela13[[#This Row],[Ativo Circ.]]/Tabela13[[#This Row],[Passivo Circ.]]</f>
        <v>3.6846286516682438</v>
      </c>
      <c r="AM254" s="30">
        <f>STDEV(Tabela13[[#This Row],[LUCRO 2015]:[LUCRO 2010]])/Tabela13[[#This Row],[LUCRO MÉD]]</f>
        <v>7.0462858719774424E-2</v>
      </c>
    </row>
    <row r="255" spans="1:39" hidden="1">
      <c r="A255" s="60" t="s">
        <v>598</v>
      </c>
      <c r="B255" s="21" t="s">
        <v>562</v>
      </c>
      <c r="C255" s="21" t="s">
        <v>137</v>
      </c>
      <c r="D255" s="34">
        <f>MAX(Tabela13[[#This Row],[Colunas1]:[Colunas5]])</f>
        <v>13.9</v>
      </c>
      <c r="E2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5" s="28">
        <f>IF(Tabela13[[#This Row],[P. Líquido]]&lt;&gt;0,(Tabela13[[#This Row],[P. Líquido]]*1000)/Tabela13[[#This Row],[Qtde Total Ações]],0)</f>
        <v>1.6778744631799127</v>
      </c>
      <c r="G255" s="39">
        <f>SUMPRODUCT(N(TRIM(Tabela15[Colunas1])=Tabela13[[#This Row],[Nome de Pregão]]),Tabela15[Qtde total de ações])</f>
        <v>797265248</v>
      </c>
      <c r="H255" s="21">
        <f>SUMPRODUCT(N(Tabela1[Código]=Tabela13[[#This Row],[PAPEL]]),Tabela1[Fechamento])</f>
        <v>0</v>
      </c>
      <c r="I255" s="21">
        <f>SUMPRODUCT(N(Tabela17[Código]=Tabela13[[#This Row],[PAPEL]]),Tabela17[Fechamento])</f>
        <v>13.9</v>
      </c>
      <c r="J255" s="21">
        <f>SUMPRODUCT(N(Tabela176[Código]=Tabela13[[#This Row],[PAPEL]]),Tabela176[Fechamento])</f>
        <v>0</v>
      </c>
      <c r="K255" s="21">
        <f>SUMPRODUCT(N(Tabela1768[Código]=Tabela13[[#This Row],[PAPEL]]),Tabela1768[Fechamento])</f>
        <v>0</v>
      </c>
      <c r="L255" s="31">
        <f>SUMPRODUCT(N(Tabela17683[Código]=Tabela13[[#This Row],[PAPEL]]),Tabela17683[Fechamento])</f>
        <v>0</v>
      </c>
      <c r="M255" s="32">
        <f>IF(Tabela13[[#This Row],[Cotação]]&gt;0,Plan1!$B$2/Tabela13[[#This Row],[Cotação]]-MOD(Plan1!$B$2/Tabela13[[#This Row],[Cotação]],100),0)</f>
        <v>0</v>
      </c>
      <c r="N255" s="67">
        <v>1337711</v>
      </c>
      <c r="O255" s="67">
        <v>17498487</v>
      </c>
      <c r="P255" s="89">
        <v>16682229</v>
      </c>
      <c r="Q255" s="64">
        <v>2898780</v>
      </c>
      <c r="R255" s="57">
        <v>726301</v>
      </c>
      <c r="S255" s="64">
        <v>507038</v>
      </c>
      <c r="T255" s="64"/>
      <c r="U255" s="64"/>
      <c r="V255" s="94"/>
      <c r="W255" s="93"/>
      <c r="X255" s="64"/>
      <c r="Y255" s="64"/>
      <c r="Z255" s="64"/>
      <c r="AA255" s="64"/>
      <c r="AB255" s="64"/>
      <c r="AC255" s="64">
        <f>AVERAGE(Tabela13[[#This Row],[LUCRO 2015]:[LUCRO 2010]])</f>
        <v>1377373</v>
      </c>
      <c r="AD255" s="64" t="e">
        <f>AVERAGE(Tabela13[[#This Row],[DIV 2015]:[DIV 2010]])</f>
        <v>#DIV/0!</v>
      </c>
      <c r="AE255" s="83" t="e">
        <f>Tabela13[[#This Row],[DIV MÉD]]*1000/Tabela13[[#This Row],[Qtde Total Ações]]</f>
        <v>#DIV/0!</v>
      </c>
      <c r="AF255" s="30" t="e">
        <f>Tabela13[[#This Row],[DIV MÉD]]/Tabela13[[#This Row],[LUCRO MÉD]]</f>
        <v>#DIV/0!</v>
      </c>
      <c r="AG255" s="30" t="e">
        <f>Tabela13[[#This Row],[DIV MÉD/AÇÃO]]/Tabela13[[#This Row],[Cotação]]</f>
        <v>#DIV/0!</v>
      </c>
      <c r="AH255" s="30">
        <f>Tabela13[[#This Row],[Cotação]]/Tabela13[[#This Row],[VPA]]</f>
        <v>8.2842908125895658</v>
      </c>
      <c r="AI255" s="58">
        <f>IF(Tabela13[[#This Row],[P. Líquido]]&gt;0,Tabela13[[#This Row],[LUCRO MÉD]]/(Tabela13[[#This Row],[P. Líquido]]),0)</f>
        <v>1.0296491544137709</v>
      </c>
      <c r="AJ255" s="70">
        <f>IF([LUCRO MÉD]&lt;&gt;0,Tabela13[[#This Row],[Cotação]]/(Tabela13[[#This Row],[LUCRO MÉD]]*1000/Tabela13[[#This Row],[Qtde Total Ações]]),0)</f>
        <v>8.0457413839243248</v>
      </c>
      <c r="AK255" s="58">
        <f>(Tabela13[[#This Row],[LUCRO MÉD]]*1000/Tabela13[[#This Row],[Qtde Total Ações]])/Tabela13[[#This Row],[Cotação]]</f>
        <v>0.12428935411695374</v>
      </c>
      <c r="AL255" s="56">
        <f>Tabela13[[#This Row],[Ativo Circ.]]/Tabela13[[#This Row],[Passivo Circ.]]</f>
        <v>1.0489297922957417</v>
      </c>
      <c r="AM255" s="30">
        <f>STDEV(Tabela13[[#This Row],[LUCRO 2015]:[LUCRO 2010]])/Tabela13[[#This Row],[LUCRO MÉD]]</f>
        <v>0.95989270340652488</v>
      </c>
    </row>
    <row r="256" spans="1:39" hidden="1">
      <c r="A256" s="21" t="s">
        <v>727</v>
      </c>
      <c r="B256" s="21" t="s">
        <v>562</v>
      </c>
      <c r="C256" s="21" t="s">
        <v>466</v>
      </c>
      <c r="D256" s="34">
        <f>MAX(Tabela13[[#This Row],[Colunas1]:[Colunas5]])</f>
        <v>3.5</v>
      </c>
      <c r="E2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6" s="28">
        <f>IF(Tabela13[[#This Row],[P. Líquido]]&lt;&gt;0,(Tabela13[[#This Row],[P. Líquido]]*1000)/Tabela13[[#This Row],[Qtde Total Ações]],0)</f>
        <v>0</v>
      </c>
      <c r="G256" s="39">
        <f>SUMPRODUCT(N(TRIM(Tabela15[Colunas1])=Tabela13[[#This Row],[Nome de Pregão]]),Tabela15[Qtde total de ações])</f>
        <v>0</v>
      </c>
      <c r="H256" s="21">
        <f>SUMPRODUCT(N(Tabela1[Código]=Tabela13[[#This Row],[PAPEL]]),Tabela1[Fechamento])</f>
        <v>0</v>
      </c>
      <c r="I256" s="21">
        <f>SUMPRODUCT(N(Tabela17[Código]=Tabela13[[#This Row],[PAPEL]]),Tabela17[Fechamento])</f>
        <v>0</v>
      </c>
      <c r="J256" s="21">
        <f>SUMPRODUCT(N(Tabela176[Código]=Tabela13[[#This Row],[PAPEL]]),Tabela176[Fechamento])</f>
        <v>0</v>
      </c>
      <c r="K256" s="21">
        <f>SUMPRODUCT(N(Tabela1768[Código]=Tabela13[[#This Row],[PAPEL]]),Tabela1768[Fechamento])</f>
        <v>0</v>
      </c>
      <c r="L256" s="26">
        <f>SUMPRODUCT(N(Tabela17683[Código]=Tabela13[[#This Row],[PAPEL]]),Tabela17683[Fechamento])</f>
        <v>3.5</v>
      </c>
      <c r="M256" s="32">
        <f>IF(Tabela13[[#This Row],[Cotação]]&gt;0,Plan1!$B$2/Tabela13[[#This Row],[Cotação]]-MOD(Plan1!$B$2/Tabela13[[#This Row],[Cotação]],100),0)</f>
        <v>200</v>
      </c>
      <c r="N256" s="39"/>
      <c r="O256" s="39"/>
      <c r="Q256" s="64"/>
      <c r="R256" s="64"/>
      <c r="S256" s="64"/>
      <c r="T256" s="64"/>
      <c r="U256" s="64"/>
      <c r="V256" s="94"/>
      <c r="W256" s="93"/>
      <c r="X256" s="64"/>
      <c r="Y256" s="64"/>
      <c r="Z256" s="64"/>
      <c r="AA256" s="64"/>
      <c r="AB256" s="64"/>
      <c r="AC256" s="64" t="e">
        <f>AVERAGE(Tabela13[[#This Row],[LUCRO 2015]:[LUCRO 2010]])</f>
        <v>#DIV/0!</v>
      </c>
      <c r="AD256" s="64" t="e">
        <f>AVERAGE(Tabela13[[#This Row],[DIV 2015]:[DIV 2010]])</f>
        <v>#DIV/0!</v>
      </c>
      <c r="AE256" s="83" t="e">
        <f>Tabela13[[#This Row],[DIV MÉD]]*1000/Tabela13[[#This Row],[Qtde Total Ações]]</f>
        <v>#DIV/0!</v>
      </c>
      <c r="AF256" s="30" t="e">
        <f>Tabela13[[#This Row],[DIV MÉD]]/Tabela13[[#This Row],[LUCRO MÉD]]</f>
        <v>#DIV/0!</v>
      </c>
      <c r="AG256" s="30" t="e">
        <f>Tabela13[[#This Row],[DIV MÉD/AÇÃO]]/Tabela13[[#This Row],[Cotação]]</f>
        <v>#DIV/0!</v>
      </c>
      <c r="AH256" s="30" t="e">
        <f>Tabela13[[#This Row],[Cotação]]/Tabela13[[#This Row],[VPA]]</f>
        <v>#DIV/0!</v>
      </c>
      <c r="AI256" s="58">
        <f>IF(Tabela13[[#This Row],[P. Líquido]]&gt;0,Tabela13[[#This Row],[LUCRO MÉD]]/(Tabela13[[#This Row],[P. Líquido]]),0)</f>
        <v>0</v>
      </c>
      <c r="AJ256" s="70" t="e">
        <f>IF([LUCRO MÉD]&lt;&gt;0,Tabela13[[#This Row],[Cotação]]/(Tabela13[[#This Row],[LUCRO MÉD]]*1000/Tabela13[[#This Row],[Qtde Total Ações]]),0)</f>
        <v>#DIV/0!</v>
      </c>
      <c r="AK256" s="58" t="e">
        <f>(Tabela13[[#This Row],[LUCRO MÉD]]*1000/Tabela13[[#This Row],[Qtde Total Ações]])/Tabela13[[#This Row],[Cotação]]</f>
        <v>#DIV/0!</v>
      </c>
      <c r="AL256" s="56" t="e">
        <f>Tabela13[[#This Row],[Ativo Circ.]]/Tabela13[[#This Row],[Passivo Circ.]]</f>
        <v>#DIV/0!</v>
      </c>
      <c r="AM256" s="30" t="e">
        <f>STDEV(Tabela13[[#This Row],[LUCRO 2015]:[LUCRO 2010]])/Tabela13[[#This Row],[LUCRO MÉD]]</f>
        <v>#DIV/0!</v>
      </c>
    </row>
    <row r="257" spans="1:39" hidden="1">
      <c r="A257" s="21" t="s">
        <v>727</v>
      </c>
      <c r="B257" s="21" t="s">
        <v>561</v>
      </c>
      <c r="C257" s="21" t="s">
        <v>465</v>
      </c>
      <c r="D257" s="34">
        <f>MAX(Tabela13[[#This Row],[Colunas1]:[Colunas5]])</f>
        <v>5.99</v>
      </c>
      <c r="E2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7" s="28">
        <f>IF(Tabela13[[#This Row],[P. Líquido]]&lt;&gt;0,(Tabela13[[#This Row],[P. Líquido]]*1000)/Tabela13[[#This Row],[Qtde Total Ações]],0)</f>
        <v>0</v>
      </c>
      <c r="G257" s="39">
        <f>SUMPRODUCT(N(TRIM(Tabela15[Colunas1])=Tabela13[[#This Row],[Nome de Pregão]]),Tabela15[Qtde total de ações])</f>
        <v>0</v>
      </c>
      <c r="H257" s="21">
        <f>SUMPRODUCT(N(Tabela1[Código]=Tabela13[[#This Row],[PAPEL]]),Tabela1[Fechamento])</f>
        <v>0</v>
      </c>
      <c r="I257" s="21">
        <f>SUMPRODUCT(N(Tabela17[Código]=Tabela13[[#This Row],[PAPEL]]),Tabela17[Fechamento])</f>
        <v>0</v>
      </c>
      <c r="J257" s="21">
        <f>SUMPRODUCT(N(Tabela176[Código]=Tabela13[[#This Row],[PAPEL]]),Tabela176[Fechamento])</f>
        <v>0</v>
      </c>
      <c r="K257" s="21">
        <f>SUMPRODUCT(N(Tabela1768[Código]=Tabela13[[#This Row],[PAPEL]]),Tabela1768[Fechamento])</f>
        <v>0</v>
      </c>
      <c r="L257" s="26">
        <f>SUMPRODUCT(N(Tabela17683[Código]=Tabela13[[#This Row],[PAPEL]]),Tabela17683[Fechamento])</f>
        <v>5.99</v>
      </c>
      <c r="M257" s="32">
        <f>IF(Tabela13[[#This Row],[Cotação]]&gt;0,Plan1!$B$2/Tabela13[[#This Row],[Cotação]]-MOD(Plan1!$B$2/Tabela13[[#This Row],[Cotação]],100),0)</f>
        <v>100</v>
      </c>
      <c r="N257" s="39"/>
      <c r="O257" s="39"/>
      <c r="Q257" s="64"/>
      <c r="R257" s="64"/>
      <c r="S257" s="64"/>
      <c r="T257" s="64"/>
      <c r="U257" s="64"/>
      <c r="V257" s="94"/>
      <c r="W257" s="93"/>
      <c r="X257" s="64"/>
      <c r="Y257" s="64"/>
      <c r="Z257" s="64"/>
      <c r="AA257" s="64"/>
      <c r="AB257" s="64"/>
      <c r="AC257" s="64" t="e">
        <f>AVERAGE(Tabela13[[#This Row],[LUCRO 2015]:[LUCRO 2010]])</f>
        <v>#DIV/0!</v>
      </c>
      <c r="AD257" s="64" t="e">
        <f>AVERAGE(Tabela13[[#This Row],[DIV 2015]:[DIV 2010]])</f>
        <v>#DIV/0!</v>
      </c>
      <c r="AE257" s="83" t="e">
        <f>Tabela13[[#This Row],[DIV MÉD]]*1000/Tabela13[[#This Row],[Qtde Total Ações]]</f>
        <v>#DIV/0!</v>
      </c>
      <c r="AF257" s="30" t="e">
        <f>Tabela13[[#This Row],[DIV MÉD]]/Tabela13[[#This Row],[LUCRO MÉD]]</f>
        <v>#DIV/0!</v>
      </c>
      <c r="AG257" s="30" t="e">
        <f>Tabela13[[#This Row],[DIV MÉD/AÇÃO]]/Tabela13[[#This Row],[Cotação]]</f>
        <v>#DIV/0!</v>
      </c>
      <c r="AH257" s="30" t="e">
        <f>Tabela13[[#This Row],[Cotação]]/Tabela13[[#This Row],[VPA]]</f>
        <v>#DIV/0!</v>
      </c>
      <c r="AI257" s="58">
        <f>IF(Tabela13[[#This Row],[P. Líquido]]&gt;0,Tabela13[[#This Row],[LUCRO MÉD]]/(Tabela13[[#This Row],[P. Líquido]]),0)</f>
        <v>0</v>
      </c>
      <c r="AJ257" s="70" t="e">
        <f>IF([LUCRO MÉD]&lt;&gt;0,Tabela13[[#This Row],[Cotação]]/(Tabela13[[#This Row],[LUCRO MÉD]]*1000/Tabela13[[#This Row],[Qtde Total Ações]]),0)</f>
        <v>#DIV/0!</v>
      </c>
      <c r="AK257" s="58" t="e">
        <f>(Tabela13[[#This Row],[LUCRO MÉD]]*1000/Tabela13[[#This Row],[Qtde Total Ações]])/Tabela13[[#This Row],[Cotação]]</f>
        <v>#DIV/0!</v>
      </c>
      <c r="AL257" s="56" t="e">
        <f>Tabela13[[#This Row],[Ativo Circ.]]/Tabela13[[#This Row],[Passivo Circ.]]</f>
        <v>#DIV/0!</v>
      </c>
      <c r="AM257" s="30" t="e">
        <f>STDEV(Tabela13[[#This Row],[LUCRO 2015]:[LUCRO 2010]])/Tabela13[[#This Row],[LUCRO MÉD]]</f>
        <v>#DIV/0!</v>
      </c>
    </row>
    <row r="258" spans="1:39" hidden="1">
      <c r="A258" s="21" t="s">
        <v>727</v>
      </c>
      <c r="B258" s="21" t="s">
        <v>555</v>
      </c>
      <c r="C258" s="21" t="s">
        <v>464</v>
      </c>
      <c r="D258" s="34">
        <f>MAX(Tabela13[[#This Row],[Colunas1]:[Colunas5]])</f>
        <v>50</v>
      </c>
      <c r="E2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8" s="28">
        <f>IF(Tabela13[[#This Row],[P. Líquido]]&lt;&gt;0,(Tabela13[[#This Row],[P. Líquido]]*1000)/Tabela13[[#This Row],[Qtde Total Ações]],0)</f>
        <v>0</v>
      </c>
      <c r="G258" s="39">
        <f>SUMPRODUCT(N(TRIM(Tabela15[Colunas1])=Tabela13[[#This Row],[Nome de Pregão]]),Tabela15[Qtde total de ações])</f>
        <v>0</v>
      </c>
      <c r="H258" s="21">
        <f>SUMPRODUCT(N(Tabela1[Código]=Tabela13[[#This Row],[PAPEL]]),Tabela1[Fechamento])</f>
        <v>0</v>
      </c>
      <c r="I258" s="21">
        <f>SUMPRODUCT(N(Tabela17[Código]=Tabela13[[#This Row],[PAPEL]]),Tabela17[Fechamento])</f>
        <v>0</v>
      </c>
      <c r="J258" s="21">
        <f>SUMPRODUCT(N(Tabela176[Código]=Tabela13[[#This Row],[PAPEL]]),Tabela176[Fechamento])</f>
        <v>0</v>
      </c>
      <c r="K258" s="21">
        <f>SUMPRODUCT(N(Tabela1768[Código]=Tabela13[[#This Row],[PAPEL]]),Tabela1768[Fechamento])</f>
        <v>0</v>
      </c>
      <c r="L258" s="26">
        <f>SUMPRODUCT(N(Tabela17683[Código]=Tabela13[[#This Row],[PAPEL]]),Tabela17683[Fechamento])</f>
        <v>50</v>
      </c>
      <c r="M258" s="32">
        <f>IF(Tabela13[[#This Row],[Cotação]]&gt;0,Plan1!$B$2/Tabela13[[#This Row],[Cotação]]-MOD(Plan1!$B$2/Tabela13[[#This Row],[Cotação]],100),0)</f>
        <v>0</v>
      </c>
      <c r="N258" s="32"/>
      <c r="O258" s="32"/>
      <c r="P258" s="88"/>
      <c r="Q258" s="64"/>
      <c r="R258" s="64"/>
      <c r="S258" s="64"/>
      <c r="T258" s="64"/>
      <c r="U258" s="64"/>
      <c r="V258" s="94"/>
      <c r="W258" s="93"/>
      <c r="X258" s="64"/>
      <c r="Y258" s="64"/>
      <c r="Z258" s="64"/>
      <c r="AA258" s="64"/>
      <c r="AB258" s="64"/>
      <c r="AC258" s="64" t="e">
        <f>AVERAGE(Tabela13[[#This Row],[LUCRO 2015]:[LUCRO 2010]])</f>
        <v>#DIV/0!</v>
      </c>
      <c r="AD258" s="64" t="e">
        <f>AVERAGE(Tabela13[[#This Row],[DIV 2015]:[DIV 2010]])</f>
        <v>#DIV/0!</v>
      </c>
      <c r="AE258" s="83" t="e">
        <f>Tabela13[[#This Row],[DIV MÉD]]*1000/Tabela13[[#This Row],[Qtde Total Ações]]</f>
        <v>#DIV/0!</v>
      </c>
      <c r="AF258" s="30" t="e">
        <f>Tabela13[[#This Row],[DIV MÉD]]/Tabela13[[#This Row],[LUCRO MÉD]]</f>
        <v>#DIV/0!</v>
      </c>
      <c r="AG258" s="30" t="e">
        <f>Tabela13[[#This Row],[DIV MÉD/AÇÃO]]/Tabela13[[#This Row],[Cotação]]</f>
        <v>#DIV/0!</v>
      </c>
      <c r="AH258" s="30" t="e">
        <f>Tabela13[[#This Row],[Cotação]]/Tabela13[[#This Row],[VPA]]</f>
        <v>#DIV/0!</v>
      </c>
      <c r="AI258" s="58">
        <f>IF(Tabela13[[#This Row],[P. Líquido]]&gt;0,Tabela13[[#This Row],[LUCRO MÉD]]/(Tabela13[[#This Row],[P. Líquido]]),0)</f>
        <v>0</v>
      </c>
      <c r="AJ258" s="70" t="e">
        <f>IF([LUCRO MÉD]&lt;&gt;0,Tabela13[[#This Row],[Cotação]]/(Tabela13[[#This Row],[LUCRO MÉD]]*1000/Tabela13[[#This Row],[Qtde Total Ações]]),0)</f>
        <v>#DIV/0!</v>
      </c>
      <c r="AK258" s="58" t="e">
        <f>(Tabela13[[#This Row],[LUCRO MÉD]]*1000/Tabela13[[#This Row],[Qtde Total Ações]])/Tabela13[[#This Row],[Cotação]]</f>
        <v>#DIV/0!</v>
      </c>
      <c r="AL258" s="56" t="e">
        <f>Tabela13[[#This Row],[Ativo Circ.]]/Tabela13[[#This Row],[Passivo Circ.]]</f>
        <v>#DIV/0!</v>
      </c>
      <c r="AM258" s="30" t="e">
        <f>STDEV(Tabela13[[#This Row],[LUCRO 2015]:[LUCRO 2010]])/Tabela13[[#This Row],[LUCRO MÉD]]</f>
        <v>#DIV/0!</v>
      </c>
    </row>
    <row r="259" spans="1:39" hidden="1">
      <c r="A259" s="21" t="s">
        <v>728</v>
      </c>
      <c r="B259" s="21" t="s">
        <v>556</v>
      </c>
      <c r="C259" s="21" t="s">
        <v>242</v>
      </c>
      <c r="D259" s="34">
        <f>MAX(Tabela13[[#This Row],[Colunas1]:[Colunas5]])</f>
        <v>5.4</v>
      </c>
      <c r="E2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59" s="28">
        <f>IF(Tabela13[[#This Row],[P. Líquido]]&lt;&gt;0,(Tabela13[[#This Row],[P. Líquido]]*1000)/Tabela13[[#This Row],[Qtde Total Ações]],0)</f>
        <v>0</v>
      </c>
      <c r="G259" s="39">
        <f>SUMPRODUCT(N(TRIM(Tabela15[Colunas1])=Tabela13[[#This Row],[Nome de Pregão]]),Tabela15[Qtde total de ações])</f>
        <v>0</v>
      </c>
      <c r="H259" s="21">
        <f>SUMPRODUCT(N(Tabela1[Código]=Tabela13[[#This Row],[PAPEL]]),Tabela1[Fechamento])</f>
        <v>0</v>
      </c>
      <c r="I259" s="21">
        <f>SUMPRODUCT(N(Tabela17[Código]=Tabela13[[#This Row],[PAPEL]]),Tabela17[Fechamento])</f>
        <v>0</v>
      </c>
      <c r="J259" s="21">
        <f>SUMPRODUCT(N(Tabela176[Código]=Tabela13[[#This Row],[PAPEL]]),Tabela176[Fechamento])</f>
        <v>5.4</v>
      </c>
      <c r="K259" s="21">
        <f>SUMPRODUCT(N(Tabela1768[Código]=Tabela13[[#This Row],[PAPEL]]),Tabela1768[Fechamento])</f>
        <v>0</v>
      </c>
      <c r="L259" s="31">
        <f>SUMPRODUCT(N(Tabela17683[Código]=Tabela13[[#This Row],[PAPEL]]),Tabela17683[Fechamento])</f>
        <v>0</v>
      </c>
      <c r="M259" s="32">
        <f>IF(Tabela13[[#This Row],[Cotação]]&gt;0,Plan1!$B$2/Tabela13[[#This Row],[Cotação]]-MOD(Plan1!$B$2/Tabela13[[#This Row],[Cotação]],100),0)</f>
        <v>100</v>
      </c>
      <c r="N259" s="39"/>
      <c r="O259" s="39"/>
      <c r="Q259" s="64"/>
      <c r="R259" s="64"/>
      <c r="S259" s="64"/>
      <c r="T259" s="64"/>
      <c r="U259" s="64"/>
      <c r="V259" s="94"/>
      <c r="W259" s="93"/>
      <c r="X259" s="64"/>
      <c r="Y259" s="64"/>
      <c r="Z259" s="64"/>
      <c r="AA259" s="64"/>
      <c r="AB259" s="64"/>
      <c r="AC259" s="64" t="e">
        <f>AVERAGE(Tabela13[[#This Row],[LUCRO 2015]:[LUCRO 2010]])</f>
        <v>#DIV/0!</v>
      </c>
      <c r="AD259" s="64" t="e">
        <f>AVERAGE(Tabela13[[#This Row],[DIV 2015]:[DIV 2010]])</f>
        <v>#DIV/0!</v>
      </c>
      <c r="AE259" s="83" t="e">
        <f>Tabela13[[#This Row],[DIV MÉD]]*1000/Tabela13[[#This Row],[Qtde Total Ações]]</f>
        <v>#DIV/0!</v>
      </c>
      <c r="AF259" s="30" t="e">
        <f>Tabela13[[#This Row],[DIV MÉD]]/Tabela13[[#This Row],[LUCRO MÉD]]</f>
        <v>#DIV/0!</v>
      </c>
      <c r="AG259" s="30" t="e">
        <f>Tabela13[[#This Row],[DIV MÉD/AÇÃO]]/Tabela13[[#This Row],[Cotação]]</f>
        <v>#DIV/0!</v>
      </c>
      <c r="AH259" s="30" t="e">
        <f>Tabela13[[#This Row],[Cotação]]/Tabela13[[#This Row],[VPA]]</f>
        <v>#DIV/0!</v>
      </c>
      <c r="AI259" s="58">
        <f>IF(Tabela13[[#This Row],[P. Líquido]]&gt;0,Tabela13[[#This Row],[LUCRO MÉD]]/(Tabela13[[#This Row],[P. Líquido]]),0)</f>
        <v>0</v>
      </c>
      <c r="AJ259" s="70" t="e">
        <f>IF([LUCRO MÉD]&lt;&gt;0,Tabela13[[#This Row],[Cotação]]/(Tabela13[[#This Row],[LUCRO MÉD]]*1000/Tabela13[[#This Row],[Qtde Total Ações]]),0)</f>
        <v>#DIV/0!</v>
      </c>
      <c r="AK259" s="58" t="e">
        <f>(Tabela13[[#This Row],[LUCRO MÉD]]*1000/Tabela13[[#This Row],[Qtde Total Ações]])/Tabela13[[#This Row],[Cotação]]</f>
        <v>#DIV/0!</v>
      </c>
      <c r="AL259" s="56" t="e">
        <f>Tabela13[[#This Row],[Ativo Circ.]]/Tabela13[[#This Row],[Passivo Circ.]]</f>
        <v>#DIV/0!</v>
      </c>
      <c r="AM259" s="30" t="e">
        <f>STDEV(Tabela13[[#This Row],[LUCRO 2015]:[LUCRO 2010]])/Tabela13[[#This Row],[LUCRO MÉD]]</f>
        <v>#DIV/0!</v>
      </c>
    </row>
    <row r="260" spans="1:39" hidden="1">
      <c r="A260" s="21" t="s">
        <v>728</v>
      </c>
      <c r="B260" s="21" t="s">
        <v>555</v>
      </c>
      <c r="C260" s="21" t="s">
        <v>241</v>
      </c>
      <c r="D260" s="34">
        <f>MAX(Tabela13[[#This Row],[Colunas1]:[Colunas5]])</f>
        <v>6.1</v>
      </c>
      <c r="E2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0" s="28">
        <f>IF(Tabela13[[#This Row],[P. Líquido]]&lt;&gt;0,(Tabela13[[#This Row],[P. Líquido]]*1000)/Tabela13[[#This Row],[Qtde Total Ações]],0)</f>
        <v>0</v>
      </c>
      <c r="G260" s="39">
        <f>SUMPRODUCT(N(TRIM(Tabela15[Colunas1])=Tabela13[[#This Row],[Nome de Pregão]]),Tabela15[Qtde total de ações])</f>
        <v>0</v>
      </c>
      <c r="H260" s="21">
        <f>SUMPRODUCT(N(Tabela1[Código]=Tabela13[[#This Row],[PAPEL]]),Tabela1[Fechamento])</f>
        <v>0</v>
      </c>
      <c r="I260" s="21">
        <f>SUMPRODUCT(N(Tabela17[Código]=Tabela13[[#This Row],[PAPEL]]),Tabela17[Fechamento])</f>
        <v>0</v>
      </c>
      <c r="J260" s="21">
        <f>SUMPRODUCT(N(Tabela176[Código]=Tabela13[[#This Row],[PAPEL]]),Tabela176[Fechamento])</f>
        <v>6.1</v>
      </c>
      <c r="K260" s="21">
        <f>SUMPRODUCT(N(Tabela1768[Código]=Tabela13[[#This Row],[PAPEL]]),Tabela1768[Fechamento])</f>
        <v>0</v>
      </c>
      <c r="L260" s="31">
        <f>SUMPRODUCT(N(Tabela17683[Código]=Tabela13[[#This Row],[PAPEL]]),Tabela17683[Fechamento])</f>
        <v>0</v>
      </c>
      <c r="M260" s="32">
        <f>IF(Tabela13[[#This Row],[Cotação]]&gt;0,Plan1!$B$2/Tabela13[[#This Row],[Cotação]]-MOD(Plan1!$B$2/Tabela13[[#This Row],[Cotação]],100),0)</f>
        <v>100</v>
      </c>
      <c r="N260" s="39"/>
      <c r="O260" s="39"/>
      <c r="Q260" s="64"/>
      <c r="R260" s="64"/>
      <c r="S260" s="64"/>
      <c r="T260" s="64"/>
      <c r="U260" s="64"/>
      <c r="V260" s="94"/>
      <c r="W260" s="93"/>
      <c r="X260" s="64"/>
      <c r="Y260" s="64"/>
      <c r="Z260" s="64"/>
      <c r="AA260" s="64"/>
      <c r="AB260" s="64"/>
      <c r="AC260" s="64" t="e">
        <f>AVERAGE(Tabela13[[#This Row],[LUCRO 2015]:[LUCRO 2010]])</f>
        <v>#DIV/0!</v>
      </c>
      <c r="AD260" s="64" t="e">
        <f>AVERAGE(Tabela13[[#This Row],[DIV 2015]:[DIV 2010]])</f>
        <v>#DIV/0!</v>
      </c>
      <c r="AE260" s="83" t="e">
        <f>Tabela13[[#This Row],[DIV MÉD]]*1000/Tabela13[[#This Row],[Qtde Total Ações]]</f>
        <v>#DIV/0!</v>
      </c>
      <c r="AF260" s="30" t="e">
        <f>Tabela13[[#This Row],[DIV MÉD]]/Tabela13[[#This Row],[LUCRO MÉD]]</f>
        <v>#DIV/0!</v>
      </c>
      <c r="AG260" s="30" t="e">
        <f>Tabela13[[#This Row],[DIV MÉD/AÇÃO]]/Tabela13[[#This Row],[Cotação]]</f>
        <v>#DIV/0!</v>
      </c>
      <c r="AH260" s="30" t="e">
        <f>Tabela13[[#This Row],[Cotação]]/Tabela13[[#This Row],[VPA]]</f>
        <v>#DIV/0!</v>
      </c>
      <c r="AI260" s="58">
        <f>IF(Tabela13[[#This Row],[P. Líquido]]&gt;0,Tabela13[[#This Row],[LUCRO MÉD]]/(Tabela13[[#This Row],[P. Líquido]]),0)</f>
        <v>0</v>
      </c>
      <c r="AJ260" s="70" t="e">
        <f>IF([LUCRO MÉD]&lt;&gt;0,Tabela13[[#This Row],[Cotação]]/(Tabela13[[#This Row],[LUCRO MÉD]]*1000/Tabela13[[#This Row],[Qtde Total Ações]]),0)</f>
        <v>#DIV/0!</v>
      </c>
      <c r="AK260" s="58" t="e">
        <f>(Tabela13[[#This Row],[LUCRO MÉD]]*1000/Tabela13[[#This Row],[Qtde Total Ações]])/Tabela13[[#This Row],[Cotação]]</f>
        <v>#DIV/0!</v>
      </c>
      <c r="AL260" s="56" t="e">
        <f>Tabela13[[#This Row],[Ativo Circ.]]/Tabela13[[#This Row],[Passivo Circ.]]</f>
        <v>#DIV/0!</v>
      </c>
      <c r="AM260" s="30" t="e">
        <f>STDEV(Tabela13[[#This Row],[LUCRO 2015]:[LUCRO 2010]])/Tabela13[[#This Row],[LUCRO MÉD]]</f>
        <v>#DIV/0!</v>
      </c>
    </row>
    <row r="261" spans="1:39" hidden="1">
      <c r="A261" s="21" t="s">
        <v>729</v>
      </c>
      <c r="B261" s="21" t="s">
        <v>556</v>
      </c>
      <c r="C261" s="21" t="s">
        <v>176</v>
      </c>
      <c r="D261" s="34">
        <f>MAX(Tabela13[[#This Row],[Colunas1]:[Colunas5]])</f>
        <v>6.3</v>
      </c>
      <c r="E2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1" s="28">
        <f>IF(Tabela13[[#This Row],[P. Líquido]]&lt;&gt;0,(Tabela13[[#This Row],[P. Líquido]]*1000)/Tabela13[[#This Row],[Qtde Total Ações]],0)</f>
        <v>0</v>
      </c>
      <c r="G261" s="39">
        <f>SUMPRODUCT(N(TRIM(Tabela15[Colunas1])=Tabela13[[#This Row],[Nome de Pregão]]),Tabela15[Qtde total de ações])</f>
        <v>0</v>
      </c>
      <c r="H261" s="21">
        <f>SUMPRODUCT(N(Tabela1[Código]=Tabela13[[#This Row],[PAPEL]]),Tabela1[Fechamento])</f>
        <v>0</v>
      </c>
      <c r="I261" s="21">
        <f>SUMPRODUCT(N(Tabela17[Código]=Tabela13[[#This Row],[PAPEL]]),Tabela17[Fechamento])</f>
        <v>6.3</v>
      </c>
      <c r="J261" s="21">
        <f>SUMPRODUCT(N(Tabela176[Código]=Tabela13[[#This Row],[PAPEL]]),Tabela176[Fechamento])</f>
        <v>0</v>
      </c>
      <c r="K261" s="21">
        <f>SUMPRODUCT(N(Tabela1768[Código]=Tabela13[[#This Row],[PAPEL]]),Tabela1768[Fechamento])</f>
        <v>0</v>
      </c>
      <c r="L261" s="31">
        <f>SUMPRODUCT(N(Tabela17683[Código]=Tabela13[[#This Row],[PAPEL]]),Tabela17683[Fechamento])</f>
        <v>0</v>
      </c>
      <c r="M261" s="32">
        <f>IF(Tabela13[[#This Row],[Cotação]]&gt;0,Plan1!$B$2/Tabela13[[#This Row],[Cotação]]-MOD(Plan1!$B$2/Tabela13[[#This Row],[Cotação]],100),0)</f>
        <v>100</v>
      </c>
      <c r="N261" s="39"/>
      <c r="O261" s="39"/>
      <c r="Q261" s="64"/>
      <c r="R261" s="64"/>
      <c r="S261" s="64"/>
      <c r="T261" s="64"/>
      <c r="U261" s="64"/>
      <c r="V261" s="94"/>
      <c r="W261" s="93"/>
      <c r="X261" s="64"/>
      <c r="Y261" s="64"/>
      <c r="Z261" s="64"/>
      <c r="AA261" s="64"/>
      <c r="AB261" s="64"/>
      <c r="AC261" s="64" t="e">
        <f>AVERAGE(Tabela13[[#This Row],[LUCRO 2015]:[LUCRO 2010]])</f>
        <v>#DIV/0!</v>
      </c>
      <c r="AD261" s="64" t="e">
        <f>AVERAGE(Tabela13[[#This Row],[DIV 2015]:[DIV 2010]])</f>
        <v>#DIV/0!</v>
      </c>
      <c r="AE261" s="83" t="e">
        <f>Tabela13[[#This Row],[DIV MÉD]]*1000/Tabela13[[#This Row],[Qtde Total Ações]]</f>
        <v>#DIV/0!</v>
      </c>
      <c r="AF261" s="30" t="e">
        <f>Tabela13[[#This Row],[DIV MÉD]]/Tabela13[[#This Row],[LUCRO MÉD]]</f>
        <v>#DIV/0!</v>
      </c>
      <c r="AG261" s="30" t="e">
        <f>Tabela13[[#This Row],[DIV MÉD/AÇÃO]]/Tabela13[[#This Row],[Cotação]]</f>
        <v>#DIV/0!</v>
      </c>
      <c r="AH261" s="30" t="e">
        <f>Tabela13[[#This Row],[Cotação]]/Tabela13[[#This Row],[VPA]]</f>
        <v>#DIV/0!</v>
      </c>
      <c r="AI261" s="58">
        <f>IF(Tabela13[[#This Row],[P. Líquido]]&gt;0,Tabela13[[#This Row],[LUCRO MÉD]]/(Tabela13[[#This Row],[P. Líquido]]),0)</f>
        <v>0</v>
      </c>
      <c r="AJ261" s="70" t="e">
        <f>IF([LUCRO MÉD]&lt;&gt;0,Tabela13[[#This Row],[Cotação]]/(Tabela13[[#This Row],[LUCRO MÉD]]*1000/Tabela13[[#This Row],[Qtde Total Ações]]),0)</f>
        <v>#DIV/0!</v>
      </c>
      <c r="AK261" s="58" t="e">
        <f>(Tabela13[[#This Row],[LUCRO MÉD]]*1000/Tabela13[[#This Row],[Qtde Total Ações]])/Tabela13[[#This Row],[Cotação]]</f>
        <v>#DIV/0!</v>
      </c>
      <c r="AL261" s="56" t="e">
        <f>Tabela13[[#This Row],[Ativo Circ.]]/Tabela13[[#This Row],[Passivo Circ.]]</f>
        <v>#DIV/0!</v>
      </c>
      <c r="AM261" s="30" t="e">
        <f>STDEV(Tabela13[[#This Row],[LUCRO 2015]:[LUCRO 2010]])/Tabela13[[#This Row],[LUCRO MÉD]]</f>
        <v>#DIV/0!</v>
      </c>
    </row>
    <row r="262" spans="1:39" hidden="1">
      <c r="A262" s="21" t="s">
        <v>729</v>
      </c>
      <c r="B262" s="21" t="s">
        <v>555</v>
      </c>
      <c r="C262" s="21" t="s">
        <v>175</v>
      </c>
      <c r="D262" s="34">
        <f>MAX(Tabela13[[#This Row],[Colunas1]:[Colunas5]])</f>
        <v>7.5</v>
      </c>
      <c r="E2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2" s="28">
        <f>IF(Tabela13[[#This Row],[P. Líquido]]&lt;&gt;0,(Tabela13[[#This Row],[P. Líquido]]*1000)/Tabela13[[#This Row],[Qtde Total Ações]],0)</f>
        <v>0</v>
      </c>
      <c r="G262" s="39">
        <f>SUMPRODUCT(N(TRIM(Tabela15[Colunas1])=Tabela13[[#This Row],[Nome de Pregão]]),Tabela15[Qtde total de ações])</f>
        <v>0</v>
      </c>
      <c r="H262" s="21">
        <f>SUMPRODUCT(N(Tabela1[Código]=Tabela13[[#This Row],[PAPEL]]),Tabela1[Fechamento])</f>
        <v>0</v>
      </c>
      <c r="I262" s="21">
        <f>SUMPRODUCT(N(Tabela17[Código]=Tabela13[[#This Row],[PAPEL]]),Tabela17[Fechamento])</f>
        <v>7.5</v>
      </c>
      <c r="J262" s="21">
        <f>SUMPRODUCT(N(Tabela176[Código]=Tabela13[[#This Row],[PAPEL]]),Tabela176[Fechamento])</f>
        <v>0</v>
      </c>
      <c r="K262" s="21">
        <f>SUMPRODUCT(N(Tabela1768[Código]=Tabela13[[#This Row],[PAPEL]]),Tabela1768[Fechamento])</f>
        <v>0</v>
      </c>
      <c r="L262" s="31">
        <f>SUMPRODUCT(N(Tabela17683[Código]=Tabela13[[#This Row],[PAPEL]]),Tabela17683[Fechamento])</f>
        <v>0</v>
      </c>
      <c r="M262" s="32">
        <f>IF(Tabela13[[#This Row],[Cotação]]&gt;0,Plan1!$B$2/Tabela13[[#This Row],[Cotação]]-MOD(Plan1!$B$2/Tabela13[[#This Row],[Cotação]],100),0)</f>
        <v>100</v>
      </c>
      <c r="N262" s="39"/>
      <c r="O262" s="39"/>
      <c r="Q262" s="64"/>
      <c r="R262" s="64"/>
      <c r="S262" s="64"/>
      <c r="T262" s="64"/>
      <c r="U262" s="64"/>
      <c r="V262" s="94"/>
      <c r="W262" s="93"/>
      <c r="X262" s="64"/>
      <c r="Y262" s="64"/>
      <c r="Z262" s="64"/>
      <c r="AA262" s="64"/>
      <c r="AB262" s="64"/>
      <c r="AC262" s="64" t="e">
        <f>AVERAGE(Tabela13[[#This Row],[LUCRO 2015]:[LUCRO 2010]])</f>
        <v>#DIV/0!</v>
      </c>
      <c r="AD262" s="64" t="e">
        <f>AVERAGE(Tabela13[[#This Row],[DIV 2015]:[DIV 2010]])</f>
        <v>#DIV/0!</v>
      </c>
      <c r="AE262" s="83" t="e">
        <f>Tabela13[[#This Row],[DIV MÉD]]*1000/Tabela13[[#This Row],[Qtde Total Ações]]</f>
        <v>#DIV/0!</v>
      </c>
      <c r="AF262" s="30" t="e">
        <f>Tabela13[[#This Row],[DIV MÉD]]/Tabela13[[#This Row],[LUCRO MÉD]]</f>
        <v>#DIV/0!</v>
      </c>
      <c r="AG262" s="30" t="e">
        <f>Tabela13[[#This Row],[DIV MÉD/AÇÃO]]/Tabela13[[#This Row],[Cotação]]</f>
        <v>#DIV/0!</v>
      </c>
      <c r="AH262" s="30" t="e">
        <f>Tabela13[[#This Row],[Cotação]]/Tabela13[[#This Row],[VPA]]</f>
        <v>#DIV/0!</v>
      </c>
      <c r="AI262" s="58">
        <f>IF(Tabela13[[#This Row],[P. Líquido]]&gt;0,Tabela13[[#This Row],[LUCRO MÉD]]/(Tabela13[[#This Row],[P. Líquido]]),0)</f>
        <v>0</v>
      </c>
      <c r="AJ262" s="70" t="e">
        <f>IF([LUCRO MÉD]&lt;&gt;0,Tabela13[[#This Row],[Cotação]]/(Tabela13[[#This Row],[LUCRO MÉD]]*1000/Tabela13[[#This Row],[Qtde Total Ações]]),0)</f>
        <v>#DIV/0!</v>
      </c>
      <c r="AK262" s="58" t="e">
        <f>(Tabela13[[#This Row],[LUCRO MÉD]]*1000/Tabela13[[#This Row],[Qtde Total Ações]])/Tabela13[[#This Row],[Cotação]]</f>
        <v>#DIV/0!</v>
      </c>
      <c r="AL262" s="56" t="e">
        <f>Tabela13[[#This Row],[Ativo Circ.]]/Tabela13[[#This Row],[Passivo Circ.]]</f>
        <v>#DIV/0!</v>
      </c>
      <c r="AM262" s="30" t="e">
        <f>STDEV(Tabela13[[#This Row],[LUCRO 2015]:[LUCRO 2010]])/Tabela13[[#This Row],[LUCRO MÉD]]</f>
        <v>#DIV/0!</v>
      </c>
    </row>
    <row r="263" spans="1:39" hidden="1">
      <c r="A263" s="60" t="s">
        <v>730</v>
      </c>
      <c r="B263" s="21" t="s">
        <v>556</v>
      </c>
      <c r="C263" s="21" t="s">
        <v>45</v>
      </c>
      <c r="D263" s="34">
        <f>MAX(Tabela13[[#This Row],[Colunas1]:[Colunas5]])</f>
        <v>0.25</v>
      </c>
      <c r="E2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3" s="28" t="e">
        <f>IF(Tabela13[[#This Row],[P. Líquido]]&lt;&gt;0,(Tabela13[[#This Row],[P. Líquido]]*1000)/Tabela13[[#This Row],[Qtde Total Ações]],0)</f>
        <v>#DIV/0!</v>
      </c>
      <c r="G263" s="39">
        <f>SUMPRODUCT(N(TRIM(Tabela15[Colunas1])=Tabela13[[#This Row],[Nome de Pregão]]),Tabela15[Qtde total de ações])</f>
        <v>0</v>
      </c>
      <c r="H263" s="21">
        <f>SUMPRODUCT(N(Tabela1[Código]=Tabela13[[#This Row],[PAPEL]]),Tabela1[Fechamento])</f>
        <v>0.25</v>
      </c>
      <c r="I263" s="21">
        <f>SUMPRODUCT(N(Tabela17[Código]=Tabela13[[#This Row],[PAPEL]]),Tabela17[Fechamento])</f>
        <v>0</v>
      </c>
      <c r="J263" s="21">
        <f>SUMPRODUCT(N(Tabela176[Código]=Tabela13[[#This Row],[PAPEL]]),Tabela176[Fechamento])</f>
        <v>0</v>
      </c>
      <c r="K263" s="21">
        <f>SUMPRODUCT(N(Tabela1768[Código]=Tabela13[[#This Row],[PAPEL]]),Tabela1768[Fechamento])</f>
        <v>0</v>
      </c>
      <c r="L263" s="31">
        <f>SUMPRODUCT(N(Tabela17683[Código]=Tabela13[[#This Row],[PAPEL]]),Tabela17683[Fechamento])</f>
        <v>0</v>
      </c>
      <c r="M263" s="32">
        <f>IF(Tabela13[[#This Row],[Cotação]]&gt;0,Plan1!$B$2/Tabela13[[#This Row],[Cotação]]-MOD(Plan1!$B$2/Tabela13[[#This Row],[Cotação]],100),0)</f>
        <v>4000</v>
      </c>
      <c r="N263" s="39">
        <v>60854</v>
      </c>
      <c r="O263" s="39">
        <v>54255</v>
      </c>
      <c r="P263" s="87">
        <v>2283</v>
      </c>
      <c r="Q263" s="64">
        <v>4058</v>
      </c>
      <c r="R263" s="64">
        <v>3494</v>
      </c>
      <c r="S263" s="64">
        <v>2123</v>
      </c>
      <c r="T263" s="64"/>
      <c r="U263" s="64"/>
      <c r="V263" s="94"/>
      <c r="W263" s="93"/>
      <c r="X263" s="64"/>
      <c r="Y263" s="64"/>
      <c r="Z263" s="64"/>
      <c r="AA263" s="64"/>
      <c r="AB263" s="64"/>
      <c r="AC263" s="64">
        <f>AVERAGE(Tabela13[[#This Row],[LUCRO 2015]:[LUCRO 2010]])</f>
        <v>3225</v>
      </c>
      <c r="AD263" s="64" t="e">
        <f>AVERAGE(Tabela13[[#This Row],[DIV 2015]:[DIV 2010]])</f>
        <v>#DIV/0!</v>
      </c>
      <c r="AE263" s="83" t="e">
        <f>Tabela13[[#This Row],[DIV MÉD]]*1000/Tabela13[[#This Row],[Qtde Total Ações]]</f>
        <v>#DIV/0!</v>
      </c>
      <c r="AF263" s="30" t="e">
        <f>Tabela13[[#This Row],[DIV MÉD]]/Tabela13[[#This Row],[LUCRO MÉD]]</f>
        <v>#DIV/0!</v>
      </c>
      <c r="AG263" s="30" t="e">
        <f>Tabela13[[#This Row],[DIV MÉD/AÇÃO]]/Tabela13[[#This Row],[Cotação]]</f>
        <v>#DIV/0!</v>
      </c>
      <c r="AH263" s="30" t="e">
        <f>Tabela13[[#This Row],[Cotação]]/Tabela13[[#This Row],[VPA]]</f>
        <v>#DIV/0!</v>
      </c>
      <c r="AI263" s="58">
        <f>IF(Tabela13[[#This Row],[P. Líquido]]&gt;0,Tabela13[[#This Row],[LUCRO MÉD]]/(Tabela13[[#This Row],[P. Líquido]]),0)</f>
        <v>5.2995694613336836E-2</v>
      </c>
      <c r="AJ263" s="70" t="e">
        <f>IF([LUCRO MÉD]&lt;&gt;0,Tabela13[[#This Row],[Cotação]]/(Tabela13[[#This Row],[LUCRO MÉD]]*1000/Tabela13[[#This Row],[Qtde Total Ações]]),0)</f>
        <v>#DIV/0!</v>
      </c>
      <c r="AK263" s="58" t="e">
        <f>(Tabela13[[#This Row],[LUCRO MÉD]]*1000/Tabela13[[#This Row],[Qtde Total Ações]])/Tabela13[[#This Row],[Cotação]]</f>
        <v>#DIV/0!</v>
      </c>
      <c r="AL263" s="56">
        <f>Tabela13[[#This Row],[Ativo Circ.]]/Tabela13[[#This Row],[Passivo Circ.]]</f>
        <v>23.764783180026281</v>
      </c>
      <c r="AM263" s="30">
        <f>STDEV(Tabela13[[#This Row],[LUCRO 2015]:[LUCRO 2010]])/Tabela13[[#This Row],[LUCRO MÉD]]</f>
        <v>0.30857418518527219</v>
      </c>
    </row>
    <row r="264" spans="1:39" hidden="1">
      <c r="A264" s="60" t="s">
        <v>730</v>
      </c>
      <c r="B264" s="21" t="s">
        <v>555</v>
      </c>
      <c r="C264" s="21" t="s">
        <v>112</v>
      </c>
      <c r="D264" s="34">
        <f>MAX(Tabela13[[#This Row],[Colunas1]:[Colunas5]])</f>
        <v>1.4</v>
      </c>
      <c r="E2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4" s="28" t="e">
        <f>IF(Tabela13[[#This Row],[P. Líquido]]&lt;&gt;0,(Tabela13[[#This Row],[P. Líquido]]*1000)/Tabela13[[#This Row],[Qtde Total Ações]],0)</f>
        <v>#DIV/0!</v>
      </c>
      <c r="G264" s="39">
        <f>SUMPRODUCT(N(TRIM(Tabela15[Colunas1])=Tabela13[[#This Row],[Nome de Pregão]]),Tabela15[Qtde total de ações])</f>
        <v>0</v>
      </c>
      <c r="H264" s="21">
        <f>SUMPRODUCT(N(Tabela1[Código]=Tabela13[[#This Row],[PAPEL]]),Tabela1[Fechamento])</f>
        <v>1.4</v>
      </c>
      <c r="I264" s="21">
        <f>SUMPRODUCT(N(Tabela17[Código]=Tabela13[[#This Row],[PAPEL]]),Tabela17[Fechamento])</f>
        <v>0</v>
      </c>
      <c r="J264" s="21">
        <f>SUMPRODUCT(N(Tabela176[Código]=Tabela13[[#This Row],[PAPEL]]),Tabela176[Fechamento])</f>
        <v>0</v>
      </c>
      <c r="K264" s="21">
        <f>SUMPRODUCT(N(Tabela1768[Código]=Tabela13[[#This Row],[PAPEL]]),Tabela1768[Fechamento])</f>
        <v>0</v>
      </c>
      <c r="L264" s="31">
        <f>SUMPRODUCT(N(Tabela17683[Código]=Tabela13[[#This Row],[PAPEL]]),Tabela17683[Fechamento])</f>
        <v>0</v>
      </c>
      <c r="M264" s="32">
        <f>IF(Tabela13[[#This Row],[Cotação]]&gt;0,Plan1!$B$2/Tabela13[[#This Row],[Cotação]]-MOD(Plan1!$B$2/Tabela13[[#This Row],[Cotação]],100),0)</f>
        <v>700</v>
      </c>
      <c r="N264" s="39">
        <v>60854</v>
      </c>
      <c r="O264" s="39">
        <v>54255</v>
      </c>
      <c r="P264" s="87">
        <v>2283</v>
      </c>
      <c r="Q264" s="64">
        <v>4058</v>
      </c>
      <c r="R264" s="64">
        <v>3494</v>
      </c>
      <c r="S264" s="64">
        <v>2123</v>
      </c>
      <c r="T264" s="64"/>
      <c r="U264" s="64"/>
      <c r="V264" s="94"/>
      <c r="W264" s="93"/>
      <c r="X264" s="64"/>
      <c r="Y264" s="64"/>
      <c r="Z264" s="64"/>
      <c r="AA264" s="64"/>
      <c r="AB264" s="64"/>
      <c r="AC264" s="64">
        <f>AVERAGE(Tabela13[[#This Row],[LUCRO 2015]:[LUCRO 2010]])</f>
        <v>3225</v>
      </c>
      <c r="AD264" s="64" t="e">
        <f>AVERAGE(Tabela13[[#This Row],[DIV 2015]:[DIV 2010]])</f>
        <v>#DIV/0!</v>
      </c>
      <c r="AE264" s="83" t="e">
        <f>Tabela13[[#This Row],[DIV MÉD]]*1000/Tabela13[[#This Row],[Qtde Total Ações]]</f>
        <v>#DIV/0!</v>
      </c>
      <c r="AF264" s="30" t="e">
        <f>Tabela13[[#This Row],[DIV MÉD]]/Tabela13[[#This Row],[LUCRO MÉD]]</f>
        <v>#DIV/0!</v>
      </c>
      <c r="AG264" s="30" t="e">
        <f>Tabela13[[#This Row],[DIV MÉD/AÇÃO]]/Tabela13[[#This Row],[Cotação]]</f>
        <v>#DIV/0!</v>
      </c>
      <c r="AH264" s="30" t="e">
        <f>Tabela13[[#This Row],[Cotação]]/Tabela13[[#This Row],[VPA]]</f>
        <v>#DIV/0!</v>
      </c>
      <c r="AI264" s="58">
        <f>IF(Tabela13[[#This Row],[P. Líquido]]&gt;0,Tabela13[[#This Row],[LUCRO MÉD]]/(Tabela13[[#This Row],[P. Líquido]]),0)</f>
        <v>5.2995694613336836E-2</v>
      </c>
      <c r="AJ264" s="70" t="e">
        <f>IF([LUCRO MÉD]&lt;&gt;0,Tabela13[[#This Row],[Cotação]]/(Tabela13[[#This Row],[LUCRO MÉD]]*1000/Tabela13[[#This Row],[Qtde Total Ações]]),0)</f>
        <v>#DIV/0!</v>
      </c>
      <c r="AK264" s="58" t="e">
        <f>(Tabela13[[#This Row],[LUCRO MÉD]]*1000/Tabela13[[#This Row],[Qtde Total Ações]])/Tabela13[[#This Row],[Cotação]]</f>
        <v>#DIV/0!</v>
      </c>
      <c r="AL264" s="56">
        <f>Tabela13[[#This Row],[Ativo Circ.]]/Tabela13[[#This Row],[Passivo Circ.]]</f>
        <v>23.764783180026281</v>
      </c>
      <c r="AM264" s="30">
        <f>STDEV(Tabela13[[#This Row],[LUCRO 2015]:[LUCRO 2010]])/Tabela13[[#This Row],[LUCRO MÉD]]</f>
        <v>0.30857418518527219</v>
      </c>
    </row>
    <row r="265" spans="1:39" hidden="1">
      <c r="A265" s="21" t="s">
        <v>731</v>
      </c>
      <c r="B265" s="21" t="s">
        <v>556</v>
      </c>
      <c r="C265" s="21" t="s">
        <v>277</v>
      </c>
      <c r="D265" s="34">
        <f>MAX(Tabela13[[#This Row],[Colunas1]:[Colunas5]])</f>
        <v>2.95</v>
      </c>
      <c r="E2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5" s="28">
        <f>IF(Tabela13[[#This Row],[P. Líquido]]&lt;&gt;0,(Tabela13[[#This Row],[P. Líquido]]*1000)/Tabela13[[#This Row],[Qtde Total Ações]],0)</f>
        <v>0</v>
      </c>
      <c r="G265" s="39">
        <f>SUMPRODUCT(N(TRIM(Tabela15[Colunas1])=Tabela13[[#This Row],[Nome de Pregão]]),Tabela15[Qtde total de ações])</f>
        <v>0</v>
      </c>
      <c r="H265" s="21">
        <f>SUMPRODUCT(N(Tabela1[Código]=Tabela13[[#This Row],[PAPEL]]),Tabela1[Fechamento])</f>
        <v>0</v>
      </c>
      <c r="I265" s="21">
        <f>SUMPRODUCT(N(Tabela17[Código]=Tabela13[[#This Row],[PAPEL]]),Tabela17[Fechamento])</f>
        <v>0</v>
      </c>
      <c r="J265" s="21">
        <f>SUMPRODUCT(N(Tabela176[Código]=Tabela13[[#This Row],[PAPEL]]),Tabela176[Fechamento])</f>
        <v>2.95</v>
      </c>
      <c r="K265" s="21">
        <f>SUMPRODUCT(N(Tabela1768[Código]=Tabela13[[#This Row],[PAPEL]]),Tabela1768[Fechamento])</f>
        <v>0</v>
      </c>
      <c r="L265" s="31">
        <f>SUMPRODUCT(N(Tabela17683[Código]=Tabela13[[#This Row],[PAPEL]]),Tabela17683[Fechamento])</f>
        <v>0</v>
      </c>
      <c r="M265" s="32">
        <f>IF(Tabela13[[#This Row],[Cotação]]&gt;0,Plan1!$B$2/Tabela13[[#This Row],[Cotação]]-MOD(Plan1!$B$2/Tabela13[[#This Row],[Cotação]],100),0)</f>
        <v>300</v>
      </c>
      <c r="N265" s="39"/>
      <c r="O265" s="39"/>
      <c r="Q265" s="64"/>
      <c r="R265" s="64"/>
      <c r="S265" s="64"/>
      <c r="T265" s="64"/>
      <c r="U265" s="64"/>
      <c r="V265" s="94"/>
      <c r="W265" s="93"/>
      <c r="X265" s="64"/>
      <c r="Y265" s="64"/>
      <c r="Z265" s="64"/>
      <c r="AA265" s="64"/>
      <c r="AB265" s="64"/>
      <c r="AC265" s="64" t="e">
        <f>AVERAGE(Tabela13[[#This Row],[LUCRO 2015]:[LUCRO 2010]])</f>
        <v>#DIV/0!</v>
      </c>
      <c r="AD265" s="64" t="e">
        <f>AVERAGE(Tabela13[[#This Row],[DIV 2015]:[DIV 2010]])</f>
        <v>#DIV/0!</v>
      </c>
      <c r="AE265" s="83" t="e">
        <f>Tabela13[[#This Row],[DIV MÉD]]*1000/Tabela13[[#This Row],[Qtde Total Ações]]</f>
        <v>#DIV/0!</v>
      </c>
      <c r="AF265" s="30" t="e">
        <f>Tabela13[[#This Row],[DIV MÉD]]/Tabela13[[#This Row],[LUCRO MÉD]]</f>
        <v>#DIV/0!</v>
      </c>
      <c r="AG265" s="30" t="e">
        <f>Tabela13[[#This Row],[DIV MÉD/AÇÃO]]/Tabela13[[#This Row],[Cotação]]</f>
        <v>#DIV/0!</v>
      </c>
      <c r="AH265" s="30" t="e">
        <f>Tabela13[[#This Row],[Cotação]]/Tabela13[[#This Row],[VPA]]</f>
        <v>#DIV/0!</v>
      </c>
      <c r="AI265" s="58">
        <f>IF(Tabela13[[#This Row],[P. Líquido]]&gt;0,Tabela13[[#This Row],[LUCRO MÉD]]/(Tabela13[[#This Row],[P. Líquido]]),0)</f>
        <v>0</v>
      </c>
      <c r="AJ265" s="70" t="e">
        <f>IF([LUCRO MÉD]&lt;&gt;0,Tabela13[[#This Row],[Cotação]]/(Tabela13[[#This Row],[LUCRO MÉD]]*1000/Tabela13[[#This Row],[Qtde Total Ações]]),0)</f>
        <v>#DIV/0!</v>
      </c>
      <c r="AK265" s="58" t="e">
        <f>(Tabela13[[#This Row],[LUCRO MÉD]]*1000/Tabela13[[#This Row],[Qtde Total Ações]])/Tabela13[[#This Row],[Cotação]]</f>
        <v>#DIV/0!</v>
      </c>
      <c r="AL265" s="56" t="e">
        <f>Tabela13[[#This Row],[Ativo Circ.]]/Tabela13[[#This Row],[Passivo Circ.]]</f>
        <v>#DIV/0!</v>
      </c>
      <c r="AM265" s="30" t="e">
        <f>STDEV(Tabela13[[#This Row],[LUCRO 2015]:[LUCRO 2010]])/Tabela13[[#This Row],[LUCRO MÉD]]</f>
        <v>#DIV/0!</v>
      </c>
    </row>
    <row r="266" spans="1:39" hidden="1">
      <c r="A266" s="21" t="s">
        <v>731</v>
      </c>
      <c r="B266" s="21" t="s">
        <v>555</v>
      </c>
      <c r="C266" s="21" t="s">
        <v>276</v>
      </c>
      <c r="D266" s="34">
        <f>MAX(Tabela13[[#This Row],[Colunas1]:[Colunas5]])</f>
        <v>27.6</v>
      </c>
      <c r="E2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6" s="28">
        <f>IF(Tabela13[[#This Row],[P. Líquido]]&lt;&gt;0,(Tabela13[[#This Row],[P. Líquido]]*1000)/Tabela13[[#This Row],[Qtde Total Ações]],0)</f>
        <v>0</v>
      </c>
      <c r="G266" s="39">
        <f>SUMPRODUCT(N(TRIM(Tabela15[Colunas1])=Tabela13[[#This Row],[Nome de Pregão]]),Tabela15[Qtde total de ações])</f>
        <v>0</v>
      </c>
      <c r="H266" s="21">
        <f>SUMPRODUCT(N(Tabela1[Código]=Tabela13[[#This Row],[PAPEL]]),Tabela1[Fechamento])</f>
        <v>0</v>
      </c>
      <c r="I266" s="21">
        <f>SUMPRODUCT(N(Tabela17[Código]=Tabela13[[#This Row],[PAPEL]]),Tabela17[Fechamento])</f>
        <v>0</v>
      </c>
      <c r="J266" s="21">
        <f>SUMPRODUCT(N(Tabela176[Código]=Tabela13[[#This Row],[PAPEL]]),Tabela176[Fechamento])</f>
        <v>27.6</v>
      </c>
      <c r="K266" s="21">
        <f>SUMPRODUCT(N(Tabela1768[Código]=Tabela13[[#This Row],[PAPEL]]),Tabela1768[Fechamento])</f>
        <v>0</v>
      </c>
      <c r="L266" s="31">
        <f>SUMPRODUCT(N(Tabela17683[Código]=Tabela13[[#This Row],[PAPEL]]),Tabela17683[Fechamento])</f>
        <v>0</v>
      </c>
      <c r="M266" s="32">
        <f>IF(Tabela13[[#This Row],[Cotação]]&gt;0,Plan1!$B$2/Tabela13[[#This Row],[Cotação]]-MOD(Plan1!$B$2/Tabela13[[#This Row],[Cotação]],100),0)</f>
        <v>0</v>
      </c>
      <c r="N266" s="32"/>
      <c r="O266" s="32"/>
      <c r="P266" s="88"/>
      <c r="Q266" s="64"/>
      <c r="R266" s="64"/>
      <c r="S266" s="64"/>
      <c r="T266" s="64"/>
      <c r="U266" s="64"/>
      <c r="V266" s="94"/>
      <c r="W266" s="93"/>
      <c r="X266" s="64"/>
      <c r="Y266" s="64"/>
      <c r="Z266" s="64"/>
      <c r="AA266" s="64"/>
      <c r="AB266" s="64"/>
      <c r="AC266" s="64" t="e">
        <f>AVERAGE(Tabela13[[#This Row],[LUCRO 2015]:[LUCRO 2010]])</f>
        <v>#DIV/0!</v>
      </c>
      <c r="AD266" s="64" t="e">
        <f>AVERAGE(Tabela13[[#This Row],[DIV 2015]:[DIV 2010]])</f>
        <v>#DIV/0!</v>
      </c>
      <c r="AE266" s="83" t="e">
        <f>Tabela13[[#This Row],[DIV MÉD]]*1000/Tabela13[[#This Row],[Qtde Total Ações]]</f>
        <v>#DIV/0!</v>
      </c>
      <c r="AF266" s="30" t="e">
        <f>Tabela13[[#This Row],[DIV MÉD]]/Tabela13[[#This Row],[LUCRO MÉD]]</f>
        <v>#DIV/0!</v>
      </c>
      <c r="AG266" s="30" t="e">
        <f>Tabela13[[#This Row],[DIV MÉD/AÇÃO]]/Tabela13[[#This Row],[Cotação]]</f>
        <v>#DIV/0!</v>
      </c>
      <c r="AH266" s="30" t="e">
        <f>Tabela13[[#This Row],[Cotação]]/Tabela13[[#This Row],[VPA]]</f>
        <v>#DIV/0!</v>
      </c>
      <c r="AI266" s="58">
        <f>IF(Tabela13[[#This Row],[P. Líquido]]&gt;0,Tabela13[[#This Row],[LUCRO MÉD]]/(Tabela13[[#This Row],[P. Líquido]]),0)</f>
        <v>0</v>
      </c>
      <c r="AJ266" s="70" t="e">
        <f>IF([LUCRO MÉD]&lt;&gt;0,Tabela13[[#This Row],[Cotação]]/(Tabela13[[#This Row],[LUCRO MÉD]]*1000/Tabela13[[#This Row],[Qtde Total Ações]]),0)</f>
        <v>#DIV/0!</v>
      </c>
      <c r="AK266" s="58" t="e">
        <f>(Tabela13[[#This Row],[LUCRO MÉD]]*1000/Tabela13[[#This Row],[Qtde Total Ações]])/Tabela13[[#This Row],[Cotação]]</f>
        <v>#DIV/0!</v>
      </c>
      <c r="AL266" s="56" t="e">
        <f>Tabela13[[#This Row],[Ativo Circ.]]/Tabela13[[#This Row],[Passivo Circ.]]</f>
        <v>#DIV/0!</v>
      </c>
      <c r="AM266" s="30" t="e">
        <f>STDEV(Tabela13[[#This Row],[LUCRO 2015]:[LUCRO 2010]])/Tabela13[[#This Row],[LUCRO MÉD]]</f>
        <v>#DIV/0!</v>
      </c>
    </row>
    <row r="267" spans="1:39" hidden="1">
      <c r="A267" s="21" t="s">
        <v>668</v>
      </c>
      <c r="B267" s="21" t="s">
        <v>555</v>
      </c>
      <c r="C267" s="21" t="s">
        <v>127</v>
      </c>
      <c r="D267" s="34">
        <f>MAX(Tabela13[[#This Row],[Colunas1]:[Colunas5]])</f>
        <v>11</v>
      </c>
      <c r="E2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7" s="28">
        <f>IF(Tabela13[[#This Row],[P. Líquido]]&lt;&gt;0,(Tabela13[[#This Row],[P. Líquido]]*1000)/Tabela13[[#This Row],[Qtde Total Ações]],0)</f>
        <v>0</v>
      </c>
      <c r="G267" s="39">
        <f>SUMPRODUCT(N(TRIM(Tabela15[Colunas1])=Tabela13[[#This Row],[Nome de Pregão]]),Tabela15[Qtde total de ações])</f>
        <v>88320000</v>
      </c>
      <c r="H267" s="21">
        <f>SUMPRODUCT(N(Tabela1[Código]=Tabela13[[#This Row],[PAPEL]]),Tabela1[Fechamento])</f>
        <v>11</v>
      </c>
      <c r="I267" s="21">
        <f>SUMPRODUCT(N(Tabela17[Código]=Tabela13[[#This Row],[PAPEL]]),Tabela17[Fechamento])</f>
        <v>0</v>
      </c>
      <c r="J267" s="21">
        <f>SUMPRODUCT(N(Tabela176[Código]=Tabela13[[#This Row],[PAPEL]]),Tabela176[Fechamento])</f>
        <v>0</v>
      </c>
      <c r="K267" s="21">
        <f>SUMPRODUCT(N(Tabela1768[Código]=Tabela13[[#This Row],[PAPEL]]),Tabela1768[Fechamento])</f>
        <v>0</v>
      </c>
      <c r="L267" s="31">
        <f>SUMPRODUCT(N(Tabela17683[Código]=Tabela13[[#This Row],[PAPEL]]),Tabela17683[Fechamento])</f>
        <v>0</v>
      </c>
      <c r="M267" s="32">
        <f>IF(Tabela13[[#This Row],[Cotação]]&gt;0,Plan1!$B$2/Tabela13[[#This Row],[Cotação]]-MOD(Plan1!$B$2/Tabela13[[#This Row],[Cotação]],100),0)</f>
        <v>0</v>
      </c>
      <c r="N267" s="32"/>
      <c r="O267" s="32"/>
      <c r="P267" s="88"/>
      <c r="Q267" s="64"/>
      <c r="R267" s="64"/>
      <c r="S267" s="64"/>
      <c r="T267" s="64"/>
      <c r="U267" s="64"/>
      <c r="V267" s="94"/>
      <c r="W267" s="93"/>
      <c r="X267" s="64"/>
      <c r="Y267" s="64"/>
      <c r="Z267" s="64"/>
      <c r="AA267" s="64"/>
      <c r="AB267" s="64"/>
      <c r="AC267" s="64" t="e">
        <f>AVERAGE(Tabela13[[#This Row],[LUCRO 2015]:[LUCRO 2010]])</f>
        <v>#DIV/0!</v>
      </c>
      <c r="AD267" s="64" t="e">
        <f>AVERAGE(Tabela13[[#This Row],[DIV 2015]:[DIV 2010]])</f>
        <v>#DIV/0!</v>
      </c>
      <c r="AE267" s="83" t="e">
        <f>Tabela13[[#This Row],[DIV MÉD]]*1000/Tabela13[[#This Row],[Qtde Total Ações]]</f>
        <v>#DIV/0!</v>
      </c>
      <c r="AF267" s="30" t="e">
        <f>Tabela13[[#This Row],[DIV MÉD]]/Tabela13[[#This Row],[LUCRO MÉD]]</f>
        <v>#DIV/0!</v>
      </c>
      <c r="AG267" s="30" t="e">
        <f>Tabela13[[#This Row],[DIV MÉD/AÇÃO]]/Tabela13[[#This Row],[Cotação]]</f>
        <v>#DIV/0!</v>
      </c>
      <c r="AH267" s="30" t="e">
        <f>Tabela13[[#This Row],[Cotação]]/Tabela13[[#This Row],[VPA]]</f>
        <v>#DIV/0!</v>
      </c>
      <c r="AI267" s="58">
        <f>IF(Tabela13[[#This Row],[P. Líquido]]&gt;0,Tabela13[[#This Row],[LUCRO MÉD]]/(Tabela13[[#This Row],[P. Líquido]]),0)</f>
        <v>0</v>
      </c>
      <c r="AJ267" s="70" t="e">
        <f>IF([LUCRO MÉD]&lt;&gt;0,Tabela13[[#This Row],[Cotação]]/(Tabela13[[#This Row],[LUCRO MÉD]]*1000/Tabela13[[#This Row],[Qtde Total Ações]]),0)</f>
        <v>#DIV/0!</v>
      </c>
      <c r="AK267" s="58" t="e">
        <f>(Tabela13[[#This Row],[LUCRO MÉD]]*1000/Tabela13[[#This Row],[Qtde Total Ações]])/Tabela13[[#This Row],[Cotação]]</f>
        <v>#DIV/0!</v>
      </c>
      <c r="AL267" s="56" t="e">
        <f>Tabela13[[#This Row],[Ativo Circ.]]/Tabela13[[#This Row],[Passivo Circ.]]</f>
        <v>#DIV/0!</v>
      </c>
      <c r="AM267" s="30" t="e">
        <f>STDEV(Tabela13[[#This Row],[LUCRO 2015]:[LUCRO 2010]])/Tabela13[[#This Row],[LUCRO MÉD]]</f>
        <v>#DIV/0!</v>
      </c>
    </row>
    <row r="268" spans="1:39" hidden="1">
      <c r="A268" s="60" t="s">
        <v>649</v>
      </c>
      <c r="B268" s="21" t="s">
        <v>562</v>
      </c>
      <c r="C268" s="21" t="s">
        <v>16</v>
      </c>
      <c r="D268" s="34">
        <f>MAX(Tabela13[[#This Row],[Colunas1]:[Colunas5]])</f>
        <v>13.95</v>
      </c>
      <c r="E2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8" s="28">
        <f>IF(Tabela13[[#This Row],[P. Líquido]]&lt;&gt;0,(Tabela13[[#This Row],[P. Líquido]]*1000)/Tabela13[[#This Row],[Qtde Total Ações]],0)</f>
        <v>30.857733070606457</v>
      </c>
      <c r="G268" s="39">
        <f>SUMPRODUCT(N(TRIM(Tabela15[Colunas1])=Tabela13[[#This Row],[Nome de Pregão]]),Tabela15[Qtde total de ações])</f>
        <v>1352634100</v>
      </c>
      <c r="H268" s="21">
        <f>SUMPRODUCT(N(Tabela1[Código]=Tabela13[[#This Row],[PAPEL]]),Tabela1[Fechamento])</f>
        <v>13.95</v>
      </c>
      <c r="I268" s="21">
        <f>SUMPRODUCT(N(Tabela17[Código]=Tabela13[[#This Row],[PAPEL]]),Tabela17[Fechamento])</f>
        <v>0</v>
      </c>
      <c r="J268" s="21">
        <f>SUMPRODUCT(N(Tabela176[Código]=Tabela13[[#This Row],[PAPEL]]),Tabela176[Fechamento])</f>
        <v>0</v>
      </c>
      <c r="K268" s="21">
        <f>SUMPRODUCT(N(Tabela1768[Código]=Tabela13[[#This Row],[PAPEL]]),Tabela1768[Fechamento])</f>
        <v>0</v>
      </c>
      <c r="L268" s="31">
        <f>SUMPRODUCT(N(Tabela17683[Código]=Tabela13[[#This Row],[PAPEL]]),Tabela17683[Fechamento])</f>
        <v>0</v>
      </c>
      <c r="M268" s="32">
        <f>IF(Tabela13[[#This Row],[Cotação]]&gt;0,Plan1!$B$2/Tabela13[[#This Row],[Cotação]]-MOD(Plan1!$B$2/Tabela13[[#This Row],[Cotação]],100),0)</f>
        <v>0</v>
      </c>
      <c r="N268" s="39">
        <v>41739222</v>
      </c>
      <c r="O268" s="39">
        <v>29437396</v>
      </c>
      <c r="P268" s="87">
        <v>28099643</v>
      </c>
      <c r="Q268" s="64">
        <v>0</v>
      </c>
      <c r="R268" s="64">
        <v>0</v>
      </c>
      <c r="S268" s="64">
        <v>0</v>
      </c>
      <c r="T268" s="64"/>
      <c r="U268" s="64"/>
      <c r="V268" s="94"/>
      <c r="W268" s="93"/>
      <c r="X268" s="64"/>
      <c r="Y268" s="64"/>
      <c r="Z268" s="64"/>
      <c r="AA268" s="64"/>
      <c r="AB268" s="64"/>
      <c r="AC268" s="64">
        <f>AVERAGE(Tabela13[[#This Row],[LUCRO 2015]:[LUCRO 2010]])</f>
        <v>0</v>
      </c>
      <c r="AD268" s="64" t="e">
        <f>AVERAGE(Tabela13[[#This Row],[DIV 2015]:[DIV 2010]])</f>
        <v>#DIV/0!</v>
      </c>
      <c r="AE268" s="83" t="e">
        <f>Tabela13[[#This Row],[DIV MÉD]]*1000/Tabela13[[#This Row],[Qtde Total Ações]]</f>
        <v>#DIV/0!</v>
      </c>
      <c r="AF268" s="30" t="e">
        <f>Tabela13[[#This Row],[DIV MÉD]]/Tabela13[[#This Row],[LUCRO MÉD]]</f>
        <v>#DIV/0!</v>
      </c>
      <c r="AG268" s="30" t="e">
        <f>Tabela13[[#This Row],[DIV MÉD/AÇÃO]]/Tabela13[[#This Row],[Cotação]]</f>
        <v>#DIV/0!</v>
      </c>
      <c r="AH268" s="30">
        <f>Tabela13[[#This Row],[Cotação]]/Tabela13[[#This Row],[VPA]]</f>
        <v>0.45207468637053172</v>
      </c>
      <c r="AI268" s="58">
        <f>IF(Tabela13[[#This Row],[P. Líquido]]&gt;0,Tabela13[[#This Row],[LUCRO MÉD]]/(Tabela13[[#This Row],[P. Líquido]]),0)</f>
        <v>0</v>
      </c>
      <c r="AJ268" s="70">
        <f>IF([LUCRO MÉD]&lt;&gt;0,Tabela13[[#This Row],[Cotação]]/(Tabela13[[#This Row],[LUCRO MÉD]]*1000/Tabela13[[#This Row],[Qtde Total Ações]]),0)</f>
        <v>0</v>
      </c>
      <c r="AK268" s="58">
        <f>(Tabela13[[#This Row],[LUCRO MÉD]]*1000/Tabela13[[#This Row],[Qtde Total Ações]])/Tabela13[[#This Row],[Cotação]]</f>
        <v>0</v>
      </c>
      <c r="AL268" s="56">
        <f>Tabela13[[#This Row],[Ativo Circ.]]/Tabela13[[#This Row],[Passivo Circ.]]</f>
        <v>1.0476074731625593</v>
      </c>
      <c r="AM268" s="30" t="e">
        <f>STDEV(Tabela13[[#This Row],[LUCRO 2015]:[LUCRO 2010]])/Tabela13[[#This Row],[LUCRO MÉD]]</f>
        <v>#DIV/0!</v>
      </c>
    </row>
    <row r="269" spans="1:39" hidden="1">
      <c r="A269" s="21" t="s">
        <v>735</v>
      </c>
      <c r="B269" s="21" t="s">
        <v>556</v>
      </c>
      <c r="C269" s="21" t="s">
        <v>516</v>
      </c>
      <c r="D269" s="34">
        <f>MAX(Tabela13[[#This Row],[Colunas1]:[Colunas5]])</f>
        <v>10</v>
      </c>
      <c r="E2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69" s="28">
        <f>IF(Tabela13[[#This Row],[P. Líquido]]&lt;&gt;0,(Tabela13[[#This Row],[P. Líquido]]*1000)/Tabela13[[#This Row],[Qtde Total Ações]],0)</f>
        <v>0</v>
      </c>
      <c r="G269" s="39">
        <f>SUMPRODUCT(N(TRIM(Tabela15[Colunas1])=Tabela13[[#This Row],[Nome de Pregão]]),Tabela15[Qtde total de ações])</f>
        <v>0</v>
      </c>
      <c r="H269" s="21">
        <f>SUMPRODUCT(N(Tabela1[Código]=Tabela13[[#This Row],[PAPEL]]),Tabela1[Fechamento])</f>
        <v>0</v>
      </c>
      <c r="I269" s="21">
        <f>SUMPRODUCT(N(Tabela17[Código]=Tabela13[[#This Row],[PAPEL]]),Tabela17[Fechamento])</f>
        <v>0</v>
      </c>
      <c r="J269" s="21">
        <f>SUMPRODUCT(N(Tabela176[Código]=Tabela13[[#This Row],[PAPEL]]),Tabela176[Fechamento])</f>
        <v>0</v>
      </c>
      <c r="K269" s="21">
        <f>SUMPRODUCT(N(Tabela1768[Código]=Tabela13[[#This Row],[PAPEL]]),Tabela1768[Fechamento])</f>
        <v>0</v>
      </c>
      <c r="L269" s="26">
        <f>SUMPRODUCT(N(Tabela17683[Código]=Tabela13[[#This Row],[PAPEL]]),Tabela17683[Fechamento])</f>
        <v>10</v>
      </c>
      <c r="M269" s="32">
        <f>IF(Tabela13[[#This Row],[Cotação]]&gt;0,Plan1!$B$2/Tabela13[[#This Row],[Cotação]]-MOD(Plan1!$B$2/Tabela13[[#This Row],[Cotação]],100),0)</f>
        <v>100</v>
      </c>
      <c r="N269" s="32"/>
      <c r="O269" s="32"/>
      <c r="P269" s="88"/>
      <c r="Q269" s="64"/>
      <c r="R269" s="64"/>
      <c r="S269" s="64"/>
      <c r="T269" s="64"/>
      <c r="U269" s="64"/>
      <c r="V269" s="94"/>
      <c r="W269" s="93"/>
      <c r="X269" s="64"/>
      <c r="Y269" s="64"/>
      <c r="Z269" s="64"/>
      <c r="AA269" s="64"/>
      <c r="AB269" s="64"/>
      <c r="AC269" s="64" t="e">
        <f>AVERAGE(Tabela13[[#This Row],[LUCRO 2015]:[LUCRO 2010]])</f>
        <v>#DIV/0!</v>
      </c>
      <c r="AD269" s="64" t="e">
        <f>AVERAGE(Tabela13[[#This Row],[DIV 2015]:[DIV 2010]])</f>
        <v>#DIV/0!</v>
      </c>
      <c r="AE269" s="83" t="e">
        <f>Tabela13[[#This Row],[DIV MÉD]]*1000/Tabela13[[#This Row],[Qtde Total Ações]]</f>
        <v>#DIV/0!</v>
      </c>
      <c r="AF269" s="30" t="e">
        <f>Tabela13[[#This Row],[DIV MÉD]]/Tabela13[[#This Row],[LUCRO MÉD]]</f>
        <v>#DIV/0!</v>
      </c>
      <c r="AG269" s="30" t="e">
        <f>Tabela13[[#This Row],[DIV MÉD/AÇÃO]]/Tabela13[[#This Row],[Cotação]]</f>
        <v>#DIV/0!</v>
      </c>
      <c r="AH269" s="30" t="e">
        <f>Tabela13[[#This Row],[Cotação]]/Tabela13[[#This Row],[VPA]]</f>
        <v>#DIV/0!</v>
      </c>
      <c r="AI269" s="58">
        <f>IF(Tabela13[[#This Row],[P. Líquido]]&gt;0,Tabela13[[#This Row],[LUCRO MÉD]]/(Tabela13[[#This Row],[P. Líquido]]),0)</f>
        <v>0</v>
      </c>
      <c r="AJ269" s="70" t="e">
        <f>IF([LUCRO MÉD]&lt;&gt;0,Tabela13[[#This Row],[Cotação]]/(Tabela13[[#This Row],[LUCRO MÉD]]*1000/Tabela13[[#This Row],[Qtde Total Ações]]),0)</f>
        <v>#DIV/0!</v>
      </c>
      <c r="AK269" s="58" t="e">
        <f>(Tabela13[[#This Row],[LUCRO MÉD]]*1000/Tabela13[[#This Row],[Qtde Total Ações]])/Tabela13[[#This Row],[Cotação]]</f>
        <v>#DIV/0!</v>
      </c>
      <c r="AL269" s="56" t="e">
        <f>Tabela13[[#This Row],[Ativo Circ.]]/Tabela13[[#This Row],[Passivo Circ.]]</f>
        <v>#DIV/0!</v>
      </c>
      <c r="AM269" s="30" t="e">
        <f>STDEV(Tabela13[[#This Row],[LUCRO 2015]:[LUCRO 2010]])/Tabela13[[#This Row],[LUCRO MÉD]]</f>
        <v>#DIV/0!</v>
      </c>
    </row>
    <row r="270" spans="1:39" hidden="1">
      <c r="A270" s="21" t="s">
        <v>735</v>
      </c>
      <c r="B270" s="21" t="s">
        <v>555</v>
      </c>
      <c r="C270" s="21" t="s">
        <v>515</v>
      </c>
      <c r="D270" s="34">
        <f>MAX(Tabela13[[#This Row],[Colunas1]:[Colunas5]])</f>
        <v>20</v>
      </c>
      <c r="E2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0" s="28">
        <f>IF(Tabela13[[#This Row],[P. Líquido]]&lt;&gt;0,(Tabela13[[#This Row],[P. Líquido]]*1000)/Tabela13[[#This Row],[Qtde Total Ações]],0)</f>
        <v>0</v>
      </c>
      <c r="G270" s="39">
        <f>SUMPRODUCT(N(TRIM(Tabela15[Colunas1])=Tabela13[[#This Row],[Nome de Pregão]]),Tabela15[Qtde total de ações])</f>
        <v>0</v>
      </c>
      <c r="H270" s="21">
        <f>SUMPRODUCT(N(Tabela1[Código]=Tabela13[[#This Row],[PAPEL]]),Tabela1[Fechamento])</f>
        <v>0</v>
      </c>
      <c r="I270" s="21">
        <f>SUMPRODUCT(N(Tabela17[Código]=Tabela13[[#This Row],[PAPEL]]),Tabela17[Fechamento])</f>
        <v>0</v>
      </c>
      <c r="J270" s="21">
        <f>SUMPRODUCT(N(Tabela176[Código]=Tabela13[[#This Row],[PAPEL]]),Tabela176[Fechamento])</f>
        <v>0</v>
      </c>
      <c r="K270" s="21">
        <f>SUMPRODUCT(N(Tabela1768[Código]=Tabela13[[#This Row],[PAPEL]]),Tabela1768[Fechamento])</f>
        <v>0</v>
      </c>
      <c r="L270" s="26">
        <f>SUMPRODUCT(N(Tabela17683[Código]=Tabela13[[#This Row],[PAPEL]]),Tabela17683[Fechamento])</f>
        <v>20</v>
      </c>
      <c r="M270" s="32">
        <f>IF(Tabela13[[#This Row],[Cotação]]&gt;0,Plan1!$B$2/Tabela13[[#This Row],[Cotação]]-MOD(Plan1!$B$2/Tabela13[[#This Row],[Cotação]],100),0)</f>
        <v>0</v>
      </c>
      <c r="N270" s="32"/>
      <c r="O270" s="32"/>
      <c r="P270" s="88"/>
      <c r="Q270" s="64"/>
      <c r="R270" s="64"/>
      <c r="S270" s="64"/>
      <c r="T270" s="64"/>
      <c r="U270" s="64"/>
      <c r="V270" s="94"/>
      <c r="W270" s="93"/>
      <c r="X270" s="64"/>
      <c r="Y270" s="64"/>
      <c r="Z270" s="64"/>
      <c r="AA270" s="64"/>
      <c r="AB270" s="64"/>
      <c r="AC270" s="64" t="e">
        <f>AVERAGE(Tabela13[[#This Row],[LUCRO 2015]:[LUCRO 2010]])</f>
        <v>#DIV/0!</v>
      </c>
      <c r="AD270" s="64" t="e">
        <f>AVERAGE(Tabela13[[#This Row],[DIV 2015]:[DIV 2010]])</f>
        <v>#DIV/0!</v>
      </c>
      <c r="AE270" s="83" t="e">
        <f>Tabela13[[#This Row],[DIV MÉD]]*1000/Tabela13[[#This Row],[Qtde Total Ações]]</f>
        <v>#DIV/0!</v>
      </c>
      <c r="AF270" s="30" t="e">
        <f>Tabela13[[#This Row],[DIV MÉD]]/Tabela13[[#This Row],[LUCRO MÉD]]</f>
        <v>#DIV/0!</v>
      </c>
      <c r="AG270" s="30" t="e">
        <f>Tabela13[[#This Row],[DIV MÉD/AÇÃO]]/Tabela13[[#This Row],[Cotação]]</f>
        <v>#DIV/0!</v>
      </c>
      <c r="AH270" s="30" t="e">
        <f>Tabela13[[#This Row],[Cotação]]/Tabela13[[#This Row],[VPA]]</f>
        <v>#DIV/0!</v>
      </c>
      <c r="AI270" s="58">
        <f>IF(Tabela13[[#This Row],[P. Líquido]]&gt;0,Tabela13[[#This Row],[LUCRO MÉD]]/(Tabela13[[#This Row],[P. Líquido]]),0)</f>
        <v>0</v>
      </c>
      <c r="AJ270" s="70" t="e">
        <f>IF([LUCRO MÉD]&lt;&gt;0,Tabela13[[#This Row],[Cotação]]/(Tabela13[[#This Row],[LUCRO MÉD]]*1000/Tabela13[[#This Row],[Qtde Total Ações]]),0)</f>
        <v>#DIV/0!</v>
      </c>
      <c r="AK270" s="58" t="e">
        <f>(Tabela13[[#This Row],[LUCRO MÉD]]*1000/Tabela13[[#This Row],[Qtde Total Ações]])/Tabela13[[#This Row],[Cotação]]</f>
        <v>#DIV/0!</v>
      </c>
      <c r="AL270" s="56" t="e">
        <f>Tabela13[[#This Row],[Ativo Circ.]]/Tabela13[[#This Row],[Passivo Circ.]]</f>
        <v>#DIV/0!</v>
      </c>
      <c r="AM270" s="30" t="e">
        <f>STDEV(Tabela13[[#This Row],[LUCRO 2015]:[LUCRO 2010]])/Tabela13[[#This Row],[LUCRO MÉD]]</f>
        <v>#DIV/0!</v>
      </c>
    </row>
    <row r="271" spans="1:39" hidden="1">
      <c r="A271" s="21" t="s">
        <v>736</v>
      </c>
      <c r="B271" s="21" t="s">
        <v>555</v>
      </c>
      <c r="C271" s="21" t="s">
        <v>281</v>
      </c>
      <c r="D271" s="34">
        <f>MAX(Tabela13[[#This Row],[Colunas1]:[Colunas5]])</f>
        <v>0</v>
      </c>
      <c r="E2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1" s="28">
        <f>IF(Tabela13[[#This Row],[P. Líquido]]&lt;&gt;0,(Tabela13[[#This Row],[P. Líquido]]*1000)/Tabela13[[#This Row],[Qtde Total Ações]],0)</f>
        <v>0</v>
      </c>
      <c r="G271" s="39">
        <f>SUMPRODUCT(N(TRIM(Tabela15[Colunas1])=Tabela13[[#This Row],[Nome de Pregão]]),Tabela15[Qtde total de ações])</f>
        <v>0</v>
      </c>
      <c r="H271" s="21">
        <f>SUMPRODUCT(N(Tabela1[Código]=Tabela13[[#This Row],[PAPEL]]),Tabela1[Fechamento])</f>
        <v>0</v>
      </c>
      <c r="I271" s="21">
        <f>SUMPRODUCT(N(Tabela17[Código]=Tabela13[[#This Row],[PAPEL]]),Tabela17[Fechamento])</f>
        <v>0</v>
      </c>
      <c r="J271" s="21">
        <f>SUMPRODUCT(N(Tabela176[Código]=Tabela13[[#This Row],[PAPEL]]),Tabela176[Fechamento])</f>
        <v>0</v>
      </c>
      <c r="K271" s="21">
        <f>SUMPRODUCT(N(Tabela1768[Código]=Tabela13[[#This Row],[PAPEL]]),Tabela1768[Fechamento])</f>
        <v>0</v>
      </c>
      <c r="L271" s="31">
        <f>SUMPRODUCT(N(Tabela17683[Código]=Tabela13[[#This Row],[PAPEL]]),Tabela17683[Fechamento])</f>
        <v>0</v>
      </c>
      <c r="M271" s="22">
        <f>IF(Tabela13[[#This Row],[Cotação]]&gt;0,Plan1!$B$2/Tabela13[[#This Row],[Cotação]]-MOD(Plan1!$B$2/Tabela13[[#This Row],[Cotação]],100),0)</f>
        <v>0</v>
      </c>
      <c r="N271" s="22"/>
      <c r="O271" s="22"/>
      <c r="P271" s="88"/>
      <c r="Q271" s="64"/>
      <c r="R271" s="64"/>
      <c r="S271" s="64"/>
      <c r="T271" s="64"/>
      <c r="U271" s="64"/>
      <c r="V271" s="94"/>
      <c r="W271" s="93"/>
      <c r="X271" s="64"/>
      <c r="Y271" s="64"/>
      <c r="Z271" s="64"/>
      <c r="AA271" s="64"/>
      <c r="AB271" s="64"/>
      <c r="AC271" s="64" t="e">
        <f>AVERAGE(Tabela13[[#This Row],[LUCRO 2015]:[LUCRO 2010]])</f>
        <v>#DIV/0!</v>
      </c>
      <c r="AD271" s="64" t="e">
        <f>AVERAGE(Tabela13[[#This Row],[DIV 2015]:[DIV 2010]])</f>
        <v>#DIV/0!</v>
      </c>
      <c r="AE271" s="83" t="e">
        <f>Tabela13[[#This Row],[DIV MÉD]]*1000/Tabela13[[#This Row],[Qtde Total Ações]]</f>
        <v>#DIV/0!</v>
      </c>
      <c r="AF271" s="30" t="e">
        <f>Tabela13[[#This Row],[DIV MÉD]]/Tabela13[[#This Row],[LUCRO MÉD]]</f>
        <v>#DIV/0!</v>
      </c>
      <c r="AG271" s="30" t="e">
        <f>Tabela13[[#This Row],[DIV MÉD/AÇÃO]]/Tabela13[[#This Row],[Cotação]]</f>
        <v>#DIV/0!</v>
      </c>
      <c r="AH271" s="30" t="e">
        <f>Tabela13[[#This Row],[Cotação]]/Tabela13[[#This Row],[VPA]]</f>
        <v>#DIV/0!</v>
      </c>
      <c r="AI271" s="58">
        <f>IF(Tabela13[[#This Row],[P. Líquido]]&gt;0,Tabela13[[#This Row],[LUCRO MÉD]]/(Tabela13[[#This Row],[P. Líquido]]),0)</f>
        <v>0</v>
      </c>
      <c r="AJ271" s="70" t="e">
        <f>IF([LUCRO MÉD]&lt;&gt;0,Tabela13[[#This Row],[Cotação]]/(Tabela13[[#This Row],[LUCRO MÉD]]*1000/Tabela13[[#This Row],[Qtde Total Ações]]),0)</f>
        <v>#DIV/0!</v>
      </c>
      <c r="AK271" s="58" t="e">
        <f>(Tabela13[[#This Row],[LUCRO MÉD]]*1000/Tabela13[[#This Row],[Qtde Total Ações]])/Tabela13[[#This Row],[Cotação]]</f>
        <v>#DIV/0!</v>
      </c>
      <c r="AL271" s="56" t="e">
        <f>Tabela13[[#This Row],[Ativo Circ.]]/Tabela13[[#This Row],[Passivo Circ.]]</f>
        <v>#DIV/0!</v>
      </c>
      <c r="AM271" s="30" t="e">
        <f>STDEV(Tabela13[[#This Row],[LUCRO 2015]:[LUCRO 2010]])/Tabela13[[#This Row],[LUCRO MÉD]]</f>
        <v>#DIV/0!</v>
      </c>
    </row>
    <row r="272" spans="1:39" hidden="1">
      <c r="A272" s="21" t="s">
        <v>736</v>
      </c>
      <c r="B272" s="21" t="s">
        <v>561</v>
      </c>
      <c r="C272" s="21" t="s">
        <v>282</v>
      </c>
      <c r="D272" s="34">
        <f>MAX(Tabela13[[#This Row],[Colunas1]:[Colunas5]])</f>
        <v>0</v>
      </c>
      <c r="E2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2" s="28">
        <f>IF(Tabela13[[#This Row],[P. Líquido]]&lt;&gt;0,(Tabela13[[#This Row],[P. Líquido]]*1000)/Tabela13[[#This Row],[Qtde Total Ações]],0)</f>
        <v>0</v>
      </c>
      <c r="G272" s="39">
        <f>SUMPRODUCT(N(TRIM(Tabela15[Colunas1])=Tabela13[[#This Row],[Nome de Pregão]]),Tabela15[Qtde total de ações])</f>
        <v>0</v>
      </c>
      <c r="H272" s="21">
        <f>SUMPRODUCT(N(Tabela1[Código]=Tabela13[[#This Row],[PAPEL]]),Tabela1[Fechamento])</f>
        <v>0</v>
      </c>
      <c r="I272" s="21">
        <f>SUMPRODUCT(N(Tabela17[Código]=Tabela13[[#This Row],[PAPEL]]),Tabela17[Fechamento])</f>
        <v>0</v>
      </c>
      <c r="J272" s="21">
        <f>SUMPRODUCT(N(Tabela176[Código]=Tabela13[[#This Row],[PAPEL]]),Tabela176[Fechamento])</f>
        <v>0</v>
      </c>
      <c r="K272" s="21">
        <f>SUMPRODUCT(N(Tabela1768[Código]=Tabela13[[#This Row],[PAPEL]]),Tabela1768[Fechamento])</f>
        <v>0</v>
      </c>
      <c r="L272" s="31">
        <f>SUMPRODUCT(N(Tabela17683[Código]=Tabela13[[#This Row],[PAPEL]]),Tabela17683[Fechamento])</f>
        <v>0</v>
      </c>
      <c r="M272" s="22">
        <f>IF(Tabela13[[#This Row],[Cotação]]&gt;0,Plan1!$B$2/Tabela13[[#This Row],[Cotação]]-MOD(Plan1!$B$2/Tabela13[[#This Row],[Cotação]],100),0)</f>
        <v>0</v>
      </c>
      <c r="N272" s="22"/>
      <c r="O272" s="22"/>
      <c r="P272" s="88"/>
      <c r="Q272" s="64"/>
      <c r="R272" s="64"/>
      <c r="S272" s="64"/>
      <c r="T272" s="64"/>
      <c r="U272" s="64"/>
      <c r="V272" s="94"/>
      <c r="W272" s="93"/>
      <c r="X272" s="64"/>
      <c r="Y272" s="64"/>
      <c r="Z272" s="64"/>
      <c r="AA272" s="64"/>
      <c r="AB272" s="64"/>
      <c r="AC272" s="64" t="e">
        <f>AVERAGE(Tabela13[[#This Row],[LUCRO 2015]:[LUCRO 2010]])</f>
        <v>#DIV/0!</v>
      </c>
      <c r="AD272" s="64" t="e">
        <f>AVERAGE(Tabela13[[#This Row],[DIV 2015]:[DIV 2010]])</f>
        <v>#DIV/0!</v>
      </c>
      <c r="AE272" s="83" t="e">
        <f>Tabela13[[#This Row],[DIV MÉD]]*1000/Tabela13[[#This Row],[Qtde Total Ações]]</f>
        <v>#DIV/0!</v>
      </c>
      <c r="AF272" s="30" t="e">
        <f>Tabela13[[#This Row],[DIV MÉD]]/Tabela13[[#This Row],[LUCRO MÉD]]</f>
        <v>#DIV/0!</v>
      </c>
      <c r="AG272" s="30" t="e">
        <f>Tabela13[[#This Row],[DIV MÉD/AÇÃO]]/Tabela13[[#This Row],[Cotação]]</f>
        <v>#DIV/0!</v>
      </c>
      <c r="AH272" s="30" t="e">
        <f>Tabela13[[#This Row],[Cotação]]/Tabela13[[#This Row],[VPA]]</f>
        <v>#DIV/0!</v>
      </c>
      <c r="AI272" s="58">
        <f>IF(Tabela13[[#This Row],[P. Líquido]]&gt;0,Tabela13[[#This Row],[LUCRO MÉD]]/(Tabela13[[#This Row],[P. Líquido]]),0)</f>
        <v>0</v>
      </c>
      <c r="AJ272" s="70" t="e">
        <f>IF([LUCRO MÉD]&lt;&gt;0,Tabela13[[#This Row],[Cotação]]/(Tabela13[[#This Row],[LUCRO MÉD]]*1000/Tabela13[[#This Row],[Qtde Total Ações]]),0)</f>
        <v>#DIV/0!</v>
      </c>
      <c r="AK272" s="58" t="e">
        <f>(Tabela13[[#This Row],[LUCRO MÉD]]*1000/Tabela13[[#This Row],[Qtde Total Ações]])/Tabela13[[#This Row],[Cotação]]</f>
        <v>#DIV/0!</v>
      </c>
      <c r="AL272" s="56" t="e">
        <f>Tabela13[[#This Row],[Ativo Circ.]]/Tabela13[[#This Row],[Passivo Circ.]]</f>
        <v>#DIV/0!</v>
      </c>
      <c r="AM272" s="30" t="e">
        <f>STDEV(Tabela13[[#This Row],[LUCRO 2015]:[LUCRO 2010]])/Tabela13[[#This Row],[LUCRO MÉD]]</f>
        <v>#DIV/0!</v>
      </c>
    </row>
    <row r="273" spans="1:39" hidden="1">
      <c r="A273" s="21" t="s">
        <v>736</v>
      </c>
      <c r="B273" s="21" t="s">
        <v>562</v>
      </c>
      <c r="C273" s="21" t="s">
        <v>283</v>
      </c>
      <c r="D273" s="34">
        <f>MAX(Tabela13[[#This Row],[Colunas1]:[Colunas5]])</f>
        <v>0</v>
      </c>
      <c r="E27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3" s="28">
        <f>IF(Tabela13[[#This Row],[P. Líquido]]&lt;&gt;0,(Tabela13[[#This Row],[P. Líquido]]*1000)/Tabela13[[#This Row],[Qtde Total Ações]],0)</f>
        <v>0</v>
      </c>
      <c r="G273" s="39">
        <f>SUMPRODUCT(N(TRIM(Tabela15[Colunas1])=Tabela13[[#This Row],[Nome de Pregão]]),Tabela15[Qtde total de ações])</f>
        <v>0</v>
      </c>
      <c r="H273" s="21">
        <f>SUMPRODUCT(N(Tabela1[Código]=Tabela13[[#This Row],[PAPEL]]),Tabela1[Fechamento])</f>
        <v>0</v>
      </c>
      <c r="I273" s="21">
        <f>SUMPRODUCT(N(Tabela17[Código]=Tabela13[[#This Row],[PAPEL]]),Tabela17[Fechamento])</f>
        <v>0</v>
      </c>
      <c r="J273" s="21">
        <f>SUMPRODUCT(N(Tabela176[Código]=Tabela13[[#This Row],[PAPEL]]),Tabela176[Fechamento])</f>
        <v>0</v>
      </c>
      <c r="K273" s="21">
        <f>SUMPRODUCT(N(Tabela1768[Código]=Tabela13[[#This Row],[PAPEL]]),Tabela1768[Fechamento])</f>
        <v>0</v>
      </c>
      <c r="L273" s="31">
        <f>SUMPRODUCT(N(Tabela17683[Código]=Tabela13[[#This Row],[PAPEL]]),Tabela17683[Fechamento])</f>
        <v>0</v>
      </c>
      <c r="M273" s="22">
        <f>IF(Tabela13[[#This Row],[Cotação]]&gt;0,Plan1!$B$2/Tabela13[[#This Row],[Cotação]]-MOD(Plan1!$B$2/Tabela13[[#This Row],[Cotação]],100),0)</f>
        <v>0</v>
      </c>
      <c r="N273" s="22"/>
      <c r="O273" s="22"/>
      <c r="P273" s="88"/>
      <c r="Q273" s="64"/>
      <c r="R273" s="64"/>
      <c r="S273" s="64"/>
      <c r="T273" s="64"/>
      <c r="U273" s="64"/>
      <c r="V273" s="94"/>
      <c r="W273" s="93"/>
      <c r="X273" s="64"/>
      <c r="Y273" s="64"/>
      <c r="Z273" s="64"/>
      <c r="AA273" s="64"/>
      <c r="AB273" s="64"/>
      <c r="AC273" s="64" t="e">
        <f>AVERAGE(Tabela13[[#This Row],[LUCRO 2015]:[LUCRO 2010]])</f>
        <v>#DIV/0!</v>
      </c>
      <c r="AD273" s="64" t="e">
        <f>AVERAGE(Tabela13[[#This Row],[DIV 2015]:[DIV 2010]])</f>
        <v>#DIV/0!</v>
      </c>
      <c r="AE273" s="83" t="e">
        <f>Tabela13[[#This Row],[DIV MÉD]]*1000/Tabela13[[#This Row],[Qtde Total Ações]]</f>
        <v>#DIV/0!</v>
      </c>
      <c r="AF273" s="30" t="e">
        <f>Tabela13[[#This Row],[DIV MÉD]]/Tabela13[[#This Row],[LUCRO MÉD]]</f>
        <v>#DIV/0!</v>
      </c>
      <c r="AG273" s="30" t="e">
        <f>Tabela13[[#This Row],[DIV MÉD/AÇÃO]]/Tabela13[[#This Row],[Cotação]]</f>
        <v>#DIV/0!</v>
      </c>
      <c r="AH273" s="30" t="e">
        <f>Tabela13[[#This Row],[Cotação]]/Tabela13[[#This Row],[VPA]]</f>
        <v>#DIV/0!</v>
      </c>
      <c r="AI273" s="58">
        <f>IF(Tabela13[[#This Row],[P. Líquido]]&gt;0,Tabela13[[#This Row],[LUCRO MÉD]]/(Tabela13[[#This Row],[P. Líquido]]),0)</f>
        <v>0</v>
      </c>
      <c r="AJ273" s="70" t="e">
        <f>IF([LUCRO MÉD]&lt;&gt;0,Tabela13[[#This Row],[Cotação]]/(Tabela13[[#This Row],[LUCRO MÉD]]*1000/Tabela13[[#This Row],[Qtde Total Ações]]),0)</f>
        <v>#DIV/0!</v>
      </c>
      <c r="AK273" s="58" t="e">
        <f>(Tabela13[[#This Row],[LUCRO MÉD]]*1000/Tabela13[[#This Row],[Qtde Total Ações]])/Tabela13[[#This Row],[Cotação]]</f>
        <v>#DIV/0!</v>
      </c>
      <c r="AL273" s="56" t="e">
        <f>Tabela13[[#This Row],[Ativo Circ.]]/Tabela13[[#This Row],[Passivo Circ.]]</f>
        <v>#DIV/0!</v>
      </c>
      <c r="AM273" s="30" t="e">
        <f>STDEV(Tabela13[[#This Row],[LUCRO 2015]:[LUCRO 2010]])/Tabela13[[#This Row],[LUCRO MÉD]]</f>
        <v>#DIV/0!</v>
      </c>
    </row>
    <row r="274" spans="1:39" hidden="1">
      <c r="A274" s="21" t="s">
        <v>723</v>
      </c>
      <c r="B274" s="21" t="s">
        <v>555</v>
      </c>
      <c r="C274" s="21" t="s">
        <v>161</v>
      </c>
      <c r="D274" s="34">
        <f>MAX(Tabela13[[#This Row],[Colunas1]:[Colunas5]])</f>
        <v>14.9</v>
      </c>
      <c r="E2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4" s="28">
        <f>IF(Tabela13[[#This Row],[P. Líquido]]&lt;&gt;0,(Tabela13[[#This Row],[P. Líquido]]*1000)/Tabela13[[#This Row],[Qtde Total Ações]],0)</f>
        <v>0</v>
      </c>
      <c r="G274" s="39">
        <f>SUMPRODUCT(N(TRIM(Tabela15[Colunas1])=Tabela13[[#This Row],[Nome de Pregão]]),Tabela15[Qtde total de ações])</f>
        <v>52311025</v>
      </c>
      <c r="H274" s="21">
        <f>SUMPRODUCT(N(Tabela1[Código]=Tabela13[[#This Row],[PAPEL]]),Tabela1[Fechamento])</f>
        <v>0</v>
      </c>
      <c r="I274" s="21">
        <f>SUMPRODUCT(N(Tabela17[Código]=Tabela13[[#This Row],[PAPEL]]),Tabela17[Fechamento])</f>
        <v>14.9</v>
      </c>
      <c r="J274" s="21">
        <f>SUMPRODUCT(N(Tabela176[Código]=Tabela13[[#This Row],[PAPEL]]),Tabela176[Fechamento])</f>
        <v>0</v>
      </c>
      <c r="K274" s="21">
        <f>SUMPRODUCT(N(Tabela1768[Código]=Tabela13[[#This Row],[PAPEL]]),Tabela1768[Fechamento])</f>
        <v>0</v>
      </c>
      <c r="L274" s="31">
        <f>SUMPRODUCT(N(Tabela17683[Código]=Tabela13[[#This Row],[PAPEL]]),Tabela17683[Fechamento])</f>
        <v>0</v>
      </c>
      <c r="M274" s="32">
        <f>IF(Tabela13[[#This Row],[Cotação]]&gt;0,Plan1!$B$2/Tabela13[[#This Row],[Cotação]]-MOD(Plan1!$B$2/Tabela13[[#This Row],[Cotação]],100),0)</f>
        <v>0</v>
      </c>
      <c r="N274" s="39"/>
      <c r="O274" s="39"/>
      <c r="Q274" s="64"/>
      <c r="R274" s="64"/>
      <c r="S274" s="64"/>
      <c r="T274" s="64"/>
      <c r="U274" s="64"/>
      <c r="V274" s="94"/>
      <c r="W274" s="93"/>
      <c r="X274" s="64"/>
      <c r="Y274" s="64"/>
      <c r="Z274" s="64"/>
      <c r="AA274" s="64"/>
      <c r="AB274" s="64"/>
      <c r="AC274" s="64" t="e">
        <f>AVERAGE(Tabela13[[#This Row],[LUCRO 2015]:[LUCRO 2010]])</f>
        <v>#DIV/0!</v>
      </c>
      <c r="AD274" s="64" t="e">
        <f>AVERAGE(Tabela13[[#This Row],[DIV 2015]:[DIV 2010]])</f>
        <v>#DIV/0!</v>
      </c>
      <c r="AE274" s="83" t="e">
        <f>Tabela13[[#This Row],[DIV MÉD]]*1000/Tabela13[[#This Row],[Qtde Total Ações]]</f>
        <v>#DIV/0!</v>
      </c>
      <c r="AF274" s="30" t="e">
        <f>Tabela13[[#This Row],[DIV MÉD]]/Tabela13[[#This Row],[LUCRO MÉD]]</f>
        <v>#DIV/0!</v>
      </c>
      <c r="AG274" s="30" t="e">
        <f>Tabela13[[#This Row],[DIV MÉD/AÇÃO]]/Tabela13[[#This Row],[Cotação]]</f>
        <v>#DIV/0!</v>
      </c>
      <c r="AH274" s="30" t="e">
        <f>Tabela13[[#This Row],[Cotação]]/Tabela13[[#This Row],[VPA]]</f>
        <v>#DIV/0!</v>
      </c>
      <c r="AI274" s="58">
        <f>IF(Tabela13[[#This Row],[P. Líquido]]&gt;0,Tabela13[[#This Row],[LUCRO MÉD]]/(Tabela13[[#This Row],[P. Líquido]]),0)</f>
        <v>0</v>
      </c>
      <c r="AJ274" s="70" t="e">
        <f>IF([LUCRO MÉD]&lt;&gt;0,Tabela13[[#This Row],[Cotação]]/(Tabela13[[#This Row],[LUCRO MÉD]]*1000/Tabela13[[#This Row],[Qtde Total Ações]]),0)</f>
        <v>#DIV/0!</v>
      </c>
      <c r="AK274" s="58" t="e">
        <f>(Tabela13[[#This Row],[LUCRO MÉD]]*1000/Tabela13[[#This Row],[Qtde Total Ações]])/Tabela13[[#This Row],[Cotação]]</f>
        <v>#DIV/0!</v>
      </c>
      <c r="AL274" s="56" t="e">
        <f>Tabela13[[#This Row],[Ativo Circ.]]/Tabela13[[#This Row],[Passivo Circ.]]</f>
        <v>#DIV/0!</v>
      </c>
      <c r="AM274" s="30" t="e">
        <f>STDEV(Tabela13[[#This Row],[LUCRO 2015]:[LUCRO 2010]])/Tabela13[[#This Row],[LUCRO MÉD]]</f>
        <v>#DIV/0!</v>
      </c>
    </row>
    <row r="275" spans="1:39" hidden="1">
      <c r="A275" s="21" t="s">
        <v>827</v>
      </c>
      <c r="B275" s="21" t="s">
        <v>555</v>
      </c>
      <c r="C275" s="21" t="s">
        <v>529</v>
      </c>
      <c r="D275" s="34">
        <f>MAX(Tabela13[[#This Row],[Colunas1]:[Colunas5]])</f>
        <v>15.01</v>
      </c>
      <c r="E2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5" s="28">
        <f>IF(Tabela13[[#This Row],[P. Líquido]]&lt;&gt;0,(Tabela13[[#This Row],[P. Líquido]]*1000)/Tabela13[[#This Row],[Qtde Total Ações]],0)</f>
        <v>0</v>
      </c>
      <c r="G275" s="39">
        <f>SUMPRODUCT(N(TRIM(Tabela15[Colunas1])=Tabela13[[#This Row],[Nome de Pregão]]),Tabela15[Qtde total de ações])</f>
        <v>1614353076</v>
      </c>
      <c r="H275" s="21">
        <f>SUMPRODUCT(N(Tabela1[Código]=Tabela13[[#This Row],[PAPEL]]),Tabela1[Fechamento])</f>
        <v>0</v>
      </c>
      <c r="I275" s="21">
        <f>SUMPRODUCT(N(Tabela17[Código]=Tabela13[[#This Row],[PAPEL]]),Tabela17[Fechamento])</f>
        <v>0</v>
      </c>
      <c r="J275" s="21">
        <f>SUMPRODUCT(N(Tabela176[Código]=Tabela13[[#This Row],[PAPEL]]),Tabela176[Fechamento])</f>
        <v>0</v>
      </c>
      <c r="K275" s="21">
        <f>SUMPRODUCT(N(Tabela1768[Código]=Tabela13[[#This Row],[PAPEL]]),Tabela1768[Fechamento])</f>
        <v>0</v>
      </c>
      <c r="L275" s="21">
        <f>SUMPRODUCT(N(Tabela17683[Código]=Tabela13[[#This Row],[PAPEL]]),Tabela17683[Fechamento])</f>
        <v>15.01</v>
      </c>
      <c r="M275" s="32">
        <f>IF(Tabela13[[#This Row],[Cotação]]&gt;0,Plan1!$B$2/Tabela13[[#This Row],[Cotação]]-MOD(Plan1!$B$2/Tabela13[[#This Row],[Cotação]],100),0)</f>
        <v>0</v>
      </c>
      <c r="N275" s="32"/>
      <c r="O275" s="32"/>
      <c r="P275" s="88"/>
      <c r="Q275" s="64"/>
      <c r="R275" s="64"/>
      <c r="S275" s="64"/>
      <c r="T275" s="64"/>
      <c r="U275" s="64"/>
      <c r="V275" s="94"/>
      <c r="W275" s="93"/>
      <c r="X275" s="64"/>
      <c r="Y275" s="64"/>
      <c r="Z275" s="64"/>
      <c r="AA275" s="64"/>
      <c r="AB275" s="64"/>
      <c r="AC275" s="64" t="e">
        <f>AVERAGE(Tabela13[[#This Row],[LUCRO 2015]:[LUCRO 2010]])</f>
        <v>#DIV/0!</v>
      </c>
      <c r="AD275" s="64" t="e">
        <f>AVERAGE(Tabela13[[#This Row],[DIV 2015]:[DIV 2010]])</f>
        <v>#DIV/0!</v>
      </c>
      <c r="AE275" s="83" t="e">
        <f>Tabela13[[#This Row],[DIV MÉD]]*1000/Tabela13[[#This Row],[Qtde Total Ações]]</f>
        <v>#DIV/0!</v>
      </c>
      <c r="AF275" s="30" t="e">
        <f>Tabela13[[#This Row],[DIV MÉD]]/Tabela13[[#This Row],[LUCRO MÉD]]</f>
        <v>#DIV/0!</v>
      </c>
      <c r="AG275" s="30" t="e">
        <f>Tabela13[[#This Row],[DIV MÉD/AÇÃO]]/Tabela13[[#This Row],[Cotação]]</f>
        <v>#DIV/0!</v>
      </c>
      <c r="AH275" s="30" t="e">
        <f>Tabela13[[#This Row],[Cotação]]/Tabela13[[#This Row],[VPA]]</f>
        <v>#DIV/0!</v>
      </c>
      <c r="AI275" s="58">
        <f>IF(Tabela13[[#This Row],[P. Líquido]]&gt;0,Tabela13[[#This Row],[LUCRO MÉD]]/(Tabela13[[#This Row],[P. Líquido]]),0)</f>
        <v>0</v>
      </c>
      <c r="AJ275" s="70" t="e">
        <f>IF([LUCRO MÉD]&lt;&gt;0,Tabela13[[#This Row],[Cotação]]/(Tabela13[[#This Row],[LUCRO MÉD]]*1000/Tabela13[[#This Row],[Qtde Total Ações]]),0)</f>
        <v>#DIV/0!</v>
      </c>
      <c r="AK275" s="58" t="e">
        <f>(Tabela13[[#This Row],[LUCRO MÉD]]*1000/Tabela13[[#This Row],[Qtde Total Ações]])/Tabela13[[#This Row],[Cotação]]</f>
        <v>#DIV/0!</v>
      </c>
      <c r="AL275" s="56" t="e">
        <f>Tabela13[[#This Row],[Ativo Circ.]]/Tabela13[[#This Row],[Passivo Circ.]]</f>
        <v>#DIV/0!</v>
      </c>
      <c r="AM275" s="30" t="e">
        <f>STDEV(Tabela13[[#This Row],[LUCRO 2015]:[LUCRO 2010]])/Tabela13[[#This Row],[LUCRO MÉD]]</f>
        <v>#DIV/0!</v>
      </c>
    </row>
    <row r="276" spans="1:39" hidden="1">
      <c r="A276" s="21" t="s">
        <v>740</v>
      </c>
      <c r="B276" s="21" t="s">
        <v>555</v>
      </c>
      <c r="C276" s="21" t="s">
        <v>153</v>
      </c>
      <c r="D276" s="34">
        <f>MAX(Tabela13[[#This Row],[Colunas1]:[Colunas5]])</f>
        <v>140</v>
      </c>
      <c r="E2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6" s="28">
        <f>IF(Tabela13[[#This Row],[P. Líquido]]&lt;&gt;0,(Tabela13[[#This Row],[P. Líquido]]*1000)/Tabela13[[#This Row],[Qtde Total Ações]],0)</f>
        <v>0</v>
      </c>
      <c r="G276" s="39">
        <f>SUMPRODUCT(N(TRIM(Tabela15[Colunas1])=Tabela13[[#This Row],[Nome de Pregão]]),Tabela15[Qtde total de ações])</f>
        <v>0</v>
      </c>
      <c r="H276" s="21">
        <f>SUMPRODUCT(N(Tabela1[Código]=Tabela13[[#This Row],[PAPEL]]),Tabela1[Fechamento])</f>
        <v>0</v>
      </c>
      <c r="I276" s="21">
        <f>SUMPRODUCT(N(Tabela17[Código]=Tabela13[[#This Row],[PAPEL]]),Tabela17[Fechamento])</f>
        <v>140</v>
      </c>
      <c r="J276" s="21">
        <f>SUMPRODUCT(N(Tabela176[Código]=Tabela13[[#This Row],[PAPEL]]),Tabela176[Fechamento])</f>
        <v>0</v>
      </c>
      <c r="K276" s="21">
        <f>SUMPRODUCT(N(Tabela1768[Código]=Tabela13[[#This Row],[PAPEL]]),Tabela1768[Fechamento])</f>
        <v>0</v>
      </c>
      <c r="L276" s="26">
        <f>SUMPRODUCT(N(Tabela17683[Código]=Tabela13[[#This Row],[PAPEL]]),Tabela17683[Fechamento])</f>
        <v>0</v>
      </c>
      <c r="M276" s="32">
        <f>IF(Tabela13[[#This Row],[Cotação]]&gt;0,Plan1!$B$2/Tabela13[[#This Row],[Cotação]]-MOD(Plan1!$B$2/Tabela13[[#This Row],[Cotação]],100),0)</f>
        <v>0</v>
      </c>
      <c r="N276" s="32"/>
      <c r="O276" s="32"/>
      <c r="P276" s="88"/>
      <c r="Q276" s="64"/>
      <c r="R276" s="64"/>
      <c r="S276" s="64"/>
      <c r="T276" s="64"/>
      <c r="U276" s="64"/>
      <c r="V276" s="94"/>
      <c r="W276" s="93"/>
      <c r="X276" s="64"/>
      <c r="Y276" s="64"/>
      <c r="Z276" s="64"/>
      <c r="AA276" s="64"/>
      <c r="AB276" s="64"/>
      <c r="AC276" s="64" t="e">
        <f>AVERAGE(Tabela13[[#This Row],[LUCRO 2015]:[LUCRO 2010]])</f>
        <v>#DIV/0!</v>
      </c>
      <c r="AD276" s="64" t="e">
        <f>AVERAGE(Tabela13[[#This Row],[DIV 2015]:[DIV 2010]])</f>
        <v>#DIV/0!</v>
      </c>
      <c r="AE276" s="83" t="e">
        <f>Tabela13[[#This Row],[DIV MÉD]]*1000/Tabela13[[#This Row],[Qtde Total Ações]]</f>
        <v>#DIV/0!</v>
      </c>
      <c r="AF276" s="30" t="e">
        <f>Tabela13[[#This Row],[DIV MÉD]]/Tabela13[[#This Row],[LUCRO MÉD]]</f>
        <v>#DIV/0!</v>
      </c>
      <c r="AG276" s="30" t="e">
        <f>Tabela13[[#This Row],[DIV MÉD/AÇÃO]]/Tabela13[[#This Row],[Cotação]]</f>
        <v>#DIV/0!</v>
      </c>
      <c r="AH276" s="30" t="e">
        <f>Tabela13[[#This Row],[Cotação]]/Tabela13[[#This Row],[VPA]]</f>
        <v>#DIV/0!</v>
      </c>
      <c r="AI276" s="58">
        <f>IF(Tabela13[[#This Row],[P. Líquido]]&gt;0,Tabela13[[#This Row],[LUCRO MÉD]]/(Tabela13[[#This Row],[P. Líquido]]),0)</f>
        <v>0</v>
      </c>
      <c r="AJ276" s="70" t="e">
        <f>IF([LUCRO MÉD]&lt;&gt;0,Tabela13[[#This Row],[Cotação]]/(Tabela13[[#This Row],[LUCRO MÉD]]*1000/Tabela13[[#This Row],[Qtde Total Ações]]),0)</f>
        <v>#DIV/0!</v>
      </c>
      <c r="AK276" s="58" t="e">
        <f>(Tabela13[[#This Row],[LUCRO MÉD]]*1000/Tabela13[[#This Row],[Qtde Total Ações]])/Tabela13[[#This Row],[Cotação]]</f>
        <v>#DIV/0!</v>
      </c>
      <c r="AL276" s="56" t="e">
        <f>Tabela13[[#This Row],[Ativo Circ.]]/Tabela13[[#This Row],[Passivo Circ.]]</f>
        <v>#DIV/0!</v>
      </c>
      <c r="AM276" s="30" t="e">
        <f>STDEV(Tabela13[[#This Row],[LUCRO 2015]:[LUCRO 2010]])/Tabela13[[#This Row],[LUCRO MÉD]]</f>
        <v>#DIV/0!</v>
      </c>
    </row>
    <row r="277" spans="1:39" hidden="1">
      <c r="A277" s="21" t="s">
        <v>827</v>
      </c>
      <c r="B277" s="21" t="s">
        <v>555</v>
      </c>
      <c r="C277" s="21" t="s">
        <v>529</v>
      </c>
      <c r="D277" s="34">
        <f>MAX(Tabela13[[#This Row],[Colunas1]:[Colunas5]])</f>
        <v>15.01</v>
      </c>
      <c r="E2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7" s="28">
        <f>IF(Tabela13[[#This Row],[P. Líquido]]&lt;&gt;0,(Tabela13[[#This Row],[P. Líquido]]*1000)/Tabela13[[#This Row],[Qtde Total Ações]],0)</f>
        <v>0</v>
      </c>
      <c r="G277" s="39">
        <f>SUMPRODUCT(N(TRIM(Tabela15[Colunas1])=Tabela13[[#This Row],[Nome de Pregão]]),Tabela15[Qtde total de ações])</f>
        <v>1614353076</v>
      </c>
      <c r="H277" s="21">
        <f>SUMPRODUCT(N(Tabela1[Código]=Tabela13[[#This Row],[PAPEL]]),Tabela1[Fechamento])</f>
        <v>0</v>
      </c>
      <c r="I277" s="21">
        <f>SUMPRODUCT(N(Tabela17[Código]=Tabela13[[#This Row],[PAPEL]]),Tabela17[Fechamento])</f>
        <v>0</v>
      </c>
      <c r="J277" s="21">
        <f>SUMPRODUCT(N(Tabela176[Código]=Tabela13[[#This Row],[PAPEL]]),Tabela176[Fechamento])</f>
        <v>0</v>
      </c>
      <c r="K277" s="21">
        <f>SUMPRODUCT(N(Tabela1768[Código]=Tabela13[[#This Row],[PAPEL]]),Tabela1768[Fechamento])</f>
        <v>0</v>
      </c>
      <c r="L277" s="26">
        <f>SUMPRODUCT(N(Tabela17683[Código]=Tabela13[[#This Row],[PAPEL]]),Tabela17683[Fechamento])</f>
        <v>15.01</v>
      </c>
      <c r="M277" s="32">
        <f>IF(Tabela13[[#This Row],[Cotação]]&gt;0,Plan1!$B$2/Tabela13[[#This Row],[Cotação]]-MOD(Plan1!$B$2/Tabela13[[#This Row],[Cotação]],100),0)</f>
        <v>0</v>
      </c>
      <c r="N277" s="32"/>
      <c r="O277" s="32"/>
      <c r="P277" s="88"/>
      <c r="Q277" s="64"/>
      <c r="R277" s="64"/>
      <c r="S277" s="93"/>
      <c r="T277" s="64"/>
      <c r="U277" s="64"/>
      <c r="V277" s="94"/>
      <c r="W277" s="93"/>
      <c r="X277" s="64"/>
      <c r="Y277" s="64"/>
      <c r="Z277" s="64"/>
      <c r="AA277" s="64"/>
      <c r="AB277" s="64"/>
      <c r="AC277" s="64" t="e">
        <f>AVERAGE(Tabela13[[#This Row],[LUCRO 2015]:[LUCRO 2010]])</f>
        <v>#DIV/0!</v>
      </c>
      <c r="AD277" s="64" t="e">
        <f>AVERAGE(Tabela13[[#This Row],[DIV 2015]:[DIV 2010]])</f>
        <v>#DIV/0!</v>
      </c>
      <c r="AE277" s="83" t="e">
        <f>Tabela13[[#This Row],[DIV MÉD]]*1000/Tabela13[[#This Row],[Qtde Total Ações]]</f>
        <v>#DIV/0!</v>
      </c>
      <c r="AF277" s="30" t="e">
        <f>Tabela13[[#This Row],[DIV MÉD]]/Tabela13[[#This Row],[LUCRO MÉD]]</f>
        <v>#DIV/0!</v>
      </c>
      <c r="AG277" s="30" t="e">
        <f>Tabela13[[#This Row],[DIV MÉD/AÇÃO]]/Tabela13[[#This Row],[Cotação]]</f>
        <v>#DIV/0!</v>
      </c>
      <c r="AH277" s="30" t="e">
        <f>Tabela13[[#This Row],[Cotação]]/Tabela13[[#This Row],[VPA]]</f>
        <v>#DIV/0!</v>
      </c>
      <c r="AI277" s="58">
        <f>IF(Tabela13[[#This Row],[P. Líquido]]&gt;0,Tabela13[[#This Row],[LUCRO MÉD]]/(Tabela13[[#This Row],[P. Líquido]]),0)</f>
        <v>0</v>
      </c>
      <c r="AJ277" s="70" t="e">
        <f>IF([LUCRO MÉD]&lt;&gt;0,Tabela13[[#This Row],[Cotação]]/(Tabela13[[#This Row],[LUCRO MÉD]]*1000/Tabela13[[#This Row],[Qtde Total Ações]]),0)</f>
        <v>#DIV/0!</v>
      </c>
      <c r="AK277" s="58" t="e">
        <f>(Tabela13[[#This Row],[LUCRO MÉD]]*1000/Tabela13[[#This Row],[Qtde Total Ações]])/Tabela13[[#This Row],[Cotação]]</f>
        <v>#DIV/0!</v>
      </c>
      <c r="AL277" s="56" t="e">
        <f>Tabela13[[#This Row],[Ativo Circ.]]/Tabela13[[#This Row],[Passivo Circ.]]</f>
        <v>#DIV/0!</v>
      </c>
      <c r="AM277" s="30" t="e">
        <f>STDEV(Tabela13[[#This Row],[LUCRO 2015]:[LUCRO 2010]])/Tabela13[[#This Row],[LUCRO MÉD]]</f>
        <v>#DIV/0!</v>
      </c>
    </row>
    <row r="278" spans="1:39" hidden="1">
      <c r="A278" s="21" t="s">
        <v>742</v>
      </c>
      <c r="B278" s="21" t="s">
        <v>556</v>
      </c>
      <c r="C278" s="21" t="s">
        <v>320</v>
      </c>
      <c r="D278" s="34">
        <f>MAX(Tabela13[[#This Row],[Colunas1]:[Colunas5]])</f>
        <v>0</v>
      </c>
      <c r="E2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8" s="28">
        <f>IF(Tabela13[[#This Row],[P. Líquido]]&lt;&gt;0,(Tabela13[[#This Row],[P. Líquido]]*1000)/Tabela13[[#This Row],[Qtde Total Ações]],0)</f>
        <v>0</v>
      </c>
      <c r="G278" s="39">
        <f>SUMPRODUCT(N(TRIM(Tabela15[Colunas1])=Tabela13[[#This Row],[Nome de Pregão]]),Tabela15[Qtde total de ações])</f>
        <v>189997214</v>
      </c>
      <c r="H278" s="21">
        <f>SUMPRODUCT(N(Tabela1[Código]=Tabela13[[#This Row],[PAPEL]]),Tabela1[Fechamento])</f>
        <v>0</v>
      </c>
      <c r="I278" s="21">
        <f>SUMPRODUCT(N(Tabela17[Código]=Tabela13[[#This Row],[PAPEL]]),Tabela17[Fechamento])</f>
        <v>0</v>
      </c>
      <c r="J278" s="21">
        <f>SUMPRODUCT(N(Tabela176[Código]=Tabela13[[#This Row],[PAPEL]]),Tabela176[Fechamento])</f>
        <v>0</v>
      </c>
      <c r="K278" s="21">
        <f>SUMPRODUCT(N(Tabela1768[Código]=Tabela13[[#This Row],[PAPEL]]),Tabela1768[Fechamento])</f>
        <v>0</v>
      </c>
      <c r="L278" s="26">
        <f>SUMPRODUCT(N(Tabela17683[Código]=Tabela13[[#This Row],[PAPEL]]),Tabela17683[Fechamento])</f>
        <v>0</v>
      </c>
      <c r="M278" s="32">
        <f>IF(Tabela13[[#This Row],[Cotação]]&gt;0,Plan1!$B$2/Tabela13[[#This Row],[Cotação]]-MOD(Plan1!$B$2/Tabela13[[#This Row],[Cotação]],100),0)</f>
        <v>0</v>
      </c>
      <c r="N278" s="32"/>
      <c r="O278" s="32"/>
      <c r="P278" s="88"/>
      <c r="Q278" s="64"/>
      <c r="R278" s="64"/>
      <c r="S278" s="64"/>
      <c r="T278" s="64"/>
      <c r="U278" s="64"/>
      <c r="V278" s="94"/>
      <c r="W278" s="93"/>
      <c r="X278" s="64"/>
      <c r="Y278" s="64"/>
      <c r="Z278" s="64"/>
      <c r="AA278" s="64"/>
      <c r="AB278" s="64"/>
      <c r="AC278" s="64" t="e">
        <f>AVERAGE(Tabela13[[#This Row],[LUCRO 2015]:[LUCRO 2010]])</f>
        <v>#DIV/0!</v>
      </c>
      <c r="AD278" s="64" t="e">
        <f>AVERAGE(Tabela13[[#This Row],[DIV 2015]:[DIV 2010]])</f>
        <v>#DIV/0!</v>
      </c>
      <c r="AE278" s="83" t="e">
        <f>Tabela13[[#This Row],[DIV MÉD]]*1000/Tabela13[[#This Row],[Qtde Total Ações]]</f>
        <v>#DIV/0!</v>
      </c>
      <c r="AF278" s="30" t="e">
        <f>Tabela13[[#This Row],[DIV MÉD]]/Tabela13[[#This Row],[LUCRO MÉD]]</f>
        <v>#DIV/0!</v>
      </c>
      <c r="AG278" s="30" t="e">
        <f>Tabela13[[#This Row],[DIV MÉD/AÇÃO]]/Tabela13[[#This Row],[Cotação]]</f>
        <v>#DIV/0!</v>
      </c>
      <c r="AH278" s="30" t="e">
        <f>Tabela13[[#This Row],[Cotação]]/Tabela13[[#This Row],[VPA]]</f>
        <v>#DIV/0!</v>
      </c>
      <c r="AI278" s="58">
        <f>IF(Tabela13[[#This Row],[P. Líquido]]&gt;0,Tabela13[[#This Row],[LUCRO MÉD]]/(Tabela13[[#This Row],[P. Líquido]]),0)</f>
        <v>0</v>
      </c>
      <c r="AJ278" s="70" t="e">
        <f>IF([LUCRO MÉD]&lt;&gt;0,Tabela13[[#This Row],[Cotação]]/(Tabela13[[#This Row],[LUCRO MÉD]]*1000/Tabela13[[#This Row],[Qtde Total Ações]]),0)</f>
        <v>#DIV/0!</v>
      </c>
      <c r="AK278" s="58" t="e">
        <f>(Tabela13[[#This Row],[LUCRO MÉD]]*1000/Tabela13[[#This Row],[Qtde Total Ações]])/Tabela13[[#This Row],[Cotação]]</f>
        <v>#DIV/0!</v>
      </c>
      <c r="AL278" s="56" t="e">
        <f>Tabela13[[#This Row],[Ativo Circ.]]/Tabela13[[#This Row],[Passivo Circ.]]</f>
        <v>#DIV/0!</v>
      </c>
      <c r="AM278" s="30" t="e">
        <f>STDEV(Tabela13[[#This Row],[LUCRO 2015]:[LUCRO 2010]])/Tabela13[[#This Row],[LUCRO MÉD]]</f>
        <v>#DIV/0!</v>
      </c>
    </row>
    <row r="279" spans="1:39" hidden="1">
      <c r="A279" s="21" t="s">
        <v>788</v>
      </c>
      <c r="B279" s="21" t="s">
        <v>555</v>
      </c>
      <c r="C279" s="21" t="s">
        <v>360</v>
      </c>
      <c r="D279" s="34">
        <f>MAX(Tabela13[[#This Row],[Colunas1]:[Colunas5]])</f>
        <v>15.06</v>
      </c>
      <c r="E2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79" s="28">
        <f>IF(Tabela13[[#This Row],[P. Líquido]]&lt;&gt;0,(Tabela13[[#This Row],[P. Líquido]]*1000)/Tabela13[[#This Row],[Qtde Total Ações]],0)</f>
        <v>0</v>
      </c>
      <c r="G279" s="39">
        <f>SUMPRODUCT(N(TRIM(Tabela15[Colunas1])=Tabela13[[#This Row],[Nome de Pregão]]),Tabela15[Qtde total de ações])</f>
        <v>98897500</v>
      </c>
      <c r="H279" s="21">
        <f>SUMPRODUCT(N(Tabela1[Código]=Tabela13[[#This Row],[PAPEL]]),Tabela1[Fechamento])</f>
        <v>0</v>
      </c>
      <c r="I279" s="21">
        <f>SUMPRODUCT(N(Tabela17[Código]=Tabela13[[#This Row],[PAPEL]]),Tabela17[Fechamento])</f>
        <v>0</v>
      </c>
      <c r="J279" s="21">
        <f>SUMPRODUCT(N(Tabela176[Código]=Tabela13[[#This Row],[PAPEL]]),Tabela176[Fechamento])</f>
        <v>0</v>
      </c>
      <c r="K279" s="21">
        <f>SUMPRODUCT(N(Tabela1768[Código]=Tabela13[[#This Row],[PAPEL]]),Tabela1768[Fechamento])</f>
        <v>15.06</v>
      </c>
      <c r="L279" s="26">
        <f>SUMPRODUCT(N(Tabela17683[Código]=Tabela13[[#This Row],[PAPEL]]),Tabela17683[Fechamento])</f>
        <v>0</v>
      </c>
      <c r="M279" s="32">
        <f>IF(Tabela13[[#This Row],[Cotação]]&gt;0,Plan1!$B$2/Tabela13[[#This Row],[Cotação]]-MOD(Plan1!$B$2/Tabela13[[#This Row],[Cotação]],100),0)</f>
        <v>0</v>
      </c>
      <c r="N279" s="32"/>
      <c r="O279" s="32"/>
      <c r="P279" s="88"/>
      <c r="Q279" s="64"/>
      <c r="R279" s="64"/>
      <c r="S279" s="64"/>
      <c r="T279" s="64"/>
      <c r="U279" s="64"/>
      <c r="V279" s="94"/>
      <c r="W279" s="93"/>
      <c r="X279" s="64"/>
      <c r="Y279" s="64"/>
      <c r="Z279" s="64"/>
      <c r="AA279" s="64"/>
      <c r="AB279" s="64"/>
      <c r="AC279" s="64" t="e">
        <f>AVERAGE(Tabela13[[#This Row],[LUCRO 2015]:[LUCRO 2010]])</f>
        <v>#DIV/0!</v>
      </c>
      <c r="AD279" s="64" t="e">
        <f>AVERAGE(Tabela13[[#This Row],[DIV 2015]:[DIV 2010]])</f>
        <v>#DIV/0!</v>
      </c>
      <c r="AE279" s="83" t="e">
        <f>Tabela13[[#This Row],[DIV MÉD]]*1000/Tabela13[[#This Row],[Qtde Total Ações]]</f>
        <v>#DIV/0!</v>
      </c>
      <c r="AF279" s="30" t="e">
        <f>Tabela13[[#This Row],[DIV MÉD]]/Tabela13[[#This Row],[LUCRO MÉD]]</f>
        <v>#DIV/0!</v>
      </c>
      <c r="AG279" s="30" t="e">
        <f>Tabela13[[#This Row],[DIV MÉD/AÇÃO]]/Tabela13[[#This Row],[Cotação]]</f>
        <v>#DIV/0!</v>
      </c>
      <c r="AH279" s="30" t="e">
        <f>Tabela13[[#This Row],[Cotação]]/Tabela13[[#This Row],[VPA]]</f>
        <v>#DIV/0!</v>
      </c>
      <c r="AI279" s="58">
        <f>IF(Tabela13[[#This Row],[P. Líquido]]&gt;0,Tabela13[[#This Row],[LUCRO MÉD]]/(Tabela13[[#This Row],[P. Líquido]]),0)</f>
        <v>0</v>
      </c>
      <c r="AJ279" s="70" t="e">
        <f>IF([LUCRO MÉD]&lt;&gt;0,Tabela13[[#This Row],[Cotação]]/(Tabela13[[#This Row],[LUCRO MÉD]]*1000/Tabela13[[#This Row],[Qtde Total Ações]]),0)</f>
        <v>#DIV/0!</v>
      </c>
      <c r="AK279" s="58" t="e">
        <f>(Tabela13[[#This Row],[LUCRO MÉD]]*1000/Tabela13[[#This Row],[Qtde Total Ações]])/Tabela13[[#This Row],[Cotação]]</f>
        <v>#DIV/0!</v>
      </c>
      <c r="AL279" s="56" t="e">
        <f>Tabela13[[#This Row],[Ativo Circ.]]/Tabela13[[#This Row],[Passivo Circ.]]</f>
        <v>#DIV/0!</v>
      </c>
      <c r="AM279" s="30" t="e">
        <f>STDEV(Tabela13[[#This Row],[LUCRO 2015]:[LUCRO 2010]])/Tabela13[[#This Row],[LUCRO MÉD]]</f>
        <v>#DIV/0!</v>
      </c>
    </row>
    <row r="280" spans="1:39" hidden="1">
      <c r="A280" s="21" t="s">
        <v>794</v>
      </c>
      <c r="B280" s="21" t="s">
        <v>557</v>
      </c>
      <c r="C280" s="21" t="s">
        <v>42</v>
      </c>
      <c r="D280" s="34">
        <f>MAX(Tabela13[[#This Row],[Colunas1]:[Colunas5]])</f>
        <v>15.49</v>
      </c>
      <c r="E2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0" s="28">
        <f>IF(Tabela13[[#This Row],[P. Líquido]]&lt;&gt;0,(Tabela13[[#This Row],[P. Líquido]]*1000)/Tabela13[[#This Row],[Qtde Total Ações]],0)</f>
        <v>0</v>
      </c>
      <c r="G280" s="39">
        <f>SUMPRODUCT(N(TRIM(Tabela15[Colunas1])=Tabela13[[#This Row],[Nome de Pregão]]),Tabela15[Qtde total de ações])</f>
        <v>1022205493</v>
      </c>
      <c r="H280" s="21">
        <f>SUMPRODUCT(N(Tabela1[Código]=Tabela13[[#This Row],[PAPEL]]),Tabela1[Fechamento])</f>
        <v>0</v>
      </c>
      <c r="I280" s="21">
        <f>SUMPRODUCT(N(Tabela17[Código]=Tabela13[[#This Row],[PAPEL]]),Tabela17[Fechamento])</f>
        <v>15.49</v>
      </c>
      <c r="J280" s="21">
        <f>SUMPRODUCT(N(Tabela176[Código]=Tabela13[[#This Row],[PAPEL]]),Tabela176[Fechamento])</f>
        <v>0</v>
      </c>
      <c r="K280" s="21">
        <f>SUMPRODUCT(N(Tabela1768[Código]=Tabela13[[#This Row],[PAPEL]]),Tabela1768[Fechamento])</f>
        <v>0</v>
      </c>
      <c r="L280" s="31">
        <f>SUMPRODUCT(N(Tabela17683[Código]=Tabela13[[#This Row],[PAPEL]]),Tabela17683[Fechamento])</f>
        <v>0</v>
      </c>
      <c r="M280" s="32">
        <f>IF(Tabela13[[#This Row],[Cotação]]&gt;0,Plan1!$B$2/Tabela13[[#This Row],[Cotação]]-MOD(Plan1!$B$2/Tabela13[[#This Row],[Cotação]],100),0)</f>
        <v>0</v>
      </c>
      <c r="N280" s="32"/>
      <c r="O280" s="32"/>
      <c r="P280" s="88"/>
      <c r="Q280" s="64"/>
      <c r="R280" s="64"/>
      <c r="S280" s="64"/>
      <c r="T280" s="64"/>
      <c r="U280" s="64"/>
      <c r="V280" s="94"/>
      <c r="W280" s="93"/>
      <c r="X280" s="64"/>
      <c r="Y280" s="64"/>
      <c r="Z280" s="64"/>
      <c r="AA280" s="64"/>
      <c r="AB280" s="64"/>
      <c r="AC280" s="64" t="e">
        <f>AVERAGE(Tabela13[[#This Row],[LUCRO 2015]:[LUCRO 2010]])</f>
        <v>#DIV/0!</v>
      </c>
      <c r="AD280" s="64" t="e">
        <f>AVERAGE(Tabela13[[#This Row],[DIV 2015]:[DIV 2010]])</f>
        <v>#DIV/0!</v>
      </c>
      <c r="AE280" s="83" t="e">
        <f>Tabela13[[#This Row],[DIV MÉD]]*1000/Tabela13[[#This Row],[Qtde Total Ações]]</f>
        <v>#DIV/0!</v>
      </c>
      <c r="AF280" s="30" t="e">
        <f>Tabela13[[#This Row],[DIV MÉD]]/Tabela13[[#This Row],[LUCRO MÉD]]</f>
        <v>#DIV/0!</v>
      </c>
      <c r="AG280" s="30" t="e">
        <f>Tabela13[[#This Row],[DIV MÉD/AÇÃO]]/Tabela13[[#This Row],[Cotação]]</f>
        <v>#DIV/0!</v>
      </c>
      <c r="AH280" s="30" t="e">
        <f>Tabela13[[#This Row],[Cotação]]/Tabela13[[#This Row],[VPA]]</f>
        <v>#DIV/0!</v>
      </c>
      <c r="AI280" s="58">
        <f>IF(Tabela13[[#This Row],[P. Líquido]]&gt;0,Tabela13[[#This Row],[LUCRO MÉD]]/(Tabela13[[#This Row],[P. Líquido]]),0)</f>
        <v>0</v>
      </c>
      <c r="AJ280" s="70" t="e">
        <f>IF([LUCRO MÉD]&lt;&gt;0,Tabela13[[#This Row],[Cotação]]/(Tabela13[[#This Row],[LUCRO MÉD]]*1000/Tabela13[[#This Row],[Qtde Total Ações]]),0)</f>
        <v>#DIV/0!</v>
      </c>
      <c r="AK280" s="58" t="e">
        <f>(Tabela13[[#This Row],[LUCRO MÉD]]*1000/Tabela13[[#This Row],[Qtde Total Ações]])/Tabela13[[#This Row],[Cotação]]</f>
        <v>#DIV/0!</v>
      </c>
      <c r="AL280" s="56" t="e">
        <f>Tabela13[[#This Row],[Ativo Circ.]]/Tabela13[[#This Row],[Passivo Circ.]]</f>
        <v>#DIV/0!</v>
      </c>
      <c r="AM280" s="30" t="e">
        <f>STDEV(Tabela13[[#This Row],[LUCRO 2015]:[LUCRO 2010]])/Tabela13[[#This Row],[LUCRO MÉD]]</f>
        <v>#DIV/0!</v>
      </c>
    </row>
    <row r="281" spans="1:39" hidden="1">
      <c r="A281" s="21" t="s">
        <v>743</v>
      </c>
      <c r="B281" s="21" t="s">
        <v>555</v>
      </c>
      <c r="C281" s="21" t="s">
        <v>413</v>
      </c>
      <c r="D281" s="34">
        <f>MAX(Tabela13[[#This Row],[Colunas1]:[Colunas5]])</f>
        <v>8.32</v>
      </c>
      <c r="E2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1" s="28">
        <f>IF(Tabela13[[#This Row],[P. Líquido]]&lt;&gt;0,(Tabela13[[#This Row],[P. Líquido]]*1000)/Tabela13[[#This Row],[Qtde Total Ações]],0)</f>
        <v>0</v>
      </c>
      <c r="G281" s="39">
        <f>SUMPRODUCT(N(TRIM(Tabela15[Colunas1])=Tabela13[[#This Row],[Nome de Pregão]]),Tabela15[Qtde total de ações])</f>
        <v>0</v>
      </c>
      <c r="H281" s="21">
        <f>SUMPRODUCT(N(Tabela1[Código]=Tabela13[[#This Row],[PAPEL]]),Tabela1[Fechamento])</f>
        <v>0</v>
      </c>
      <c r="I281" s="21">
        <f>SUMPRODUCT(N(Tabela17[Código]=Tabela13[[#This Row],[PAPEL]]),Tabela17[Fechamento])</f>
        <v>0</v>
      </c>
      <c r="J281" s="21">
        <f>SUMPRODUCT(N(Tabela176[Código]=Tabela13[[#This Row],[PAPEL]]),Tabela176[Fechamento])</f>
        <v>0</v>
      </c>
      <c r="K281" s="21">
        <f>SUMPRODUCT(N(Tabela1768[Código]=Tabela13[[#This Row],[PAPEL]]),Tabela1768[Fechamento])</f>
        <v>8.32</v>
      </c>
      <c r="L281" s="26">
        <f>SUMPRODUCT(N(Tabela17683[Código]=Tabela13[[#This Row],[PAPEL]]),Tabela17683[Fechamento])</f>
        <v>0</v>
      </c>
      <c r="M281" s="32">
        <f>IF(Tabela13[[#This Row],[Cotação]]&gt;0,Plan1!$B$2/Tabela13[[#This Row],[Cotação]]-MOD(Plan1!$B$2/Tabela13[[#This Row],[Cotação]],100),0)</f>
        <v>100</v>
      </c>
      <c r="N281" s="39"/>
      <c r="O281" s="39"/>
      <c r="Q281" s="64"/>
      <c r="R281" s="64"/>
      <c r="S281" s="64"/>
      <c r="T281" s="64"/>
      <c r="U281" s="64"/>
      <c r="V281" s="94"/>
      <c r="W281" s="93"/>
      <c r="X281" s="64"/>
      <c r="Y281" s="64"/>
      <c r="Z281" s="64"/>
      <c r="AA281" s="64"/>
      <c r="AB281" s="64"/>
      <c r="AC281" s="64" t="e">
        <f>AVERAGE(Tabela13[[#This Row],[LUCRO 2015]:[LUCRO 2010]])</f>
        <v>#DIV/0!</v>
      </c>
      <c r="AD281" s="64" t="e">
        <f>AVERAGE(Tabela13[[#This Row],[DIV 2015]:[DIV 2010]])</f>
        <v>#DIV/0!</v>
      </c>
      <c r="AE281" s="83" t="e">
        <f>Tabela13[[#This Row],[DIV MÉD]]*1000/Tabela13[[#This Row],[Qtde Total Ações]]</f>
        <v>#DIV/0!</v>
      </c>
      <c r="AF281" s="30" t="e">
        <f>Tabela13[[#This Row],[DIV MÉD]]/Tabela13[[#This Row],[LUCRO MÉD]]</f>
        <v>#DIV/0!</v>
      </c>
      <c r="AG281" s="30" t="e">
        <f>Tabela13[[#This Row],[DIV MÉD/AÇÃO]]/Tabela13[[#This Row],[Cotação]]</f>
        <v>#DIV/0!</v>
      </c>
      <c r="AH281" s="30" t="e">
        <f>Tabela13[[#This Row],[Cotação]]/Tabela13[[#This Row],[VPA]]</f>
        <v>#DIV/0!</v>
      </c>
      <c r="AI281" s="58">
        <f>IF(Tabela13[[#This Row],[P. Líquido]]&gt;0,Tabela13[[#This Row],[LUCRO MÉD]]/(Tabela13[[#This Row],[P. Líquido]]),0)</f>
        <v>0</v>
      </c>
      <c r="AJ281" s="70" t="e">
        <f>IF([LUCRO MÉD]&lt;&gt;0,Tabela13[[#This Row],[Cotação]]/(Tabela13[[#This Row],[LUCRO MÉD]]*1000/Tabela13[[#This Row],[Qtde Total Ações]]),0)</f>
        <v>#DIV/0!</v>
      </c>
      <c r="AK281" s="58" t="e">
        <f>(Tabela13[[#This Row],[LUCRO MÉD]]*1000/Tabela13[[#This Row],[Qtde Total Ações]])/Tabela13[[#This Row],[Cotação]]</f>
        <v>#DIV/0!</v>
      </c>
      <c r="AL281" s="56" t="e">
        <f>Tabela13[[#This Row],[Ativo Circ.]]/Tabela13[[#This Row],[Passivo Circ.]]</f>
        <v>#DIV/0!</v>
      </c>
      <c r="AM281" s="30" t="e">
        <f>STDEV(Tabela13[[#This Row],[LUCRO 2015]:[LUCRO 2010]])/Tabela13[[#This Row],[LUCRO MÉD]]</f>
        <v>#DIV/0!</v>
      </c>
    </row>
    <row r="282" spans="1:39" hidden="1">
      <c r="A282" s="21" t="s">
        <v>695</v>
      </c>
      <c r="B282" s="21" t="s">
        <v>555</v>
      </c>
      <c r="C282" s="21" t="s">
        <v>550</v>
      </c>
      <c r="D282" s="34">
        <f>MAX(Tabela13[[#This Row],[Colunas1]:[Colunas5]])</f>
        <v>15.56</v>
      </c>
      <c r="E2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2" s="28">
        <f>IF(Tabela13[[#This Row],[P. Líquido]]&lt;&gt;0,(Tabela13[[#This Row],[P. Líquido]]*1000)/Tabela13[[#This Row],[Qtde Total Ações]],0)</f>
        <v>0</v>
      </c>
      <c r="G282" s="39">
        <f>SUMPRODUCT(N(TRIM(Tabela15[Colunas1])=Tabela13[[#This Row],[Nome de Pregão]]),Tabela15[Qtde total de ações])</f>
        <v>94863372</v>
      </c>
      <c r="H282" s="21">
        <f>SUMPRODUCT(N(Tabela1[Código]=Tabela13[[#This Row],[PAPEL]]),Tabela1[Fechamento])</f>
        <v>0</v>
      </c>
      <c r="I282" s="21">
        <f>SUMPRODUCT(N(Tabela17[Código]=Tabela13[[#This Row],[PAPEL]]),Tabela17[Fechamento])</f>
        <v>0</v>
      </c>
      <c r="J282" s="21">
        <f>SUMPRODUCT(N(Tabela176[Código]=Tabela13[[#This Row],[PAPEL]]),Tabela176[Fechamento])</f>
        <v>0</v>
      </c>
      <c r="K282" s="21">
        <f>SUMPRODUCT(N(Tabela1768[Código]=Tabela13[[#This Row],[PAPEL]]),Tabela1768[Fechamento])</f>
        <v>0</v>
      </c>
      <c r="L282" s="26">
        <f>SUMPRODUCT(N(Tabela17683[Código]=Tabela13[[#This Row],[PAPEL]]),Tabela17683[Fechamento])</f>
        <v>15.56</v>
      </c>
      <c r="M282" s="32">
        <f>IF(Tabela13[[#This Row],[Cotação]]&gt;0,Plan1!$B$2/Tabela13[[#This Row],[Cotação]]-MOD(Plan1!$B$2/Tabela13[[#This Row],[Cotação]],100),0)</f>
        <v>0</v>
      </c>
      <c r="N282" s="32"/>
      <c r="O282" s="32"/>
      <c r="P282" s="88"/>
      <c r="Q282" s="64"/>
      <c r="R282" s="64"/>
      <c r="S282" s="64"/>
      <c r="T282" s="64"/>
      <c r="U282" s="64"/>
      <c r="V282" s="94"/>
      <c r="W282" s="93"/>
      <c r="X282" s="64"/>
      <c r="Y282" s="64"/>
      <c r="Z282" s="64"/>
      <c r="AA282" s="64"/>
      <c r="AB282" s="64"/>
      <c r="AC282" s="64" t="e">
        <f>AVERAGE(Tabela13[[#This Row],[LUCRO 2015]:[LUCRO 2010]])</f>
        <v>#DIV/0!</v>
      </c>
      <c r="AD282" s="64" t="e">
        <f>AVERAGE(Tabela13[[#This Row],[DIV 2015]:[DIV 2010]])</f>
        <v>#DIV/0!</v>
      </c>
      <c r="AE282" s="83" t="e">
        <f>Tabela13[[#This Row],[DIV MÉD]]*1000/Tabela13[[#This Row],[Qtde Total Ações]]</f>
        <v>#DIV/0!</v>
      </c>
      <c r="AF282" s="30" t="e">
        <f>Tabela13[[#This Row],[DIV MÉD]]/Tabela13[[#This Row],[LUCRO MÉD]]</f>
        <v>#DIV/0!</v>
      </c>
      <c r="AG282" s="30" t="e">
        <f>Tabela13[[#This Row],[DIV MÉD/AÇÃO]]/Tabela13[[#This Row],[Cotação]]</f>
        <v>#DIV/0!</v>
      </c>
      <c r="AH282" s="30" t="e">
        <f>Tabela13[[#This Row],[Cotação]]/Tabela13[[#This Row],[VPA]]</f>
        <v>#DIV/0!</v>
      </c>
      <c r="AI282" s="58">
        <f>IF(Tabela13[[#This Row],[P. Líquido]]&gt;0,Tabela13[[#This Row],[LUCRO MÉD]]/(Tabela13[[#This Row],[P. Líquido]]),0)</f>
        <v>0</v>
      </c>
      <c r="AJ282" s="70" t="e">
        <f>IF([LUCRO MÉD]&lt;&gt;0,Tabela13[[#This Row],[Cotação]]/(Tabela13[[#This Row],[LUCRO MÉD]]*1000/Tabela13[[#This Row],[Qtde Total Ações]]),0)</f>
        <v>#DIV/0!</v>
      </c>
      <c r="AK282" s="58" t="e">
        <f>(Tabela13[[#This Row],[LUCRO MÉD]]*1000/Tabela13[[#This Row],[Qtde Total Ações]])/Tabela13[[#This Row],[Cotação]]</f>
        <v>#DIV/0!</v>
      </c>
      <c r="AL282" s="56" t="e">
        <f>Tabela13[[#This Row],[Ativo Circ.]]/Tabela13[[#This Row],[Passivo Circ.]]</f>
        <v>#DIV/0!</v>
      </c>
      <c r="AM282" s="30" t="e">
        <f>STDEV(Tabela13[[#This Row],[LUCRO 2015]:[LUCRO 2010]])/Tabela13[[#This Row],[LUCRO MÉD]]</f>
        <v>#DIV/0!</v>
      </c>
    </row>
    <row r="283" spans="1:39" hidden="1">
      <c r="A283" s="21" t="s">
        <v>746</v>
      </c>
      <c r="B283" s="21" t="s">
        <v>556</v>
      </c>
      <c r="C283" s="21" t="s">
        <v>114</v>
      </c>
      <c r="D283" s="34">
        <f>MAX(Tabela13[[#This Row],[Colunas1]:[Colunas5]])</f>
        <v>0</v>
      </c>
      <c r="E2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3" s="28">
        <f>IF(Tabela13[[#This Row],[P. Líquido]]&lt;&gt;0,(Tabela13[[#This Row],[P. Líquido]]*1000)/Tabela13[[#This Row],[Qtde Total Ações]],0)</f>
        <v>0</v>
      </c>
      <c r="G283" s="39">
        <f>SUMPRODUCT(N(TRIM(Tabela15[Colunas1])=Tabela13[[#This Row],[Nome de Pregão]]),Tabela15[Qtde total de ações])</f>
        <v>0</v>
      </c>
      <c r="H283" s="21">
        <f>SUMPRODUCT(N(Tabela1[Código]=Tabela13[[#This Row],[PAPEL]]),Tabela1[Fechamento])</f>
        <v>0</v>
      </c>
      <c r="I283" s="21">
        <f>SUMPRODUCT(N(Tabela17[Código]=Tabela13[[#This Row],[PAPEL]]),Tabela17[Fechamento])</f>
        <v>0</v>
      </c>
      <c r="J283" s="21">
        <f>SUMPRODUCT(N(Tabela176[Código]=Tabela13[[#This Row],[PAPEL]]),Tabela176[Fechamento])</f>
        <v>0</v>
      </c>
      <c r="K283" s="21">
        <f>SUMPRODUCT(N(Tabela1768[Código]=Tabela13[[#This Row],[PAPEL]]),Tabela1768[Fechamento])</f>
        <v>0</v>
      </c>
      <c r="L283" s="31">
        <f>SUMPRODUCT(N(Tabela17683[Código]=Tabela13[[#This Row],[PAPEL]]),Tabela17683[Fechamento])</f>
        <v>0</v>
      </c>
      <c r="M283" s="32">
        <f>IF(Tabela13[[#This Row],[Cotação]]&gt;0,Plan1!$B$2/Tabela13[[#This Row],[Cotação]]-MOD(Plan1!$B$2/Tabela13[[#This Row],[Cotação]],100),0)</f>
        <v>0</v>
      </c>
      <c r="N283" s="32"/>
      <c r="O283" s="32"/>
      <c r="P283" s="88"/>
      <c r="Q283" s="64"/>
      <c r="R283" s="64"/>
      <c r="S283" s="64"/>
      <c r="T283" s="64"/>
      <c r="U283" s="64"/>
      <c r="V283" s="94"/>
      <c r="W283" s="93"/>
      <c r="X283" s="64"/>
      <c r="Y283" s="64"/>
      <c r="Z283" s="64"/>
      <c r="AA283" s="64"/>
      <c r="AB283" s="64"/>
      <c r="AC283" s="64" t="e">
        <f>AVERAGE(Tabela13[[#This Row],[LUCRO 2015]:[LUCRO 2010]])</f>
        <v>#DIV/0!</v>
      </c>
      <c r="AD283" s="64" t="e">
        <f>AVERAGE(Tabela13[[#This Row],[DIV 2015]:[DIV 2010]])</f>
        <v>#DIV/0!</v>
      </c>
      <c r="AE283" s="83" t="e">
        <f>Tabela13[[#This Row],[DIV MÉD]]*1000/Tabela13[[#This Row],[Qtde Total Ações]]</f>
        <v>#DIV/0!</v>
      </c>
      <c r="AF283" s="30" t="e">
        <f>Tabela13[[#This Row],[DIV MÉD]]/Tabela13[[#This Row],[LUCRO MÉD]]</f>
        <v>#DIV/0!</v>
      </c>
      <c r="AG283" s="30" t="e">
        <f>Tabela13[[#This Row],[DIV MÉD/AÇÃO]]/Tabela13[[#This Row],[Cotação]]</f>
        <v>#DIV/0!</v>
      </c>
      <c r="AH283" s="30" t="e">
        <f>Tabela13[[#This Row],[Cotação]]/Tabela13[[#This Row],[VPA]]</f>
        <v>#DIV/0!</v>
      </c>
      <c r="AI283" s="58">
        <f>IF(Tabela13[[#This Row],[P. Líquido]]&gt;0,Tabela13[[#This Row],[LUCRO MÉD]]/(Tabela13[[#This Row],[P. Líquido]]),0)</f>
        <v>0</v>
      </c>
      <c r="AJ283" s="70" t="e">
        <f>IF([LUCRO MÉD]&lt;&gt;0,Tabela13[[#This Row],[Cotação]]/(Tabela13[[#This Row],[LUCRO MÉD]]*1000/Tabela13[[#This Row],[Qtde Total Ações]]),0)</f>
        <v>#DIV/0!</v>
      </c>
      <c r="AK283" s="58" t="e">
        <f>(Tabela13[[#This Row],[LUCRO MÉD]]*1000/Tabela13[[#This Row],[Qtde Total Ações]])/Tabela13[[#This Row],[Cotação]]</f>
        <v>#DIV/0!</v>
      </c>
      <c r="AL283" s="56" t="e">
        <f>Tabela13[[#This Row],[Ativo Circ.]]/Tabela13[[#This Row],[Passivo Circ.]]</f>
        <v>#DIV/0!</v>
      </c>
      <c r="AM283" s="30" t="e">
        <f>STDEV(Tabela13[[#This Row],[LUCRO 2015]:[LUCRO 2010]])/Tabela13[[#This Row],[LUCRO MÉD]]</f>
        <v>#DIV/0!</v>
      </c>
    </row>
    <row r="284" spans="1:39" hidden="1">
      <c r="A284" s="21" t="s">
        <v>746</v>
      </c>
      <c r="B284" s="21" t="s">
        <v>555</v>
      </c>
      <c r="C284" s="21" t="s">
        <v>113</v>
      </c>
      <c r="D284" s="34">
        <f>MAX(Tabela13[[#This Row],[Colunas1]:[Colunas5]])</f>
        <v>20.11</v>
      </c>
      <c r="E2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4" s="28">
        <f>IF(Tabela13[[#This Row],[P. Líquido]]&lt;&gt;0,(Tabela13[[#This Row],[P. Líquido]]*1000)/Tabela13[[#This Row],[Qtde Total Ações]],0)</f>
        <v>0</v>
      </c>
      <c r="G284" s="39">
        <f>SUMPRODUCT(N(TRIM(Tabela15[Colunas1])=Tabela13[[#This Row],[Nome de Pregão]]),Tabela15[Qtde total de ações])</f>
        <v>0</v>
      </c>
      <c r="H284" s="21">
        <f>SUMPRODUCT(N(Tabela1[Código]=Tabela13[[#This Row],[PAPEL]]),Tabela1[Fechamento])</f>
        <v>20.11</v>
      </c>
      <c r="I284" s="21">
        <f>SUMPRODUCT(N(Tabela17[Código]=Tabela13[[#This Row],[PAPEL]]),Tabela17[Fechamento])</f>
        <v>0</v>
      </c>
      <c r="J284" s="21">
        <f>SUMPRODUCT(N(Tabela176[Código]=Tabela13[[#This Row],[PAPEL]]),Tabela176[Fechamento])</f>
        <v>0</v>
      </c>
      <c r="K284" s="21">
        <f>SUMPRODUCT(N(Tabela1768[Código]=Tabela13[[#This Row],[PAPEL]]),Tabela1768[Fechamento])</f>
        <v>0</v>
      </c>
      <c r="L284" s="31">
        <f>SUMPRODUCT(N(Tabela17683[Código]=Tabela13[[#This Row],[PAPEL]]),Tabela17683[Fechamento])</f>
        <v>0</v>
      </c>
      <c r="M284" s="32">
        <f>IF(Tabela13[[#This Row],[Cotação]]&gt;0,Plan1!$B$2/Tabela13[[#This Row],[Cotação]]-MOD(Plan1!$B$2/Tabela13[[#This Row],[Cotação]],100),0)</f>
        <v>0</v>
      </c>
      <c r="N284" s="32"/>
      <c r="O284" s="32"/>
      <c r="P284" s="88"/>
      <c r="Q284" s="64"/>
      <c r="R284" s="64"/>
      <c r="S284" s="64"/>
      <c r="T284" s="64"/>
      <c r="U284" s="64"/>
      <c r="V284" s="94"/>
      <c r="W284" s="93"/>
      <c r="X284" s="64"/>
      <c r="Y284" s="64"/>
      <c r="Z284" s="64"/>
      <c r="AA284" s="64"/>
      <c r="AB284" s="64"/>
      <c r="AC284" s="64" t="e">
        <f>AVERAGE(Tabela13[[#This Row],[LUCRO 2015]:[LUCRO 2010]])</f>
        <v>#DIV/0!</v>
      </c>
      <c r="AD284" s="64" t="e">
        <f>AVERAGE(Tabela13[[#This Row],[DIV 2015]:[DIV 2010]])</f>
        <v>#DIV/0!</v>
      </c>
      <c r="AE284" s="83" t="e">
        <f>Tabela13[[#This Row],[DIV MÉD]]*1000/Tabela13[[#This Row],[Qtde Total Ações]]</f>
        <v>#DIV/0!</v>
      </c>
      <c r="AF284" s="30" t="e">
        <f>Tabela13[[#This Row],[DIV MÉD]]/Tabela13[[#This Row],[LUCRO MÉD]]</f>
        <v>#DIV/0!</v>
      </c>
      <c r="AG284" s="30" t="e">
        <f>Tabela13[[#This Row],[DIV MÉD/AÇÃO]]/Tabela13[[#This Row],[Cotação]]</f>
        <v>#DIV/0!</v>
      </c>
      <c r="AH284" s="30" t="e">
        <f>Tabela13[[#This Row],[Cotação]]/Tabela13[[#This Row],[VPA]]</f>
        <v>#DIV/0!</v>
      </c>
      <c r="AI284" s="58">
        <f>IF(Tabela13[[#This Row],[P. Líquido]]&gt;0,Tabela13[[#This Row],[LUCRO MÉD]]/(Tabela13[[#This Row],[P. Líquido]]),0)</f>
        <v>0</v>
      </c>
      <c r="AJ284" s="70" t="e">
        <f>IF([LUCRO MÉD]&lt;&gt;0,Tabela13[[#This Row],[Cotação]]/(Tabela13[[#This Row],[LUCRO MÉD]]*1000/Tabela13[[#This Row],[Qtde Total Ações]]),0)</f>
        <v>#DIV/0!</v>
      </c>
      <c r="AK284" s="58" t="e">
        <f>(Tabela13[[#This Row],[LUCRO MÉD]]*1000/Tabela13[[#This Row],[Qtde Total Ações]])/Tabela13[[#This Row],[Cotação]]</f>
        <v>#DIV/0!</v>
      </c>
      <c r="AL284" s="56" t="e">
        <f>Tabela13[[#This Row],[Ativo Circ.]]/Tabela13[[#This Row],[Passivo Circ.]]</f>
        <v>#DIV/0!</v>
      </c>
      <c r="AM284" s="30" t="e">
        <f>STDEV(Tabela13[[#This Row],[LUCRO 2015]:[LUCRO 2010]])/Tabela13[[#This Row],[LUCRO MÉD]]</f>
        <v>#DIV/0!</v>
      </c>
    </row>
    <row r="285" spans="1:39" hidden="1">
      <c r="A285" s="21" t="s">
        <v>606</v>
      </c>
      <c r="B285" s="21" t="s">
        <v>555</v>
      </c>
      <c r="C285" s="21" t="s">
        <v>488</v>
      </c>
      <c r="D285" s="34">
        <f>MAX(Tabela13[[#This Row],[Colunas1]:[Colunas5]])</f>
        <v>16.18</v>
      </c>
      <c r="E2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5" s="28">
        <f>IF(Tabela13[[#This Row],[P. Líquido]]&lt;&gt;0,(Tabela13[[#This Row],[P. Líquido]]*1000)/Tabela13[[#This Row],[Qtde Total Ações]],0)</f>
        <v>0</v>
      </c>
      <c r="G285" s="39">
        <f>SUMPRODUCT(N(TRIM(Tabela15[Colunas1])=Tabela13[[#This Row],[Nome de Pregão]]),Tabela15[Qtde total de ações])</f>
        <v>1765587200</v>
      </c>
      <c r="H285" s="21">
        <f>SUMPRODUCT(N(Tabela1[Código]=Tabela13[[#This Row],[PAPEL]]),Tabela1[Fechamento])</f>
        <v>0</v>
      </c>
      <c r="I285" s="21">
        <f>SUMPRODUCT(N(Tabela17[Código]=Tabela13[[#This Row],[PAPEL]]),Tabela17[Fechamento])</f>
        <v>0</v>
      </c>
      <c r="J285" s="21">
        <f>SUMPRODUCT(N(Tabela176[Código]=Tabela13[[#This Row],[PAPEL]]),Tabela176[Fechamento])</f>
        <v>0</v>
      </c>
      <c r="K285" s="21">
        <f>SUMPRODUCT(N(Tabela1768[Código]=Tabela13[[#This Row],[PAPEL]]),Tabela1768[Fechamento])</f>
        <v>0</v>
      </c>
      <c r="L285" s="26">
        <f>SUMPRODUCT(N(Tabela17683[Código]=Tabela13[[#This Row],[PAPEL]]),Tabela17683[Fechamento])</f>
        <v>16.18</v>
      </c>
      <c r="M285" s="32">
        <f>IF(Tabela13[[#This Row],[Cotação]]&gt;0,Plan1!$B$2/Tabela13[[#This Row],[Cotação]]-MOD(Plan1!$B$2/Tabela13[[#This Row],[Cotação]],100),0)</f>
        <v>0</v>
      </c>
      <c r="N285" s="32"/>
      <c r="O285" s="32"/>
      <c r="P285" s="88"/>
      <c r="Q285" s="64"/>
      <c r="R285" s="64"/>
      <c r="S285" s="64"/>
      <c r="T285" s="64"/>
      <c r="U285" s="64"/>
      <c r="V285" s="94"/>
      <c r="W285" s="93"/>
      <c r="X285" s="64"/>
      <c r="Y285" s="64"/>
      <c r="Z285" s="64"/>
      <c r="AA285" s="64"/>
      <c r="AB285" s="64"/>
      <c r="AC285" s="64" t="e">
        <f>AVERAGE(Tabela13[[#This Row],[LUCRO 2015]:[LUCRO 2010]])</f>
        <v>#DIV/0!</v>
      </c>
      <c r="AD285" s="64" t="e">
        <f>AVERAGE(Tabela13[[#This Row],[DIV 2015]:[DIV 2010]])</f>
        <v>#DIV/0!</v>
      </c>
      <c r="AE285" s="83" t="e">
        <f>Tabela13[[#This Row],[DIV MÉD]]*1000/Tabela13[[#This Row],[Qtde Total Ações]]</f>
        <v>#DIV/0!</v>
      </c>
      <c r="AF285" s="30" t="e">
        <f>Tabela13[[#This Row],[DIV MÉD]]/Tabela13[[#This Row],[LUCRO MÉD]]</f>
        <v>#DIV/0!</v>
      </c>
      <c r="AG285" s="30" t="e">
        <f>Tabela13[[#This Row],[DIV MÉD/AÇÃO]]/Tabela13[[#This Row],[Cotação]]</f>
        <v>#DIV/0!</v>
      </c>
      <c r="AH285" s="30" t="e">
        <f>Tabela13[[#This Row],[Cotação]]/Tabela13[[#This Row],[VPA]]</f>
        <v>#DIV/0!</v>
      </c>
      <c r="AI285" s="58">
        <f>IF(Tabela13[[#This Row],[P. Líquido]]&gt;0,Tabela13[[#This Row],[LUCRO MÉD]]/(Tabela13[[#This Row],[P. Líquido]]),0)</f>
        <v>0</v>
      </c>
      <c r="AJ285" s="70" t="e">
        <f>IF([LUCRO MÉD]&lt;&gt;0,Tabela13[[#This Row],[Cotação]]/(Tabela13[[#This Row],[LUCRO MÉD]]*1000/Tabela13[[#This Row],[Qtde Total Ações]]),0)</f>
        <v>#DIV/0!</v>
      </c>
      <c r="AK285" s="58" t="e">
        <f>(Tabela13[[#This Row],[LUCRO MÉD]]*1000/Tabela13[[#This Row],[Qtde Total Ações]])/Tabela13[[#This Row],[Cotação]]</f>
        <v>#DIV/0!</v>
      </c>
      <c r="AL285" s="56" t="e">
        <f>Tabela13[[#This Row],[Ativo Circ.]]/Tabela13[[#This Row],[Passivo Circ.]]</f>
        <v>#DIV/0!</v>
      </c>
      <c r="AM285" s="30" t="e">
        <f>STDEV(Tabela13[[#This Row],[LUCRO 2015]:[LUCRO 2010]])/Tabela13[[#This Row],[LUCRO MÉD]]</f>
        <v>#DIV/0!</v>
      </c>
    </row>
    <row r="286" spans="1:39" hidden="1">
      <c r="A286" s="21" t="s">
        <v>748</v>
      </c>
      <c r="B286" s="21" t="s">
        <v>555</v>
      </c>
      <c r="C286" s="21" t="s">
        <v>260</v>
      </c>
      <c r="D286" s="34">
        <f>MAX(Tabela13[[#This Row],[Colunas1]:[Colunas5]])</f>
        <v>0</v>
      </c>
      <c r="E2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6" s="28">
        <f>IF(Tabela13[[#This Row],[P. Líquido]]&lt;&gt;0,(Tabela13[[#This Row],[P. Líquido]]*1000)/Tabela13[[#This Row],[Qtde Total Ações]],0)</f>
        <v>0</v>
      </c>
      <c r="G286" s="39">
        <f>SUMPRODUCT(N(TRIM(Tabela15[Colunas1])=Tabela13[[#This Row],[Nome de Pregão]]),Tabela15[Qtde total de ações])</f>
        <v>3236016790</v>
      </c>
      <c r="H286" s="21">
        <f>SUMPRODUCT(N(Tabela1[Código]=Tabela13[[#This Row],[PAPEL]]),Tabela1[Fechamento])</f>
        <v>0</v>
      </c>
      <c r="I286" s="21">
        <f>SUMPRODUCT(N(Tabela17[Código]=Tabela13[[#This Row],[PAPEL]]),Tabela17[Fechamento])</f>
        <v>0</v>
      </c>
      <c r="J286" s="21">
        <f>SUMPRODUCT(N(Tabela176[Código]=Tabela13[[#This Row],[PAPEL]]),Tabela176[Fechamento])</f>
        <v>0</v>
      </c>
      <c r="K286" s="21">
        <f>SUMPRODUCT(N(Tabela1768[Código]=Tabela13[[#This Row],[PAPEL]]),Tabela1768[Fechamento])</f>
        <v>0</v>
      </c>
      <c r="L286" s="31">
        <f>SUMPRODUCT(N(Tabela17683[Código]=Tabela13[[#This Row],[PAPEL]]),Tabela17683[Fechamento])</f>
        <v>0</v>
      </c>
      <c r="M286" s="22">
        <f>IF(Tabela13[[#This Row],[Cotação]]&gt;0,Plan1!$B$2/Tabela13[[#This Row],[Cotação]]-MOD(Plan1!$B$2/Tabela13[[#This Row],[Cotação]],100),0)</f>
        <v>0</v>
      </c>
      <c r="N286" s="22"/>
      <c r="O286" s="22"/>
      <c r="P286" s="88"/>
      <c r="Q286" s="64"/>
      <c r="R286" s="64"/>
      <c r="S286" s="64"/>
      <c r="T286" s="64"/>
      <c r="U286" s="64"/>
      <c r="V286" s="94"/>
      <c r="W286" s="93"/>
      <c r="X286" s="64"/>
      <c r="Y286" s="64"/>
      <c r="Z286" s="64"/>
      <c r="AA286" s="64"/>
      <c r="AB286" s="64"/>
      <c r="AC286" s="64" t="e">
        <f>AVERAGE(Tabela13[[#This Row],[LUCRO 2015]:[LUCRO 2010]])</f>
        <v>#DIV/0!</v>
      </c>
      <c r="AD286" s="64" t="e">
        <f>AVERAGE(Tabela13[[#This Row],[DIV 2015]:[DIV 2010]])</f>
        <v>#DIV/0!</v>
      </c>
      <c r="AE286" s="83" t="e">
        <f>Tabela13[[#This Row],[DIV MÉD]]*1000/Tabela13[[#This Row],[Qtde Total Ações]]</f>
        <v>#DIV/0!</v>
      </c>
      <c r="AF286" s="30" t="e">
        <f>Tabela13[[#This Row],[DIV MÉD]]/Tabela13[[#This Row],[LUCRO MÉD]]</f>
        <v>#DIV/0!</v>
      </c>
      <c r="AG286" s="30" t="e">
        <f>Tabela13[[#This Row],[DIV MÉD/AÇÃO]]/Tabela13[[#This Row],[Cotação]]</f>
        <v>#DIV/0!</v>
      </c>
      <c r="AH286" s="30" t="e">
        <f>Tabela13[[#This Row],[Cotação]]/Tabela13[[#This Row],[VPA]]</f>
        <v>#DIV/0!</v>
      </c>
      <c r="AI286" s="58">
        <f>IF(Tabela13[[#This Row],[P. Líquido]]&gt;0,Tabela13[[#This Row],[LUCRO MÉD]]/(Tabela13[[#This Row],[P. Líquido]]),0)</f>
        <v>0</v>
      </c>
      <c r="AJ286" s="70" t="e">
        <f>IF([LUCRO MÉD]&lt;&gt;0,Tabela13[[#This Row],[Cotação]]/(Tabela13[[#This Row],[LUCRO MÉD]]*1000/Tabela13[[#This Row],[Qtde Total Ações]]),0)</f>
        <v>#DIV/0!</v>
      </c>
      <c r="AK286" s="58" t="e">
        <f>(Tabela13[[#This Row],[LUCRO MÉD]]*1000/Tabela13[[#This Row],[Qtde Total Ações]])/Tabela13[[#This Row],[Cotação]]</f>
        <v>#DIV/0!</v>
      </c>
      <c r="AL286" s="56" t="e">
        <f>Tabela13[[#This Row],[Ativo Circ.]]/Tabela13[[#This Row],[Passivo Circ.]]</f>
        <v>#DIV/0!</v>
      </c>
      <c r="AM286" s="30" t="e">
        <f>STDEV(Tabela13[[#This Row],[LUCRO 2015]:[LUCRO 2010]])/Tabela13[[#This Row],[LUCRO MÉD]]</f>
        <v>#DIV/0!</v>
      </c>
    </row>
    <row r="287" spans="1:39" hidden="1">
      <c r="A287" s="60" t="s">
        <v>681</v>
      </c>
      <c r="B287" s="21" t="s">
        <v>555</v>
      </c>
      <c r="C287" s="21" t="s">
        <v>411</v>
      </c>
      <c r="D287" s="34">
        <f>MAX(Tabela13[[#This Row],[Colunas1]:[Colunas5]])</f>
        <v>16.22</v>
      </c>
      <c r="E2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7" s="28">
        <f>IF(Tabela13[[#This Row],[P. Líquido]]&lt;&gt;0,(Tabela13[[#This Row],[P. Líquido]]*1000)/Tabela13[[#This Row],[Qtde Total Ações]],0)</f>
        <v>8.7016493748337318</v>
      </c>
      <c r="G287" s="39">
        <f>SUMPRODUCT(N(TRIM(Tabela15[Colunas1])=Tabela13[[#This Row],[Nome de Pregão]]),Tabela15[Qtde total de ações])</f>
        <v>300720000</v>
      </c>
      <c r="H287" s="21">
        <f>SUMPRODUCT(N(Tabela1[Código]=Tabela13[[#This Row],[PAPEL]]),Tabela1[Fechamento])</f>
        <v>0</v>
      </c>
      <c r="I287" s="21">
        <f>SUMPRODUCT(N(Tabela17[Código]=Tabela13[[#This Row],[PAPEL]]),Tabela17[Fechamento])</f>
        <v>0</v>
      </c>
      <c r="J287" s="21">
        <f>SUMPRODUCT(N(Tabela176[Código]=Tabela13[[#This Row],[PAPEL]]),Tabela176[Fechamento])</f>
        <v>0</v>
      </c>
      <c r="K287" s="21">
        <f>SUMPRODUCT(N(Tabela1768[Código]=Tabela13[[#This Row],[PAPEL]]),Tabela1768[Fechamento])</f>
        <v>0</v>
      </c>
      <c r="L287" s="26">
        <f>SUMPRODUCT(N(Tabela17683[Código]=Tabela13[[#This Row],[PAPEL]]),Tabela17683[Fechamento])</f>
        <v>16.22</v>
      </c>
      <c r="M287" s="32">
        <f>IF(Tabela13[[#This Row],[Cotação]]&gt;0,Plan1!$B$2/Tabela13[[#This Row],[Cotação]]-MOD(Plan1!$B$2/Tabela13[[#This Row],[Cotação]],100),0)</f>
        <v>0</v>
      </c>
      <c r="N287" s="67">
        <v>2616760</v>
      </c>
      <c r="O287" s="67">
        <v>1908661</v>
      </c>
      <c r="P287" s="89">
        <v>354500</v>
      </c>
      <c r="Q287" s="64">
        <v>539311</v>
      </c>
      <c r="R287" s="64">
        <v>485259</v>
      </c>
      <c r="S287" s="64">
        <v>434005</v>
      </c>
      <c r="T287" s="64"/>
      <c r="U287" s="64"/>
      <c r="V287" s="94"/>
      <c r="W287" s="93"/>
      <c r="X287" s="64"/>
      <c r="Y287" s="64"/>
      <c r="Z287" s="64"/>
      <c r="AA287" s="64"/>
      <c r="AB287" s="64"/>
      <c r="AC287" s="64">
        <f>AVERAGE(Tabela13[[#This Row],[LUCRO 2015]:[LUCRO 2010]])</f>
        <v>486191.66666666669</v>
      </c>
      <c r="AD287" s="64" t="e">
        <f>AVERAGE(Tabela13[[#This Row],[DIV 2015]:[DIV 2010]])</f>
        <v>#DIV/0!</v>
      </c>
      <c r="AE287" s="83" t="e">
        <f>Tabela13[[#This Row],[DIV MÉD]]*1000/Tabela13[[#This Row],[Qtde Total Ações]]</f>
        <v>#DIV/0!</v>
      </c>
      <c r="AF287" s="30" t="e">
        <f>Tabela13[[#This Row],[DIV MÉD]]/Tabela13[[#This Row],[LUCRO MÉD]]</f>
        <v>#DIV/0!</v>
      </c>
      <c r="AG287" s="30" t="e">
        <f>Tabela13[[#This Row],[DIV MÉD/AÇÃO]]/Tabela13[[#This Row],[Cotação]]</f>
        <v>#DIV/0!</v>
      </c>
      <c r="AH287" s="30">
        <f>Tabela13[[#This Row],[Cotação]]/Tabela13[[#This Row],[VPA]]</f>
        <v>1.8640144300585457</v>
      </c>
      <c r="AI287" s="58">
        <f>IF(Tabela13[[#This Row],[P. Líquido]]&gt;0,Tabela13[[#This Row],[LUCRO MÉD]]/(Tabela13[[#This Row],[P. Líquido]]),0)</f>
        <v>0.18579910525484442</v>
      </c>
      <c r="AJ287" s="70">
        <f>IF([LUCRO MÉD]&lt;&gt;0,Tabela13[[#This Row],[Cotação]]/(Tabela13[[#This Row],[LUCRO MÉD]]*1000/Tabela13[[#This Row],[Qtde Total Ações]]),0)</f>
        <v>10.032418764890389</v>
      </c>
      <c r="AK287" s="58">
        <f>(Tabela13[[#This Row],[LUCRO MÉD]]*1000/Tabela13[[#This Row],[Qtde Total Ações]])/Tabela13[[#This Row],[Cotação]]</f>
        <v>9.967685993128754E-2</v>
      </c>
      <c r="AL287" s="56">
        <f>Tabela13[[#This Row],[Ativo Circ.]]/Tabela13[[#This Row],[Passivo Circ.]]</f>
        <v>5.3840930888575462</v>
      </c>
      <c r="AM287" s="30">
        <f>STDEV(Tabela13[[#This Row],[LUCRO 2015]:[LUCRO 2010]])/Tabela13[[#This Row],[LUCRO MÉD]]</f>
        <v>0.10830953824915479</v>
      </c>
    </row>
    <row r="288" spans="1:39" hidden="1">
      <c r="A288" s="60" t="s">
        <v>625</v>
      </c>
      <c r="B288" s="21" t="s">
        <v>555</v>
      </c>
      <c r="C288" s="21" t="s">
        <v>23</v>
      </c>
      <c r="D288" s="34">
        <f>MAX(Tabela13[[#This Row],[Colunas1]:[Colunas5]])</f>
        <v>16.399999999999999</v>
      </c>
      <c r="E2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8" s="28">
        <f>IF(Tabela13[[#This Row],[P. Líquido]]&lt;&gt;0,(Tabela13[[#This Row],[P. Líquido]]*1000)/Tabela13[[#This Row],[Qtde Total Ações]],0)</f>
        <v>53.295054043795048</v>
      </c>
      <c r="G288" s="39">
        <f>SUMPRODUCT(N(TRIM(Tabela15[Colunas1])=Tabela13[[#This Row],[Nome de Pregão]]),Tabela15[Qtde total de ações])</f>
        <v>273655375</v>
      </c>
      <c r="H288" s="21">
        <f>SUMPRODUCT(N(Tabela1[Código]=Tabela13[[#This Row],[PAPEL]]),Tabela1[Fechamento])</f>
        <v>16.399999999999999</v>
      </c>
      <c r="I288" s="21">
        <f>SUMPRODUCT(N(Tabela17[Código]=Tabela13[[#This Row],[PAPEL]]),Tabela17[Fechamento])</f>
        <v>0</v>
      </c>
      <c r="J288" s="21">
        <f>SUMPRODUCT(N(Tabela176[Código]=Tabela13[[#This Row],[PAPEL]]),Tabela176[Fechamento])</f>
        <v>0</v>
      </c>
      <c r="K288" s="21">
        <f>SUMPRODUCT(N(Tabela1768[Código]=Tabela13[[#This Row],[PAPEL]]),Tabela1768[Fechamento])</f>
        <v>0</v>
      </c>
      <c r="L288" s="31">
        <f>SUMPRODUCT(N(Tabela17683[Código]=Tabela13[[#This Row],[PAPEL]]),Tabela17683[Fechamento])</f>
        <v>0</v>
      </c>
      <c r="M288" s="32">
        <f>IF(Tabela13[[#This Row],[Cotação]]&gt;0,Plan1!$B$2/Tabela13[[#This Row],[Cotação]]-MOD(Plan1!$B$2/Tabela13[[#This Row],[Cotação]],100),0)</f>
        <v>0</v>
      </c>
      <c r="N288" s="67">
        <v>14584478</v>
      </c>
      <c r="O288" s="67">
        <v>6933397</v>
      </c>
      <c r="P288" s="89">
        <v>4789118</v>
      </c>
      <c r="Q288" s="64">
        <v>1265551</v>
      </c>
      <c r="R288" s="64">
        <v>1335615</v>
      </c>
      <c r="S288" s="64">
        <v>1101435</v>
      </c>
      <c r="T288" s="64"/>
      <c r="U288" s="64"/>
      <c r="V288" s="94"/>
      <c r="W288" s="93"/>
      <c r="X288" s="64"/>
      <c r="Y288" s="64"/>
      <c r="Z288" s="64"/>
      <c r="AA288" s="64"/>
      <c r="AB288" s="64"/>
      <c r="AC288" s="64">
        <f>AVERAGE(Tabela13[[#This Row],[LUCRO 2015]:[LUCRO 2010]])</f>
        <v>1234200.3333333333</v>
      </c>
      <c r="AD288" s="64" t="e">
        <f>AVERAGE(Tabela13[[#This Row],[DIV 2015]:[DIV 2010]])</f>
        <v>#DIV/0!</v>
      </c>
      <c r="AE288" s="83" t="e">
        <f>Tabela13[[#This Row],[DIV MÉD]]*1000/Tabela13[[#This Row],[Qtde Total Ações]]</f>
        <v>#DIV/0!</v>
      </c>
      <c r="AF288" s="30" t="e">
        <f>Tabela13[[#This Row],[DIV MÉD]]/Tabela13[[#This Row],[LUCRO MÉD]]</f>
        <v>#DIV/0!</v>
      </c>
      <c r="AG288" s="30" t="e">
        <f>Tabela13[[#This Row],[DIV MÉD/AÇÃO]]/Tabela13[[#This Row],[Cotação]]</f>
        <v>#DIV/0!</v>
      </c>
      <c r="AH288" s="30">
        <f>Tabela13[[#This Row],[Cotação]]/Tabela13[[#This Row],[VPA]]</f>
        <v>0.30772086254989717</v>
      </c>
      <c r="AI288" s="58">
        <f>IF(Tabela13[[#This Row],[P. Líquido]]&gt;0,Tabela13[[#This Row],[LUCRO MÉD]]/(Tabela13[[#This Row],[P. Líquido]]),0)</f>
        <v>8.4624237722689372E-2</v>
      </c>
      <c r="AJ288" s="70">
        <f>IF([LUCRO MÉD]&lt;&gt;0,Tabela13[[#This Row],[Cotação]]/(Tabela13[[#This Row],[LUCRO MÉD]]*1000/Tabela13[[#This Row],[Qtde Total Ações]]),0)</f>
        <v>3.6363206432451132</v>
      </c>
      <c r="AK288" s="58">
        <f>(Tabela13[[#This Row],[LUCRO MÉD]]*1000/Tabela13[[#This Row],[Qtde Total Ações]])/Tabela13[[#This Row],[Cotação]]</f>
        <v>0.27500325139302989</v>
      </c>
      <c r="AL288" s="56">
        <f>Tabela13[[#This Row],[Ativo Circ.]]/Tabela13[[#This Row],[Passivo Circ.]]</f>
        <v>1.4477398552301279</v>
      </c>
      <c r="AM288" s="30">
        <f>STDEV(Tabela13[[#This Row],[LUCRO 2015]:[LUCRO 2010]])/Tabela13[[#This Row],[LUCRO MÉD]]</f>
        <v>9.738822007867011E-2</v>
      </c>
    </row>
    <row r="289" spans="1:39" hidden="1">
      <c r="A289" s="21" t="s">
        <v>666</v>
      </c>
      <c r="B289" s="21" t="s">
        <v>555</v>
      </c>
      <c r="C289" s="21" t="s">
        <v>444</v>
      </c>
      <c r="D289" s="34">
        <f>MAX(Tabela13[[#This Row],[Colunas1]:[Colunas5]])</f>
        <v>16.27</v>
      </c>
      <c r="E2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89" s="28">
        <f>IF(Tabela13[[#This Row],[P. Líquido]]&lt;&gt;0,(Tabela13[[#This Row],[P. Líquido]]*1000)/Tabela13[[#This Row],[Qtde Total Ações]],0)</f>
        <v>0</v>
      </c>
      <c r="G289" s="39">
        <f>SUMPRODUCT(N(TRIM(Tabela15[Colunas1])=Tabela13[[#This Row],[Nome de Pregão]]),Tabela15[Qtde total de ações])</f>
        <v>165001783</v>
      </c>
      <c r="H289" s="21">
        <f>SUMPRODUCT(N(Tabela1[Código]=Tabela13[[#This Row],[PAPEL]]),Tabela1[Fechamento])</f>
        <v>0</v>
      </c>
      <c r="I289" s="21">
        <f>SUMPRODUCT(N(Tabela17[Código]=Tabela13[[#This Row],[PAPEL]]),Tabela17[Fechamento])</f>
        <v>0</v>
      </c>
      <c r="J289" s="21">
        <f>SUMPRODUCT(N(Tabela176[Código]=Tabela13[[#This Row],[PAPEL]]),Tabela176[Fechamento])</f>
        <v>0</v>
      </c>
      <c r="K289" s="21">
        <f>SUMPRODUCT(N(Tabela1768[Código]=Tabela13[[#This Row],[PAPEL]]),Tabela1768[Fechamento])</f>
        <v>16.27</v>
      </c>
      <c r="L289" s="26">
        <f>SUMPRODUCT(N(Tabela17683[Código]=Tabela13[[#This Row],[PAPEL]]),Tabela17683[Fechamento])</f>
        <v>0</v>
      </c>
      <c r="M289" s="32">
        <f>IF(Tabela13[[#This Row],[Cotação]]&gt;0,Plan1!$B$2/Tabela13[[#This Row],[Cotação]]-MOD(Plan1!$B$2/Tabela13[[#This Row],[Cotação]],100),0)</f>
        <v>0</v>
      </c>
      <c r="N289" s="32"/>
      <c r="O289" s="32"/>
      <c r="P289" s="88"/>
      <c r="Q289" s="64"/>
      <c r="R289" s="64"/>
      <c r="S289" s="64"/>
      <c r="T289" s="64"/>
      <c r="U289" s="64"/>
      <c r="V289" s="94"/>
      <c r="W289" s="93"/>
      <c r="X289" s="64"/>
      <c r="Y289" s="64"/>
      <c r="Z289" s="64"/>
      <c r="AA289" s="64"/>
      <c r="AB289" s="64"/>
      <c r="AC289" s="64" t="e">
        <f>AVERAGE(Tabela13[[#This Row],[LUCRO 2015]:[LUCRO 2010]])</f>
        <v>#DIV/0!</v>
      </c>
      <c r="AD289" s="64" t="e">
        <f>AVERAGE(Tabela13[[#This Row],[DIV 2015]:[DIV 2010]])</f>
        <v>#DIV/0!</v>
      </c>
      <c r="AE289" s="83" t="e">
        <f>Tabela13[[#This Row],[DIV MÉD]]*1000/Tabela13[[#This Row],[Qtde Total Ações]]</f>
        <v>#DIV/0!</v>
      </c>
      <c r="AF289" s="30" t="e">
        <f>Tabela13[[#This Row],[DIV MÉD]]/Tabela13[[#This Row],[LUCRO MÉD]]</f>
        <v>#DIV/0!</v>
      </c>
      <c r="AG289" s="30" t="e">
        <f>Tabela13[[#This Row],[DIV MÉD/AÇÃO]]/Tabela13[[#This Row],[Cotação]]</f>
        <v>#DIV/0!</v>
      </c>
      <c r="AH289" s="30" t="e">
        <f>Tabela13[[#This Row],[Cotação]]/Tabela13[[#This Row],[VPA]]</f>
        <v>#DIV/0!</v>
      </c>
      <c r="AI289" s="58">
        <f>IF(Tabela13[[#This Row],[P. Líquido]]&gt;0,Tabela13[[#This Row],[LUCRO MÉD]]/(Tabela13[[#This Row],[P. Líquido]]),0)</f>
        <v>0</v>
      </c>
      <c r="AJ289" s="70" t="e">
        <f>IF([LUCRO MÉD]&lt;&gt;0,Tabela13[[#This Row],[Cotação]]/(Tabela13[[#This Row],[LUCRO MÉD]]*1000/Tabela13[[#This Row],[Qtde Total Ações]]),0)</f>
        <v>#DIV/0!</v>
      </c>
      <c r="AK289" s="58" t="e">
        <f>(Tabela13[[#This Row],[LUCRO MÉD]]*1000/Tabela13[[#This Row],[Qtde Total Ações]])/Tabela13[[#This Row],[Cotação]]</f>
        <v>#DIV/0!</v>
      </c>
      <c r="AL289" s="56" t="e">
        <f>Tabela13[[#This Row],[Ativo Circ.]]/Tabela13[[#This Row],[Passivo Circ.]]</f>
        <v>#DIV/0!</v>
      </c>
      <c r="AM289" s="30" t="e">
        <f>STDEV(Tabela13[[#This Row],[LUCRO 2015]:[LUCRO 2010]])/Tabela13[[#This Row],[LUCRO MÉD]]</f>
        <v>#DIV/0!</v>
      </c>
    </row>
    <row r="290" spans="1:39" hidden="1">
      <c r="A290" s="60" t="s">
        <v>707</v>
      </c>
      <c r="B290" s="21" t="s">
        <v>557</v>
      </c>
      <c r="C290" s="21" t="s">
        <v>298</v>
      </c>
      <c r="D290" s="34">
        <f>MAX(Tabela13[[#This Row],[Colunas1]:[Colunas5]])</f>
        <v>16.600000000000001</v>
      </c>
      <c r="E2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0" s="28">
        <f>IF(Tabela13[[#This Row],[P. Líquido]]&lt;&gt;0,(Tabela13[[#This Row],[P. Líquido]]*1000)/Tabela13[[#This Row],[Qtde Total Ações]],0)</f>
        <v>1.1308124159389346</v>
      </c>
      <c r="G290" s="39">
        <f>SUMPRODUCT(N(TRIM(Tabela15[Colunas1])=Tabela13[[#This Row],[Nome de Pregão]]),Tabela15[Qtde total de ações])</f>
        <v>4733181140</v>
      </c>
      <c r="H290" s="21">
        <f>SUMPRODUCT(N(Tabela1[Código]=Tabela13[[#This Row],[PAPEL]]),Tabela1[Fechamento])</f>
        <v>0</v>
      </c>
      <c r="I290" s="21">
        <f>SUMPRODUCT(N(Tabela17[Código]=Tabela13[[#This Row],[PAPEL]]),Tabela17[Fechamento])</f>
        <v>0</v>
      </c>
      <c r="J290" s="21">
        <f>SUMPRODUCT(N(Tabela176[Código]=Tabela13[[#This Row],[PAPEL]]),Tabela176[Fechamento])</f>
        <v>16.600000000000001</v>
      </c>
      <c r="K290" s="21">
        <f>SUMPRODUCT(N(Tabela1768[Código]=Tabela13[[#This Row],[PAPEL]]),Tabela1768[Fechamento])</f>
        <v>0</v>
      </c>
      <c r="L290" s="31">
        <f>SUMPRODUCT(N(Tabela17683[Código]=Tabela13[[#This Row],[PAPEL]]),Tabela17683[Fechamento])</f>
        <v>0</v>
      </c>
      <c r="M290" s="32">
        <f>IF(Tabela13[[#This Row],[Cotação]]&gt;0,Plan1!$B$2/Tabela13[[#This Row],[Cotação]]-MOD(Plan1!$B$2/Tabela13[[#This Row],[Cotação]],100),0)</f>
        <v>0</v>
      </c>
      <c r="N290" s="39">
        <v>5352340</v>
      </c>
      <c r="O290" s="39">
        <v>8675744</v>
      </c>
      <c r="P290" s="87">
        <v>3162295</v>
      </c>
      <c r="Q290" s="64">
        <v>0</v>
      </c>
      <c r="R290" s="64">
        <v>730330</v>
      </c>
      <c r="S290" s="64">
        <v>290097</v>
      </c>
      <c r="T290" s="64"/>
      <c r="U290" s="64"/>
      <c r="V290" s="94"/>
      <c r="W290" s="93"/>
      <c r="X290" s="64"/>
      <c r="Y290" s="64"/>
      <c r="Z290" s="64"/>
      <c r="AA290" s="64"/>
      <c r="AB290" s="64"/>
      <c r="AC290" s="64">
        <f>AVERAGE(Tabela13[[#This Row],[LUCRO 2015]:[LUCRO 2010]])</f>
        <v>340142.33333333331</v>
      </c>
      <c r="AD290" s="64" t="e">
        <f>AVERAGE(Tabela13[[#This Row],[DIV 2015]:[DIV 2010]])</f>
        <v>#DIV/0!</v>
      </c>
      <c r="AE290" s="83" t="e">
        <f>Tabela13[[#This Row],[DIV MÉD]]*1000/Tabela13[[#This Row],[Qtde Total Ações]]</f>
        <v>#DIV/0!</v>
      </c>
      <c r="AF290" s="30" t="e">
        <f>Tabela13[[#This Row],[DIV MÉD]]/Tabela13[[#This Row],[LUCRO MÉD]]</f>
        <v>#DIV/0!</v>
      </c>
      <c r="AG290" s="30" t="e">
        <f>Tabela13[[#This Row],[DIV MÉD/AÇÃO]]/Tabela13[[#This Row],[Cotação]]</f>
        <v>#DIV/0!</v>
      </c>
      <c r="AH290" s="30">
        <f>Tabela13[[#This Row],[Cotação]]/Tabela13[[#This Row],[VPA]]</f>
        <v>14.67971147647571</v>
      </c>
      <c r="AI290" s="58">
        <f>IF(Tabela13[[#This Row],[P. Líquido]]&gt;0,Tabela13[[#This Row],[LUCRO MÉD]]/(Tabela13[[#This Row],[P. Líquido]]),0)</f>
        <v>6.355021043755317E-2</v>
      </c>
      <c r="AJ290" s="70">
        <f>IF([LUCRO MÉD]&lt;&gt;0,Tabela13[[#This Row],[Cotação]]/(Tabela13[[#This Row],[LUCRO MÉD]]*1000/Tabela13[[#This Row],[Qtde Total Ações]]),0)</f>
        <v>230.99390820901448</v>
      </c>
      <c r="AK290" s="58">
        <f>(Tabela13[[#This Row],[LUCRO MÉD]]*1000/Tabela13[[#This Row],[Qtde Total Ações]])/Tabela13[[#This Row],[Cotação]]</f>
        <v>4.3291184938745288E-3</v>
      </c>
      <c r="AL290" s="56">
        <f>Tabela13[[#This Row],[Ativo Circ.]]/Tabela13[[#This Row],[Passivo Circ.]]</f>
        <v>2.74349610014246</v>
      </c>
      <c r="AM290" s="30">
        <f>STDEV(Tabela13[[#This Row],[LUCRO 2015]:[LUCRO 2010]])/Tabela13[[#This Row],[LUCRO MÉD]]</f>
        <v>1.0811003500248519</v>
      </c>
    </row>
    <row r="291" spans="1:39" hidden="1">
      <c r="A291" s="21" t="s">
        <v>751</v>
      </c>
      <c r="B291" s="21" t="s">
        <v>555</v>
      </c>
      <c r="C291" s="21" t="s">
        <v>243</v>
      </c>
      <c r="D291" s="34">
        <f>MAX(Tabela13[[#This Row],[Colunas1]:[Colunas5]])</f>
        <v>0</v>
      </c>
      <c r="E2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1" s="28">
        <f>IF(Tabela13[[#This Row],[P. Líquido]]&lt;&gt;0,(Tabela13[[#This Row],[P. Líquido]]*1000)/Tabela13[[#This Row],[Qtde Total Ações]],0)</f>
        <v>0</v>
      </c>
      <c r="G291" s="39">
        <f>SUMPRODUCT(N(TRIM(Tabela15[Colunas1])=Tabela13[[#This Row],[Nome de Pregão]]),Tabela15[Qtde total de ações])</f>
        <v>0</v>
      </c>
      <c r="H291" s="21">
        <f>SUMPRODUCT(N(Tabela1[Código]=Tabela13[[#This Row],[PAPEL]]),Tabela1[Fechamento])</f>
        <v>0</v>
      </c>
      <c r="I291" s="21">
        <f>SUMPRODUCT(N(Tabela17[Código]=Tabela13[[#This Row],[PAPEL]]),Tabela17[Fechamento])</f>
        <v>0</v>
      </c>
      <c r="J291" s="21">
        <f>SUMPRODUCT(N(Tabela176[Código]=Tabela13[[#This Row],[PAPEL]]),Tabela176[Fechamento])</f>
        <v>0</v>
      </c>
      <c r="K291" s="21">
        <f>SUMPRODUCT(N(Tabela1768[Código]=Tabela13[[#This Row],[PAPEL]]),Tabela1768[Fechamento])</f>
        <v>0</v>
      </c>
      <c r="L291" s="31">
        <f>SUMPRODUCT(N(Tabela17683[Código]=Tabela13[[#This Row],[PAPEL]]),Tabela17683[Fechamento])</f>
        <v>0</v>
      </c>
      <c r="M291" s="32">
        <f>IF(Tabela13[[#This Row],[Cotação]]&gt;0,Plan1!$B$2/Tabela13[[#This Row],[Cotação]]-MOD(Plan1!$B$2/Tabela13[[#This Row],[Cotação]],100),0)</f>
        <v>0</v>
      </c>
      <c r="N291" s="32"/>
      <c r="O291" s="32"/>
      <c r="P291" s="88"/>
      <c r="Q291" s="64"/>
      <c r="R291" s="64"/>
      <c r="S291" s="64"/>
      <c r="T291" s="64"/>
      <c r="U291" s="64"/>
      <c r="V291" s="94"/>
      <c r="W291" s="93"/>
      <c r="X291" s="64"/>
      <c r="Y291" s="64"/>
      <c r="Z291" s="64"/>
      <c r="AA291" s="64"/>
      <c r="AB291" s="64"/>
      <c r="AC291" s="64" t="e">
        <f>AVERAGE(Tabela13[[#This Row],[LUCRO 2015]:[LUCRO 2010]])</f>
        <v>#DIV/0!</v>
      </c>
      <c r="AD291" s="64" t="e">
        <f>AVERAGE(Tabela13[[#This Row],[DIV 2015]:[DIV 2010]])</f>
        <v>#DIV/0!</v>
      </c>
      <c r="AE291" s="83" t="e">
        <f>Tabela13[[#This Row],[DIV MÉD]]*1000/Tabela13[[#This Row],[Qtde Total Ações]]</f>
        <v>#DIV/0!</v>
      </c>
      <c r="AF291" s="30" t="e">
        <f>Tabela13[[#This Row],[DIV MÉD]]/Tabela13[[#This Row],[LUCRO MÉD]]</f>
        <v>#DIV/0!</v>
      </c>
      <c r="AG291" s="30" t="e">
        <f>Tabela13[[#This Row],[DIV MÉD/AÇÃO]]/Tabela13[[#This Row],[Cotação]]</f>
        <v>#DIV/0!</v>
      </c>
      <c r="AH291" s="30" t="e">
        <f>Tabela13[[#This Row],[Cotação]]/Tabela13[[#This Row],[VPA]]</f>
        <v>#DIV/0!</v>
      </c>
      <c r="AI291" s="58">
        <f>IF(Tabela13[[#This Row],[P. Líquido]]&gt;0,Tabela13[[#This Row],[LUCRO MÉD]]/(Tabela13[[#This Row],[P. Líquido]]),0)</f>
        <v>0</v>
      </c>
      <c r="AJ291" s="70" t="e">
        <f>IF([LUCRO MÉD]&lt;&gt;0,Tabela13[[#This Row],[Cotação]]/(Tabela13[[#This Row],[LUCRO MÉD]]*1000/Tabela13[[#This Row],[Qtde Total Ações]]),0)</f>
        <v>#DIV/0!</v>
      </c>
      <c r="AK291" s="58" t="e">
        <f>(Tabela13[[#This Row],[LUCRO MÉD]]*1000/Tabela13[[#This Row],[Qtde Total Ações]])/Tabela13[[#This Row],[Cotação]]</f>
        <v>#DIV/0!</v>
      </c>
      <c r="AL291" s="56" t="e">
        <f>Tabela13[[#This Row],[Ativo Circ.]]/Tabela13[[#This Row],[Passivo Circ.]]</f>
        <v>#DIV/0!</v>
      </c>
      <c r="AM291" s="30" t="e">
        <f>STDEV(Tabela13[[#This Row],[LUCRO 2015]:[LUCRO 2010]])/Tabela13[[#This Row],[LUCRO MÉD]]</f>
        <v>#DIV/0!</v>
      </c>
    </row>
    <row r="292" spans="1:39" hidden="1">
      <c r="A292" s="21" t="s">
        <v>751</v>
      </c>
      <c r="B292" s="21" t="s">
        <v>556</v>
      </c>
      <c r="C292" s="21" t="s">
        <v>244</v>
      </c>
      <c r="D292" s="34">
        <f>MAX(Tabela13[[#This Row],[Colunas1]:[Colunas5]])</f>
        <v>0</v>
      </c>
      <c r="E2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2" s="28">
        <f>IF(Tabela13[[#This Row],[P. Líquido]]&lt;&gt;0,(Tabela13[[#This Row],[P. Líquido]]*1000)/Tabela13[[#This Row],[Qtde Total Ações]],0)</f>
        <v>0</v>
      </c>
      <c r="G292" s="39">
        <f>SUMPRODUCT(N(TRIM(Tabela15[Colunas1])=Tabela13[[#This Row],[Nome de Pregão]]),Tabela15[Qtde total de ações])</f>
        <v>0</v>
      </c>
      <c r="H292" s="21">
        <f>SUMPRODUCT(N(Tabela1[Código]=Tabela13[[#This Row],[PAPEL]]),Tabela1[Fechamento])</f>
        <v>0</v>
      </c>
      <c r="I292" s="21">
        <f>SUMPRODUCT(N(Tabela17[Código]=Tabela13[[#This Row],[PAPEL]]),Tabela17[Fechamento])</f>
        <v>0</v>
      </c>
      <c r="J292" s="21">
        <f>SUMPRODUCT(N(Tabela176[Código]=Tabela13[[#This Row],[PAPEL]]),Tabela176[Fechamento])</f>
        <v>0</v>
      </c>
      <c r="K292" s="21">
        <f>SUMPRODUCT(N(Tabela1768[Código]=Tabela13[[#This Row],[PAPEL]]),Tabela1768[Fechamento])</f>
        <v>0</v>
      </c>
      <c r="L292" s="31">
        <f>SUMPRODUCT(N(Tabela17683[Código]=Tabela13[[#This Row],[PAPEL]]),Tabela17683[Fechamento])</f>
        <v>0</v>
      </c>
      <c r="M292" s="32">
        <f>IF(Tabela13[[#This Row],[Cotação]]&gt;0,Plan1!$B$2/Tabela13[[#This Row],[Cotação]]-MOD(Plan1!$B$2/Tabela13[[#This Row],[Cotação]],100),0)</f>
        <v>0</v>
      </c>
      <c r="N292" s="32"/>
      <c r="O292" s="32"/>
      <c r="P292" s="88"/>
      <c r="Q292" s="64"/>
      <c r="R292" s="64"/>
      <c r="S292" s="64"/>
      <c r="T292" s="64"/>
      <c r="U292" s="64"/>
      <c r="V292" s="94"/>
      <c r="W292" s="93"/>
      <c r="X292" s="64"/>
      <c r="Y292" s="64"/>
      <c r="Z292" s="64"/>
      <c r="AA292" s="64"/>
      <c r="AB292" s="64"/>
      <c r="AC292" s="64" t="e">
        <f>AVERAGE(Tabela13[[#This Row],[LUCRO 2015]:[LUCRO 2010]])</f>
        <v>#DIV/0!</v>
      </c>
      <c r="AD292" s="64" t="e">
        <f>AVERAGE(Tabela13[[#This Row],[DIV 2015]:[DIV 2010]])</f>
        <v>#DIV/0!</v>
      </c>
      <c r="AE292" s="83" t="e">
        <f>Tabela13[[#This Row],[DIV MÉD]]*1000/Tabela13[[#This Row],[Qtde Total Ações]]</f>
        <v>#DIV/0!</v>
      </c>
      <c r="AF292" s="30" t="e">
        <f>Tabela13[[#This Row],[DIV MÉD]]/Tabela13[[#This Row],[LUCRO MÉD]]</f>
        <v>#DIV/0!</v>
      </c>
      <c r="AG292" s="30" t="e">
        <f>Tabela13[[#This Row],[DIV MÉD/AÇÃO]]/Tabela13[[#This Row],[Cotação]]</f>
        <v>#DIV/0!</v>
      </c>
      <c r="AH292" s="30" t="e">
        <f>Tabela13[[#This Row],[Cotação]]/Tabela13[[#This Row],[VPA]]</f>
        <v>#DIV/0!</v>
      </c>
      <c r="AI292" s="58">
        <f>IF(Tabela13[[#This Row],[P. Líquido]]&gt;0,Tabela13[[#This Row],[LUCRO MÉD]]/(Tabela13[[#This Row],[P. Líquido]]),0)</f>
        <v>0</v>
      </c>
      <c r="AJ292" s="70" t="e">
        <f>IF([LUCRO MÉD]&lt;&gt;0,Tabela13[[#This Row],[Cotação]]/(Tabela13[[#This Row],[LUCRO MÉD]]*1000/Tabela13[[#This Row],[Qtde Total Ações]]),0)</f>
        <v>#DIV/0!</v>
      </c>
      <c r="AK292" s="58" t="e">
        <f>(Tabela13[[#This Row],[LUCRO MÉD]]*1000/Tabela13[[#This Row],[Qtde Total Ações]])/Tabela13[[#This Row],[Cotação]]</f>
        <v>#DIV/0!</v>
      </c>
      <c r="AL292" s="56" t="e">
        <f>Tabela13[[#This Row],[Ativo Circ.]]/Tabela13[[#This Row],[Passivo Circ.]]</f>
        <v>#DIV/0!</v>
      </c>
      <c r="AM292" s="30" t="e">
        <f>STDEV(Tabela13[[#This Row],[LUCRO 2015]:[LUCRO 2010]])/Tabela13[[#This Row],[LUCRO MÉD]]</f>
        <v>#DIV/0!</v>
      </c>
    </row>
    <row r="293" spans="1:39" hidden="1">
      <c r="A293" s="21" t="s">
        <v>752</v>
      </c>
      <c r="B293" s="21" t="s">
        <v>555</v>
      </c>
      <c r="C293" s="21" t="s">
        <v>187</v>
      </c>
      <c r="D293" s="34">
        <f>MAX(Tabela13[[#This Row],[Colunas1]:[Colunas5]])</f>
        <v>11</v>
      </c>
      <c r="E2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3" s="28">
        <f>IF(Tabela13[[#This Row],[P. Líquido]]&lt;&gt;0,(Tabela13[[#This Row],[P. Líquido]]*1000)/Tabela13[[#This Row],[Qtde Total Ações]],0)</f>
        <v>0</v>
      </c>
      <c r="G293" s="39">
        <f>SUMPRODUCT(N(TRIM(Tabela15[Colunas1])=Tabela13[[#This Row],[Nome de Pregão]]),Tabela15[Qtde total de ações])</f>
        <v>0</v>
      </c>
      <c r="H293" s="21">
        <f>SUMPRODUCT(N(Tabela1[Código]=Tabela13[[#This Row],[PAPEL]]),Tabela1[Fechamento])</f>
        <v>11</v>
      </c>
      <c r="I293" s="21">
        <f>SUMPRODUCT(N(Tabela17[Código]=Tabela13[[#This Row],[PAPEL]]),Tabela17[Fechamento])</f>
        <v>0</v>
      </c>
      <c r="J293" s="21">
        <f>SUMPRODUCT(N(Tabela176[Código]=Tabela13[[#This Row],[PAPEL]]),Tabela176[Fechamento])</f>
        <v>0</v>
      </c>
      <c r="K293" s="21">
        <f>SUMPRODUCT(N(Tabela1768[Código]=Tabela13[[#This Row],[PAPEL]]),Tabela1768[Fechamento])</f>
        <v>0</v>
      </c>
      <c r="L293" s="31">
        <f>SUMPRODUCT(N(Tabela17683[Código]=Tabela13[[#This Row],[PAPEL]]),Tabela17683[Fechamento])</f>
        <v>0</v>
      </c>
      <c r="M293" s="32">
        <f>IF(Tabela13[[#This Row],[Cotação]]&gt;0,Plan1!$B$2/Tabela13[[#This Row],[Cotação]]-MOD(Plan1!$B$2/Tabela13[[#This Row],[Cotação]],100),0)</f>
        <v>0</v>
      </c>
      <c r="N293" s="32"/>
      <c r="O293" s="32"/>
      <c r="P293" s="88"/>
      <c r="Q293" s="64"/>
      <c r="R293" s="64"/>
      <c r="S293" s="64"/>
      <c r="T293" s="64"/>
      <c r="U293" s="64"/>
      <c r="V293" s="94"/>
      <c r="W293" s="93"/>
      <c r="X293" s="64"/>
      <c r="Y293" s="64"/>
      <c r="Z293" s="64"/>
      <c r="AA293" s="64"/>
      <c r="AB293" s="64"/>
      <c r="AC293" s="64" t="e">
        <f>AVERAGE(Tabela13[[#This Row],[LUCRO 2015]:[LUCRO 2010]])</f>
        <v>#DIV/0!</v>
      </c>
      <c r="AD293" s="64" t="e">
        <f>AVERAGE(Tabela13[[#This Row],[DIV 2015]:[DIV 2010]])</f>
        <v>#DIV/0!</v>
      </c>
      <c r="AE293" s="83" t="e">
        <f>Tabela13[[#This Row],[DIV MÉD]]*1000/Tabela13[[#This Row],[Qtde Total Ações]]</f>
        <v>#DIV/0!</v>
      </c>
      <c r="AF293" s="30" t="e">
        <f>Tabela13[[#This Row],[DIV MÉD]]/Tabela13[[#This Row],[LUCRO MÉD]]</f>
        <v>#DIV/0!</v>
      </c>
      <c r="AG293" s="30" t="e">
        <f>Tabela13[[#This Row],[DIV MÉD/AÇÃO]]/Tabela13[[#This Row],[Cotação]]</f>
        <v>#DIV/0!</v>
      </c>
      <c r="AH293" s="30" t="e">
        <f>Tabela13[[#This Row],[Cotação]]/Tabela13[[#This Row],[VPA]]</f>
        <v>#DIV/0!</v>
      </c>
      <c r="AI293" s="58">
        <f>IF(Tabela13[[#This Row],[P. Líquido]]&gt;0,Tabela13[[#This Row],[LUCRO MÉD]]/(Tabela13[[#This Row],[P. Líquido]]),0)</f>
        <v>0</v>
      </c>
      <c r="AJ293" s="70" t="e">
        <f>IF([LUCRO MÉD]&lt;&gt;0,Tabela13[[#This Row],[Cotação]]/(Tabela13[[#This Row],[LUCRO MÉD]]*1000/Tabela13[[#This Row],[Qtde Total Ações]]),0)</f>
        <v>#DIV/0!</v>
      </c>
      <c r="AK293" s="58" t="e">
        <f>(Tabela13[[#This Row],[LUCRO MÉD]]*1000/Tabela13[[#This Row],[Qtde Total Ações]])/Tabela13[[#This Row],[Cotação]]</f>
        <v>#DIV/0!</v>
      </c>
      <c r="AL293" s="56" t="e">
        <f>Tabela13[[#This Row],[Ativo Circ.]]/Tabela13[[#This Row],[Passivo Circ.]]</f>
        <v>#DIV/0!</v>
      </c>
      <c r="AM293" s="30" t="e">
        <f>STDEV(Tabela13[[#This Row],[LUCRO 2015]:[LUCRO 2010]])/Tabela13[[#This Row],[LUCRO MÉD]]</f>
        <v>#DIV/0!</v>
      </c>
    </row>
    <row r="294" spans="1:39" hidden="1">
      <c r="A294" s="21" t="s">
        <v>752</v>
      </c>
      <c r="B294" s="21" t="s">
        <v>556</v>
      </c>
      <c r="C294" s="21" t="s">
        <v>164</v>
      </c>
      <c r="D294" s="34">
        <f>MAX(Tabela13[[#This Row],[Colunas1]:[Colunas5]])</f>
        <v>14.61</v>
      </c>
      <c r="E2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4" s="28">
        <f>IF(Tabela13[[#This Row],[P. Líquido]]&lt;&gt;0,(Tabela13[[#This Row],[P. Líquido]]*1000)/Tabela13[[#This Row],[Qtde Total Ações]],0)</f>
        <v>0</v>
      </c>
      <c r="G294" s="39">
        <f>SUMPRODUCT(N(TRIM(Tabela15[Colunas1])=Tabela13[[#This Row],[Nome de Pregão]]),Tabela15[Qtde total de ações])</f>
        <v>0</v>
      </c>
      <c r="H294" s="21">
        <f>SUMPRODUCT(N(Tabela1[Código]=Tabela13[[#This Row],[PAPEL]]),Tabela1[Fechamento])</f>
        <v>0</v>
      </c>
      <c r="I294" s="21">
        <f>SUMPRODUCT(N(Tabela17[Código]=Tabela13[[#This Row],[PAPEL]]),Tabela17[Fechamento])</f>
        <v>14.61</v>
      </c>
      <c r="J294" s="21">
        <f>SUMPRODUCT(N(Tabela176[Código]=Tabela13[[#This Row],[PAPEL]]),Tabela176[Fechamento])</f>
        <v>0</v>
      </c>
      <c r="K294" s="21">
        <f>SUMPRODUCT(N(Tabela1768[Código]=Tabela13[[#This Row],[PAPEL]]),Tabela1768[Fechamento])</f>
        <v>0</v>
      </c>
      <c r="L294" s="31">
        <f>SUMPRODUCT(N(Tabela17683[Código]=Tabela13[[#This Row],[PAPEL]]),Tabela17683[Fechamento])</f>
        <v>0</v>
      </c>
      <c r="M294" s="32">
        <f>IF(Tabela13[[#This Row],[Cotação]]&gt;0,Plan1!$B$2/Tabela13[[#This Row],[Cotação]]-MOD(Plan1!$B$2/Tabela13[[#This Row],[Cotação]],100),0)</f>
        <v>0</v>
      </c>
      <c r="N294" s="32"/>
      <c r="O294" s="32"/>
      <c r="P294" s="88"/>
      <c r="Q294" s="64"/>
      <c r="R294" s="64"/>
      <c r="S294" s="64"/>
      <c r="T294" s="64"/>
      <c r="U294" s="64"/>
      <c r="V294" s="94"/>
      <c r="W294" s="93"/>
      <c r="X294" s="64"/>
      <c r="Y294" s="64"/>
      <c r="Z294" s="64"/>
      <c r="AA294" s="64"/>
      <c r="AB294" s="64"/>
      <c r="AC294" s="64" t="e">
        <f>AVERAGE(Tabela13[[#This Row],[LUCRO 2015]:[LUCRO 2010]])</f>
        <v>#DIV/0!</v>
      </c>
      <c r="AD294" s="64" t="e">
        <f>AVERAGE(Tabela13[[#This Row],[DIV 2015]:[DIV 2010]])</f>
        <v>#DIV/0!</v>
      </c>
      <c r="AE294" s="83" t="e">
        <f>Tabela13[[#This Row],[DIV MÉD]]*1000/Tabela13[[#This Row],[Qtde Total Ações]]</f>
        <v>#DIV/0!</v>
      </c>
      <c r="AF294" s="30" t="e">
        <f>Tabela13[[#This Row],[DIV MÉD]]/Tabela13[[#This Row],[LUCRO MÉD]]</f>
        <v>#DIV/0!</v>
      </c>
      <c r="AG294" s="30" t="e">
        <f>Tabela13[[#This Row],[DIV MÉD/AÇÃO]]/Tabela13[[#This Row],[Cotação]]</f>
        <v>#DIV/0!</v>
      </c>
      <c r="AH294" s="30" t="e">
        <f>Tabela13[[#This Row],[Cotação]]/Tabela13[[#This Row],[VPA]]</f>
        <v>#DIV/0!</v>
      </c>
      <c r="AI294" s="58">
        <f>IF(Tabela13[[#This Row],[P. Líquido]]&gt;0,Tabela13[[#This Row],[LUCRO MÉD]]/(Tabela13[[#This Row],[P. Líquido]]),0)</f>
        <v>0</v>
      </c>
      <c r="AJ294" s="70" t="e">
        <f>IF([LUCRO MÉD]&lt;&gt;0,Tabela13[[#This Row],[Cotação]]/(Tabela13[[#This Row],[LUCRO MÉD]]*1000/Tabela13[[#This Row],[Qtde Total Ações]]),0)</f>
        <v>#DIV/0!</v>
      </c>
      <c r="AK294" s="58" t="e">
        <f>(Tabela13[[#This Row],[LUCRO MÉD]]*1000/Tabela13[[#This Row],[Qtde Total Ações]])/Tabela13[[#This Row],[Cotação]]</f>
        <v>#DIV/0!</v>
      </c>
      <c r="AL294" s="56" t="e">
        <f>Tabela13[[#This Row],[Ativo Circ.]]/Tabela13[[#This Row],[Passivo Circ.]]</f>
        <v>#DIV/0!</v>
      </c>
      <c r="AM294" s="30" t="e">
        <f>STDEV(Tabela13[[#This Row],[LUCRO 2015]:[LUCRO 2010]])/Tabela13[[#This Row],[LUCRO MÉD]]</f>
        <v>#DIV/0!</v>
      </c>
    </row>
    <row r="295" spans="1:39" hidden="1">
      <c r="A295" s="21" t="s">
        <v>753</v>
      </c>
      <c r="B295" s="21" t="s">
        <v>555</v>
      </c>
      <c r="C295" s="21" t="s">
        <v>304</v>
      </c>
      <c r="D295" s="34">
        <f>MAX(Tabela13[[#This Row],[Colunas1]:[Colunas5]])</f>
        <v>28</v>
      </c>
      <c r="E2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5" s="28">
        <f>IF(Tabela13[[#This Row],[P. Líquido]]&lt;&gt;0,(Tabela13[[#This Row],[P. Líquido]]*1000)/Tabela13[[#This Row],[Qtde Total Ações]],0)</f>
        <v>0</v>
      </c>
      <c r="G295" s="39">
        <f>SUMPRODUCT(N(TRIM(Tabela15[Colunas1])=Tabela13[[#This Row],[Nome de Pregão]]),Tabela15[Qtde total de ações])</f>
        <v>0</v>
      </c>
      <c r="H295" s="21">
        <f>SUMPRODUCT(N(Tabela1[Código]=Tabela13[[#This Row],[PAPEL]]),Tabela1[Fechamento])</f>
        <v>0</v>
      </c>
      <c r="I295" s="21">
        <f>SUMPRODUCT(N(Tabela17[Código]=Tabela13[[#This Row],[PAPEL]]),Tabela17[Fechamento])</f>
        <v>0</v>
      </c>
      <c r="J295" s="21">
        <f>SUMPRODUCT(N(Tabela176[Código]=Tabela13[[#This Row],[PAPEL]]),Tabela176[Fechamento])</f>
        <v>28</v>
      </c>
      <c r="K295" s="21">
        <f>SUMPRODUCT(N(Tabela1768[Código]=Tabela13[[#This Row],[PAPEL]]),Tabela1768[Fechamento])</f>
        <v>0</v>
      </c>
      <c r="L295" s="31">
        <f>SUMPRODUCT(N(Tabela17683[Código]=Tabela13[[#This Row],[PAPEL]]),Tabela17683[Fechamento])</f>
        <v>0</v>
      </c>
      <c r="M295" s="32">
        <f>IF(Tabela13[[#This Row],[Cotação]]&gt;0,Plan1!$B$2/Tabela13[[#This Row],[Cotação]]-MOD(Plan1!$B$2/Tabela13[[#This Row],[Cotação]],100),0)</f>
        <v>0</v>
      </c>
      <c r="N295" s="32"/>
      <c r="O295" s="32"/>
      <c r="P295" s="88"/>
      <c r="Q295" s="64"/>
      <c r="R295" s="64"/>
      <c r="S295" s="64"/>
      <c r="T295" s="64"/>
      <c r="U295" s="64"/>
      <c r="V295" s="94"/>
      <c r="W295" s="93"/>
      <c r="X295" s="64"/>
      <c r="Y295" s="64"/>
      <c r="Z295" s="64"/>
      <c r="AA295" s="64"/>
      <c r="AB295" s="64"/>
      <c r="AC295" s="64" t="e">
        <f>AVERAGE(Tabela13[[#This Row],[LUCRO 2015]:[LUCRO 2010]])</f>
        <v>#DIV/0!</v>
      </c>
      <c r="AD295" s="64" t="e">
        <f>AVERAGE(Tabela13[[#This Row],[DIV 2015]:[DIV 2010]])</f>
        <v>#DIV/0!</v>
      </c>
      <c r="AE295" s="83" t="e">
        <f>Tabela13[[#This Row],[DIV MÉD]]*1000/Tabela13[[#This Row],[Qtde Total Ações]]</f>
        <v>#DIV/0!</v>
      </c>
      <c r="AF295" s="30" t="e">
        <f>Tabela13[[#This Row],[DIV MÉD]]/Tabela13[[#This Row],[LUCRO MÉD]]</f>
        <v>#DIV/0!</v>
      </c>
      <c r="AG295" s="30" t="e">
        <f>Tabela13[[#This Row],[DIV MÉD/AÇÃO]]/Tabela13[[#This Row],[Cotação]]</f>
        <v>#DIV/0!</v>
      </c>
      <c r="AH295" s="30" t="e">
        <f>Tabela13[[#This Row],[Cotação]]/Tabela13[[#This Row],[VPA]]</f>
        <v>#DIV/0!</v>
      </c>
      <c r="AI295" s="58">
        <f>IF(Tabela13[[#This Row],[P. Líquido]]&gt;0,Tabela13[[#This Row],[LUCRO MÉD]]/(Tabela13[[#This Row],[P. Líquido]]),0)</f>
        <v>0</v>
      </c>
      <c r="AJ295" s="70" t="e">
        <f>IF([LUCRO MÉD]&lt;&gt;0,Tabela13[[#This Row],[Cotação]]/(Tabela13[[#This Row],[LUCRO MÉD]]*1000/Tabela13[[#This Row],[Qtde Total Ações]]),0)</f>
        <v>#DIV/0!</v>
      </c>
      <c r="AK295" s="58" t="e">
        <f>(Tabela13[[#This Row],[LUCRO MÉD]]*1000/Tabela13[[#This Row],[Qtde Total Ações]])/Tabela13[[#This Row],[Cotação]]</f>
        <v>#DIV/0!</v>
      </c>
      <c r="AL295" s="56" t="e">
        <f>Tabela13[[#This Row],[Ativo Circ.]]/Tabela13[[#This Row],[Passivo Circ.]]</f>
        <v>#DIV/0!</v>
      </c>
      <c r="AM295" s="30" t="e">
        <f>STDEV(Tabela13[[#This Row],[LUCRO 2015]:[LUCRO 2010]])/Tabela13[[#This Row],[LUCRO MÉD]]</f>
        <v>#DIV/0!</v>
      </c>
    </row>
    <row r="296" spans="1:39" hidden="1">
      <c r="A296" s="21" t="s">
        <v>753</v>
      </c>
      <c r="B296" s="21" t="s">
        <v>556</v>
      </c>
      <c r="C296" s="21" t="s">
        <v>305</v>
      </c>
      <c r="D296" s="34">
        <f>MAX(Tabela13[[#This Row],[Colunas1]:[Colunas5]])</f>
        <v>30</v>
      </c>
      <c r="E2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6" s="28">
        <f>IF(Tabela13[[#This Row],[P. Líquido]]&lt;&gt;0,(Tabela13[[#This Row],[P. Líquido]]*1000)/Tabela13[[#This Row],[Qtde Total Ações]],0)</f>
        <v>0</v>
      </c>
      <c r="G296" s="39">
        <f>SUMPRODUCT(N(TRIM(Tabela15[Colunas1])=Tabela13[[#This Row],[Nome de Pregão]]),Tabela15[Qtde total de ações])</f>
        <v>0</v>
      </c>
      <c r="H296" s="21">
        <f>SUMPRODUCT(N(Tabela1[Código]=Tabela13[[#This Row],[PAPEL]]),Tabela1[Fechamento])</f>
        <v>0</v>
      </c>
      <c r="I296" s="21">
        <f>SUMPRODUCT(N(Tabela17[Código]=Tabela13[[#This Row],[PAPEL]]),Tabela17[Fechamento])</f>
        <v>0</v>
      </c>
      <c r="J296" s="21">
        <f>SUMPRODUCT(N(Tabela176[Código]=Tabela13[[#This Row],[PAPEL]]),Tabela176[Fechamento])</f>
        <v>30</v>
      </c>
      <c r="K296" s="21">
        <f>SUMPRODUCT(N(Tabela1768[Código]=Tabela13[[#This Row],[PAPEL]]),Tabela1768[Fechamento])</f>
        <v>0</v>
      </c>
      <c r="L296" s="31">
        <f>SUMPRODUCT(N(Tabela17683[Código]=Tabela13[[#This Row],[PAPEL]]),Tabela17683[Fechamento])</f>
        <v>0</v>
      </c>
      <c r="M296" s="32">
        <f>IF(Tabela13[[#This Row],[Cotação]]&gt;0,Plan1!$B$2/Tabela13[[#This Row],[Cotação]]-MOD(Plan1!$B$2/Tabela13[[#This Row],[Cotação]],100),0)</f>
        <v>0</v>
      </c>
      <c r="N296" s="32"/>
      <c r="O296" s="32"/>
      <c r="P296" s="88"/>
      <c r="Q296" s="64"/>
      <c r="R296" s="64"/>
      <c r="S296" s="64"/>
      <c r="T296" s="64"/>
      <c r="U296" s="64"/>
      <c r="V296" s="94"/>
      <c r="W296" s="93"/>
      <c r="X296" s="64"/>
      <c r="Y296" s="64"/>
      <c r="Z296" s="64"/>
      <c r="AA296" s="64"/>
      <c r="AB296" s="64"/>
      <c r="AC296" s="64" t="e">
        <f>AVERAGE(Tabela13[[#This Row],[LUCRO 2015]:[LUCRO 2010]])</f>
        <v>#DIV/0!</v>
      </c>
      <c r="AD296" s="64" t="e">
        <f>AVERAGE(Tabela13[[#This Row],[DIV 2015]:[DIV 2010]])</f>
        <v>#DIV/0!</v>
      </c>
      <c r="AE296" s="83" t="e">
        <f>Tabela13[[#This Row],[DIV MÉD]]*1000/Tabela13[[#This Row],[Qtde Total Ações]]</f>
        <v>#DIV/0!</v>
      </c>
      <c r="AF296" s="30" t="e">
        <f>Tabela13[[#This Row],[DIV MÉD]]/Tabela13[[#This Row],[LUCRO MÉD]]</f>
        <v>#DIV/0!</v>
      </c>
      <c r="AG296" s="30" t="e">
        <f>Tabela13[[#This Row],[DIV MÉD/AÇÃO]]/Tabela13[[#This Row],[Cotação]]</f>
        <v>#DIV/0!</v>
      </c>
      <c r="AH296" s="30" t="e">
        <f>Tabela13[[#This Row],[Cotação]]/Tabela13[[#This Row],[VPA]]</f>
        <v>#DIV/0!</v>
      </c>
      <c r="AI296" s="58">
        <f>IF(Tabela13[[#This Row],[P. Líquido]]&gt;0,Tabela13[[#This Row],[LUCRO MÉD]]/(Tabela13[[#This Row],[P. Líquido]]),0)</f>
        <v>0</v>
      </c>
      <c r="AJ296" s="70" t="e">
        <f>IF([LUCRO MÉD]&lt;&gt;0,Tabela13[[#This Row],[Cotação]]/(Tabela13[[#This Row],[LUCRO MÉD]]*1000/Tabela13[[#This Row],[Qtde Total Ações]]),0)</f>
        <v>#DIV/0!</v>
      </c>
      <c r="AK296" s="58" t="e">
        <f>(Tabela13[[#This Row],[LUCRO MÉD]]*1000/Tabela13[[#This Row],[Qtde Total Ações]])/Tabela13[[#This Row],[Cotação]]</f>
        <v>#DIV/0!</v>
      </c>
      <c r="AL296" s="56" t="e">
        <f>Tabela13[[#This Row],[Ativo Circ.]]/Tabela13[[#This Row],[Passivo Circ.]]</f>
        <v>#DIV/0!</v>
      </c>
      <c r="AM296" s="30" t="e">
        <f>STDEV(Tabela13[[#This Row],[LUCRO 2015]:[LUCRO 2010]])/Tabela13[[#This Row],[LUCRO MÉD]]</f>
        <v>#DIV/0!</v>
      </c>
    </row>
    <row r="297" spans="1:39" hidden="1">
      <c r="A297" s="60" t="s">
        <v>754</v>
      </c>
      <c r="B297" s="21" t="s">
        <v>555</v>
      </c>
      <c r="C297" s="21" t="s">
        <v>250</v>
      </c>
      <c r="D297" s="34">
        <f>MAX(Tabela13[[#This Row],[Colunas1]:[Colunas5]])</f>
        <v>0</v>
      </c>
      <c r="E2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7" s="28">
        <f>IF(Tabela13[[#This Row],[P. Líquido]]&lt;&gt;0,(Tabela13[[#This Row],[P. Líquido]]*1000)/Tabela13[[#This Row],[Qtde Total Ações]],0)</f>
        <v>16.427756725279799</v>
      </c>
      <c r="G297" s="39">
        <f>SUMPRODUCT(N(TRIM(Tabela15[Colunas1])=Tabela13[[#This Row],[Nome de Pregão]]),Tabela15[Qtde total de ações])</f>
        <v>84113006</v>
      </c>
      <c r="H297" s="21">
        <f>SUMPRODUCT(N(Tabela1[Código]=Tabela13[[#This Row],[PAPEL]]),Tabela1[Fechamento])</f>
        <v>0</v>
      </c>
      <c r="I297" s="21">
        <f>SUMPRODUCT(N(Tabela17[Código]=Tabela13[[#This Row],[PAPEL]]),Tabela17[Fechamento])</f>
        <v>0</v>
      </c>
      <c r="J297" s="21">
        <f>SUMPRODUCT(N(Tabela176[Código]=Tabela13[[#This Row],[PAPEL]]),Tabela176[Fechamento])</f>
        <v>0</v>
      </c>
      <c r="K297" s="31">
        <f>SUMPRODUCT(N(Tabela1768[Código]=Tabela13[[#This Row],[PAPEL]]),Tabela1768[Fechamento])</f>
        <v>0</v>
      </c>
      <c r="L297" s="21">
        <f>SUMPRODUCT(N(Tabela17683[Código]=Tabela13[[#This Row],[PAPEL]]),Tabela17683[Fechamento])</f>
        <v>0</v>
      </c>
      <c r="M297" s="32">
        <f>IF(Tabela13[[#This Row],[Cotação]]&gt;0,Plan1!$B$2/Tabela13[[#This Row],[Cotação]]-MOD(Plan1!$B$2/Tabela13[[#This Row],[Cotação]],100),0)</f>
        <v>0</v>
      </c>
      <c r="N297" s="39">
        <v>1381788</v>
      </c>
      <c r="O297" s="39">
        <v>2771846</v>
      </c>
      <c r="P297" s="87">
        <v>3310771</v>
      </c>
      <c r="Q297" s="64">
        <v>141907</v>
      </c>
      <c r="R297" s="64">
        <v>129309</v>
      </c>
      <c r="S297" s="64">
        <v>132546</v>
      </c>
      <c r="T297" s="64"/>
      <c r="U297" s="64"/>
      <c r="V297" s="94"/>
      <c r="W297" s="93"/>
      <c r="X297" s="64"/>
      <c r="Y297" s="64"/>
      <c r="Z297" s="64"/>
      <c r="AA297" s="64"/>
      <c r="AB297" s="64"/>
      <c r="AC297" s="64">
        <f>AVERAGE(Tabela13[[#This Row],[LUCRO 2015]:[LUCRO 2010]])</f>
        <v>134587.33333333334</v>
      </c>
      <c r="AD297" s="64" t="e">
        <f>AVERAGE(Tabela13[[#This Row],[DIV 2015]:[DIV 2010]])</f>
        <v>#DIV/0!</v>
      </c>
      <c r="AE297" s="83" t="e">
        <f>Tabela13[[#This Row],[DIV MÉD]]*1000/Tabela13[[#This Row],[Qtde Total Ações]]</f>
        <v>#DIV/0!</v>
      </c>
      <c r="AF297" s="30" t="e">
        <f>Tabela13[[#This Row],[DIV MÉD]]/Tabela13[[#This Row],[LUCRO MÉD]]</f>
        <v>#DIV/0!</v>
      </c>
      <c r="AG297" s="30" t="e">
        <f>Tabela13[[#This Row],[DIV MÉD/AÇÃO]]/Tabela13[[#This Row],[Cotação]]</f>
        <v>#DIV/0!</v>
      </c>
      <c r="AH297" s="30">
        <f>Tabela13[[#This Row],[Cotação]]/Tabela13[[#This Row],[VPA]]</f>
        <v>0</v>
      </c>
      <c r="AI297" s="58">
        <f>IF(Tabela13[[#This Row],[P. Líquido]]&gt;0,Tabela13[[#This Row],[LUCRO MÉD]]/(Tabela13[[#This Row],[P. Líquido]]),0)</f>
        <v>9.7400855509914216E-2</v>
      </c>
      <c r="AJ297" s="70">
        <f>IF([LUCRO MÉD]&lt;&gt;0,Tabela13[[#This Row],[Cotação]]/(Tabela13[[#This Row],[LUCRO MÉD]]*1000/Tabela13[[#This Row],[Qtde Total Ações]]),0)</f>
        <v>0</v>
      </c>
      <c r="AK297" s="58" t="e">
        <f>(Tabela13[[#This Row],[LUCRO MÉD]]*1000/Tabela13[[#This Row],[Qtde Total Ações]])/Tabela13[[#This Row],[Cotação]]</f>
        <v>#DIV/0!</v>
      </c>
      <c r="AL297" s="56">
        <f>Tabela13[[#This Row],[Ativo Circ.]]/Tabela13[[#This Row],[Passivo Circ.]]</f>
        <v>0.83722069572314117</v>
      </c>
      <c r="AM297" s="30">
        <f>STDEV(Tabela13[[#This Row],[LUCRO 2015]:[LUCRO 2010]])/Tabela13[[#This Row],[LUCRO MÉD]]</f>
        <v>4.861063616893075E-2</v>
      </c>
    </row>
    <row r="298" spans="1:39" hidden="1">
      <c r="A298" s="60" t="s">
        <v>588</v>
      </c>
      <c r="B298" s="21" t="s">
        <v>555</v>
      </c>
      <c r="C298" s="21" t="s">
        <v>181</v>
      </c>
      <c r="D298" s="34">
        <f>MAX(Tabela13[[#This Row],[Colunas1]:[Colunas5]])</f>
        <v>16.82</v>
      </c>
      <c r="E29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8" s="28">
        <f>IF(Tabela13[[#This Row],[P. Líquido]]&lt;&gt;0,(Tabela13[[#This Row],[P. Líquido]]*1000)/Tabela13[[#This Row],[Qtde Total Ações]],0)</f>
        <v>10.111412121212121</v>
      </c>
      <c r="G298" s="39">
        <f>SUMPRODUCT(N(TRIM(Tabela15[Colunas1])=Tabela13[[#This Row],[Nome de Pregão]]),Tabela15[Qtde total de ações])</f>
        <v>1815000000</v>
      </c>
      <c r="H298" s="21">
        <f>SUMPRODUCT(N(Tabela1[Código]=Tabela13[[#This Row],[PAPEL]]),Tabela1[Fechamento])</f>
        <v>0</v>
      </c>
      <c r="I298" s="21">
        <f>SUMPRODUCT(N(Tabela17[Código]=Tabela13[[#This Row],[PAPEL]]),Tabela17[Fechamento])</f>
        <v>16.82</v>
      </c>
      <c r="J298" s="21">
        <f>SUMPRODUCT(N(Tabela176[Código]=Tabela13[[#This Row],[PAPEL]]),Tabela176[Fechamento])</f>
        <v>0</v>
      </c>
      <c r="K298" s="21">
        <f>SUMPRODUCT(N(Tabela1768[Código]=Tabela13[[#This Row],[PAPEL]]),Tabela1768[Fechamento])</f>
        <v>0</v>
      </c>
      <c r="L298" s="31">
        <f>SUMPRODUCT(N(Tabela17683[Código]=Tabela13[[#This Row],[PAPEL]]),Tabela17683[Fechamento])</f>
        <v>0</v>
      </c>
      <c r="M298" s="32">
        <f>IF(Tabela13[[#This Row],[Cotação]]&gt;0,Plan1!$B$2/Tabela13[[#This Row],[Cotação]]-MOD(Plan1!$B$2/Tabela13[[#This Row],[Cotação]],100),0)</f>
        <v>0</v>
      </c>
      <c r="N298" s="67">
        <v>18352213</v>
      </c>
      <c r="O298" s="67">
        <v>8673786</v>
      </c>
      <c r="P298" s="89">
        <v>2096785</v>
      </c>
      <c r="Q298" s="64">
        <v>2203458</v>
      </c>
      <c r="R298" s="64">
        <v>977914</v>
      </c>
      <c r="S298" s="64">
        <v>1080947</v>
      </c>
      <c r="T298" s="64"/>
      <c r="U298" s="64"/>
      <c r="V298" s="94"/>
      <c r="W298" s="93"/>
      <c r="X298" s="64"/>
      <c r="Y298" s="64"/>
      <c r="Z298" s="64"/>
      <c r="AA298" s="64"/>
      <c r="AB298" s="64"/>
      <c r="AC298" s="64">
        <f>AVERAGE(Tabela13[[#This Row],[LUCRO 2015]:[LUCRO 2010]])</f>
        <v>1420773</v>
      </c>
      <c r="AD298" s="64" t="e">
        <f>AVERAGE(Tabela13[[#This Row],[DIV 2015]:[DIV 2010]])</f>
        <v>#DIV/0!</v>
      </c>
      <c r="AE298" s="83" t="e">
        <f>Tabela13[[#This Row],[DIV MÉD]]*1000/Tabela13[[#This Row],[Qtde Total Ações]]</f>
        <v>#DIV/0!</v>
      </c>
      <c r="AF298" s="30" t="e">
        <f>Tabela13[[#This Row],[DIV MÉD]]/Tabela13[[#This Row],[LUCRO MÉD]]</f>
        <v>#DIV/0!</v>
      </c>
      <c r="AG298" s="30" t="e">
        <f>Tabela13[[#This Row],[DIV MÉD/AÇÃO]]/Tabela13[[#This Row],[Cotação]]</f>
        <v>#DIV/0!</v>
      </c>
      <c r="AH298" s="30">
        <f>Tabela13[[#This Row],[Cotação]]/Tabela13[[#This Row],[VPA]]</f>
        <v>1.6634669617228179</v>
      </c>
      <c r="AI298" s="58">
        <f>IF(Tabela13[[#This Row],[P. Líquido]]&gt;0,Tabela13[[#This Row],[LUCRO MÉD]]/(Tabela13[[#This Row],[P. Líquido]]),0)</f>
        <v>7.7416985079674039E-2</v>
      </c>
      <c r="AJ298" s="70">
        <f>IF([LUCRO MÉD]&lt;&gt;0,Tabela13[[#This Row],[Cotação]]/(Tabela13[[#This Row],[LUCRO MÉD]]*1000/Tabela13[[#This Row],[Qtde Total Ações]]),0)</f>
        <v>21.487105962740003</v>
      </c>
      <c r="AK298" s="58">
        <f>(Tabela13[[#This Row],[LUCRO MÉD]]*1000/Tabela13[[#This Row],[Qtde Total Ações]])/Tabela13[[#This Row],[Cotação]]</f>
        <v>4.6539538723086443E-2</v>
      </c>
      <c r="AL298" s="56">
        <f>Tabela13[[#This Row],[Ativo Circ.]]/Tabela13[[#This Row],[Passivo Circ.]]</f>
        <v>4.1367073877388476</v>
      </c>
      <c r="AM298" s="30">
        <f>STDEV(Tabela13[[#This Row],[LUCRO 2015]:[LUCRO 2010]])/Tabela13[[#This Row],[LUCRO MÉD]]</f>
        <v>0.47845783198420272</v>
      </c>
    </row>
    <row r="299" spans="1:39" hidden="1">
      <c r="A299" s="60" t="s">
        <v>822</v>
      </c>
      <c r="B299" s="21" t="s">
        <v>555</v>
      </c>
      <c r="C299" s="21" t="s">
        <v>288</v>
      </c>
      <c r="D299" s="34">
        <f>MAX(Tabela13[[#This Row],[Colunas1]:[Colunas5]])</f>
        <v>16.93</v>
      </c>
      <c r="E2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299" s="28">
        <f>IF(Tabela13[[#This Row],[P. Líquido]]&lt;&gt;0,(Tabela13[[#This Row],[P. Líquido]]*1000)/Tabela13[[#This Row],[Qtde Total Ações]],0)</f>
        <v>26.584894352249687</v>
      </c>
      <c r="G299" s="39">
        <f>SUMPRODUCT(N(TRIM(Tabela15[Colunas1])=Tabela13[[#This Row],[Nome de Pregão]]),Tabela15[Qtde total de ações])</f>
        <v>5244316120</v>
      </c>
      <c r="H299" s="21">
        <f>SUMPRODUCT(N(Tabela1[Código]=Tabela13[[#This Row],[PAPEL]]),Tabela1[Fechamento])</f>
        <v>0</v>
      </c>
      <c r="I299" s="21">
        <f>SUMPRODUCT(N(Tabela17[Código]=Tabela13[[#This Row],[PAPEL]]),Tabela17[Fechamento])</f>
        <v>0</v>
      </c>
      <c r="J299" s="21">
        <f>SUMPRODUCT(N(Tabela176[Código]=Tabela13[[#This Row],[PAPEL]]),Tabela176[Fechamento])</f>
        <v>0</v>
      </c>
      <c r="K299" s="21">
        <f>SUMPRODUCT(N(Tabela1768[Código]=Tabela13[[#This Row],[PAPEL]]),Tabela1768[Fechamento])</f>
        <v>0</v>
      </c>
      <c r="L299" s="21">
        <f>SUMPRODUCT(N(Tabela17683[Código]=Tabela13[[#This Row],[PAPEL]]),Tabela17683[Fechamento])</f>
        <v>16.93</v>
      </c>
      <c r="M299" s="32">
        <f>IF(Tabela13[[#This Row],[Cotação]]&gt;0,Plan1!$B$2/Tabela13[[#This Row],[Cotação]]-MOD(Plan1!$B$2/Tabela13[[#This Row],[Cotação]],100),0)</f>
        <v>0</v>
      </c>
      <c r="N299" s="67">
        <v>139419590</v>
      </c>
      <c r="O299" s="67">
        <v>60417700</v>
      </c>
      <c r="P299" s="89">
        <v>41182018</v>
      </c>
      <c r="Q299" s="64">
        <v>0</v>
      </c>
      <c r="R299" s="64">
        <v>219588</v>
      </c>
      <c r="S299" s="64">
        <v>0</v>
      </c>
      <c r="T299" s="64"/>
      <c r="U299" s="64"/>
      <c r="V299" s="94"/>
      <c r="W299" s="93"/>
      <c r="X299" s="64"/>
      <c r="Y299" s="64"/>
      <c r="Z299" s="64"/>
      <c r="AA299" s="64"/>
      <c r="AB299" s="64"/>
      <c r="AC299" s="64">
        <f>AVERAGE(Tabela13[[#This Row],[LUCRO 2015]:[LUCRO 2010]])</f>
        <v>73196</v>
      </c>
      <c r="AD299" s="64" t="e">
        <f>AVERAGE(Tabela13[[#This Row],[DIV 2015]:[DIV 2010]])</f>
        <v>#DIV/0!</v>
      </c>
      <c r="AE299" s="83" t="e">
        <f>Tabela13[[#This Row],[DIV MÉD]]*1000/Tabela13[[#This Row],[Qtde Total Ações]]</f>
        <v>#DIV/0!</v>
      </c>
      <c r="AF299" s="30" t="e">
        <f>Tabela13[[#This Row],[DIV MÉD]]/Tabela13[[#This Row],[LUCRO MÉD]]</f>
        <v>#DIV/0!</v>
      </c>
      <c r="AG299" s="30" t="e">
        <f>Tabela13[[#This Row],[DIV MÉD/AÇÃO]]/Tabela13[[#This Row],[Cotação]]</f>
        <v>#DIV/0!</v>
      </c>
      <c r="AH299" s="30">
        <f>Tabela13[[#This Row],[Cotação]]/Tabela13[[#This Row],[VPA]]</f>
        <v>0.63682780814087891</v>
      </c>
      <c r="AI299" s="58">
        <f>IF(Tabela13[[#This Row],[P. Líquido]]&gt;0,Tabela13[[#This Row],[LUCRO MÉD]]/(Tabela13[[#This Row],[P. Líquido]]),0)</f>
        <v>5.2500513019727E-4</v>
      </c>
      <c r="AJ299" s="70">
        <f>IF([LUCRO MÉD]&lt;&gt;0,Tabela13[[#This Row],[Cotação]]/(Tabela13[[#This Row],[LUCRO MÉD]]*1000/Tabela13[[#This Row],[Qtde Total Ações]]),0)</f>
        <v>1212.9934957046833</v>
      </c>
      <c r="AK299" s="58">
        <f>(Tabela13[[#This Row],[LUCRO MÉD]]*1000/Tabela13[[#This Row],[Qtde Total Ações]])/Tabela13[[#This Row],[Cotação]]</f>
        <v>8.2440672892401161E-4</v>
      </c>
      <c r="AL299" s="56">
        <f>Tabela13[[#This Row],[Ativo Circ.]]/Tabela13[[#This Row],[Passivo Circ.]]</f>
        <v>1.4670893495311472</v>
      </c>
      <c r="AM299" s="30">
        <f>STDEV(Tabela13[[#This Row],[LUCRO 2015]:[LUCRO 2010]])/Tabela13[[#This Row],[LUCRO MÉD]]</f>
        <v>1.7320508075688772</v>
      </c>
    </row>
    <row r="300" spans="1:39" hidden="1">
      <c r="A300" s="21" t="s">
        <v>787</v>
      </c>
      <c r="B300" s="21" t="s">
        <v>555</v>
      </c>
      <c r="C300" s="21" t="s">
        <v>173</v>
      </c>
      <c r="D300" s="34">
        <f>MAX(Tabela13[[#This Row],[Colunas1]:[Colunas5]])</f>
        <v>17.05</v>
      </c>
      <c r="E30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0" s="28">
        <f>IF(Tabela13[[#This Row],[P. Líquido]]&lt;&gt;0,(Tabela13[[#This Row],[P. Líquido]]*1000)/Tabela13[[#This Row],[Qtde Total Ações]],0)</f>
        <v>0</v>
      </c>
      <c r="G300" s="39">
        <f>SUMPRODUCT(N(TRIM(Tabela15[Colunas1])=Tabela13[[#This Row],[Nome de Pregão]]),Tabela15[Qtde total de ações])</f>
        <v>76423831</v>
      </c>
      <c r="H300" s="21">
        <f>SUMPRODUCT(N(Tabela1[Código]=Tabela13[[#This Row],[PAPEL]]),Tabela1[Fechamento])</f>
        <v>0</v>
      </c>
      <c r="I300" s="21">
        <f>SUMPRODUCT(N(Tabela17[Código]=Tabela13[[#This Row],[PAPEL]]),Tabela17[Fechamento])</f>
        <v>17.05</v>
      </c>
      <c r="J300" s="21">
        <f>SUMPRODUCT(N(Tabela176[Código]=Tabela13[[#This Row],[PAPEL]]),Tabela176[Fechamento])</f>
        <v>0</v>
      </c>
      <c r="K300" s="21">
        <f>SUMPRODUCT(N(Tabela1768[Código]=Tabela13[[#This Row],[PAPEL]]),Tabela1768[Fechamento])</f>
        <v>0</v>
      </c>
      <c r="L300" s="26">
        <f>SUMPRODUCT(N(Tabela17683[Código]=Tabela13[[#This Row],[PAPEL]]),Tabela17683[Fechamento])</f>
        <v>0</v>
      </c>
      <c r="M300" s="32">
        <f>IF(Tabela13[[#This Row],[Cotação]]&gt;0,Plan1!$B$2/Tabela13[[#This Row],[Cotação]]-MOD(Plan1!$B$2/Tabela13[[#This Row],[Cotação]],100),0)</f>
        <v>0</v>
      </c>
      <c r="N300" s="32"/>
      <c r="O300" s="32"/>
      <c r="P300" s="88"/>
      <c r="Q300" s="64"/>
      <c r="R300" s="64"/>
      <c r="S300" s="64"/>
      <c r="T300" s="64"/>
      <c r="U300" s="64"/>
      <c r="V300" s="94"/>
      <c r="W300" s="93"/>
      <c r="X300" s="64"/>
      <c r="Y300" s="64"/>
      <c r="Z300" s="64"/>
      <c r="AA300" s="64"/>
      <c r="AB300" s="64"/>
      <c r="AC300" s="64" t="e">
        <f>AVERAGE(Tabela13[[#This Row],[LUCRO 2015]:[LUCRO 2010]])</f>
        <v>#DIV/0!</v>
      </c>
      <c r="AD300" s="64" t="e">
        <f>AVERAGE(Tabela13[[#This Row],[DIV 2015]:[DIV 2010]])</f>
        <v>#DIV/0!</v>
      </c>
      <c r="AE300" s="83" t="e">
        <f>Tabela13[[#This Row],[DIV MÉD]]*1000/Tabela13[[#This Row],[Qtde Total Ações]]</f>
        <v>#DIV/0!</v>
      </c>
      <c r="AF300" s="30" t="e">
        <f>Tabela13[[#This Row],[DIV MÉD]]/Tabela13[[#This Row],[LUCRO MÉD]]</f>
        <v>#DIV/0!</v>
      </c>
      <c r="AG300" s="30" t="e">
        <f>Tabela13[[#This Row],[DIV MÉD/AÇÃO]]/Tabela13[[#This Row],[Cotação]]</f>
        <v>#DIV/0!</v>
      </c>
      <c r="AH300" s="30" t="e">
        <f>Tabela13[[#This Row],[Cotação]]/Tabela13[[#This Row],[VPA]]</f>
        <v>#DIV/0!</v>
      </c>
      <c r="AI300" s="58">
        <f>IF(Tabela13[[#This Row],[P. Líquido]]&gt;0,Tabela13[[#This Row],[LUCRO MÉD]]/(Tabela13[[#This Row],[P. Líquido]]),0)</f>
        <v>0</v>
      </c>
      <c r="AJ300" s="70" t="e">
        <f>IF([LUCRO MÉD]&lt;&gt;0,Tabela13[[#This Row],[Cotação]]/(Tabela13[[#This Row],[LUCRO MÉD]]*1000/Tabela13[[#This Row],[Qtde Total Ações]]),0)</f>
        <v>#DIV/0!</v>
      </c>
      <c r="AK300" s="58" t="e">
        <f>(Tabela13[[#This Row],[LUCRO MÉD]]*1000/Tabela13[[#This Row],[Qtde Total Ações]])/Tabela13[[#This Row],[Cotação]]</f>
        <v>#DIV/0!</v>
      </c>
      <c r="AL300" s="56" t="e">
        <f>Tabela13[[#This Row],[Ativo Circ.]]/Tabela13[[#This Row],[Passivo Circ.]]</f>
        <v>#DIV/0!</v>
      </c>
      <c r="AM300" s="30" t="e">
        <f>STDEV(Tabela13[[#This Row],[LUCRO 2015]:[LUCRO 2010]])/Tabela13[[#This Row],[LUCRO MÉD]]</f>
        <v>#DIV/0!</v>
      </c>
    </row>
    <row r="301" spans="1:39" hidden="1">
      <c r="A301" s="21" t="s">
        <v>757</v>
      </c>
      <c r="B301" s="21" t="s">
        <v>556</v>
      </c>
      <c r="C301" s="21" t="s">
        <v>262</v>
      </c>
      <c r="D301" s="34">
        <f>MAX(Tabela13[[#This Row],[Colunas1]:[Colunas5]])</f>
        <v>0</v>
      </c>
      <c r="E30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1" s="28">
        <f>IF(Tabela13[[#This Row],[P. Líquido]]&lt;&gt;0,(Tabela13[[#This Row],[P. Líquido]]*1000)/Tabela13[[#This Row],[Qtde Total Ações]],0)</f>
        <v>0</v>
      </c>
      <c r="G301" s="39">
        <f>SUMPRODUCT(N(TRIM(Tabela15[Colunas1])=Tabela13[[#This Row],[Nome de Pregão]]),Tabela15[Qtde total de ações])</f>
        <v>0</v>
      </c>
      <c r="H301" s="21">
        <f>SUMPRODUCT(N(Tabela1[Código]=Tabela13[[#This Row],[PAPEL]]),Tabela1[Fechamento])</f>
        <v>0</v>
      </c>
      <c r="I301" s="21">
        <f>SUMPRODUCT(N(Tabela17[Código]=Tabela13[[#This Row],[PAPEL]]),Tabela17[Fechamento])</f>
        <v>0</v>
      </c>
      <c r="J301" s="21">
        <f>SUMPRODUCT(N(Tabela176[Código]=Tabela13[[#This Row],[PAPEL]]),Tabela176[Fechamento])</f>
        <v>0</v>
      </c>
      <c r="K301" s="21">
        <f>SUMPRODUCT(N(Tabela1768[Código]=Tabela13[[#This Row],[PAPEL]]),Tabela1768[Fechamento])</f>
        <v>0</v>
      </c>
      <c r="L301" s="31">
        <f>SUMPRODUCT(N(Tabela17683[Código]=Tabela13[[#This Row],[PAPEL]]),Tabela17683[Fechamento])</f>
        <v>0</v>
      </c>
      <c r="M301" s="22">
        <f>IF(Tabela13[[#This Row],[Cotação]]&gt;0,Plan1!$B$2/Tabela13[[#This Row],[Cotação]]-MOD(Plan1!$B$2/Tabela13[[#This Row],[Cotação]],100),0)</f>
        <v>0</v>
      </c>
      <c r="N301" s="22"/>
      <c r="O301" s="22"/>
      <c r="P301" s="88"/>
      <c r="Q301" s="64"/>
      <c r="R301" s="64"/>
      <c r="S301" s="64"/>
      <c r="T301" s="64"/>
      <c r="U301" s="64"/>
      <c r="V301" s="94"/>
      <c r="W301" s="93"/>
      <c r="X301" s="64"/>
      <c r="Y301" s="64"/>
      <c r="Z301" s="64"/>
      <c r="AA301" s="64"/>
      <c r="AB301" s="64"/>
      <c r="AC301" s="64" t="e">
        <f>AVERAGE(Tabela13[[#This Row],[LUCRO 2015]:[LUCRO 2010]])</f>
        <v>#DIV/0!</v>
      </c>
      <c r="AD301" s="64" t="e">
        <f>AVERAGE(Tabela13[[#This Row],[DIV 2015]:[DIV 2010]])</f>
        <v>#DIV/0!</v>
      </c>
      <c r="AE301" s="83" t="e">
        <f>Tabela13[[#This Row],[DIV MÉD]]*1000/Tabela13[[#This Row],[Qtde Total Ações]]</f>
        <v>#DIV/0!</v>
      </c>
      <c r="AF301" s="30" t="e">
        <f>Tabela13[[#This Row],[DIV MÉD]]/Tabela13[[#This Row],[LUCRO MÉD]]</f>
        <v>#DIV/0!</v>
      </c>
      <c r="AG301" s="30" t="e">
        <f>Tabela13[[#This Row],[DIV MÉD/AÇÃO]]/Tabela13[[#This Row],[Cotação]]</f>
        <v>#DIV/0!</v>
      </c>
      <c r="AH301" s="30" t="e">
        <f>Tabela13[[#This Row],[Cotação]]/Tabela13[[#This Row],[VPA]]</f>
        <v>#DIV/0!</v>
      </c>
      <c r="AI301" s="58">
        <f>IF(Tabela13[[#This Row],[P. Líquido]]&gt;0,Tabela13[[#This Row],[LUCRO MÉD]]/(Tabela13[[#This Row],[P. Líquido]]),0)</f>
        <v>0</v>
      </c>
      <c r="AJ301" s="70" t="e">
        <f>IF([LUCRO MÉD]&lt;&gt;0,Tabela13[[#This Row],[Cotação]]/(Tabela13[[#This Row],[LUCRO MÉD]]*1000/Tabela13[[#This Row],[Qtde Total Ações]]),0)</f>
        <v>#DIV/0!</v>
      </c>
      <c r="AK301" s="58" t="e">
        <f>(Tabela13[[#This Row],[LUCRO MÉD]]*1000/Tabela13[[#This Row],[Qtde Total Ações]])/Tabela13[[#This Row],[Cotação]]</f>
        <v>#DIV/0!</v>
      </c>
      <c r="AL301" s="56" t="e">
        <f>Tabela13[[#This Row],[Ativo Circ.]]/Tabela13[[#This Row],[Passivo Circ.]]</f>
        <v>#DIV/0!</v>
      </c>
      <c r="AM301" s="30" t="e">
        <f>STDEV(Tabela13[[#This Row],[LUCRO 2015]:[LUCRO 2010]])/Tabela13[[#This Row],[LUCRO MÉD]]</f>
        <v>#DIV/0!</v>
      </c>
    </row>
    <row r="302" spans="1:39" hidden="1">
      <c r="A302" s="21" t="s">
        <v>757</v>
      </c>
      <c r="B302" s="21" t="s">
        <v>555</v>
      </c>
      <c r="C302" s="21" t="s">
        <v>261</v>
      </c>
      <c r="D302" s="34">
        <f>MAX(Tabela13[[#This Row],[Colunas1]:[Colunas5]])</f>
        <v>4.4000000000000004</v>
      </c>
      <c r="E3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2" s="28">
        <f>IF(Tabela13[[#This Row],[P. Líquido]]&lt;&gt;0,(Tabela13[[#This Row],[P. Líquido]]*1000)/Tabela13[[#This Row],[Qtde Total Ações]],0)</f>
        <v>0</v>
      </c>
      <c r="G302" s="39">
        <f>SUMPRODUCT(N(TRIM(Tabela15[Colunas1])=Tabela13[[#This Row],[Nome de Pregão]]),Tabela15[Qtde total de ações])</f>
        <v>0</v>
      </c>
      <c r="H302" s="21">
        <f>SUMPRODUCT(N(Tabela1[Código]=Tabela13[[#This Row],[PAPEL]]),Tabela1[Fechamento])</f>
        <v>0</v>
      </c>
      <c r="I302" s="21">
        <f>SUMPRODUCT(N(Tabela17[Código]=Tabela13[[#This Row],[PAPEL]]),Tabela17[Fechamento])</f>
        <v>0</v>
      </c>
      <c r="J302" s="21">
        <f>SUMPRODUCT(N(Tabela176[Código]=Tabela13[[#This Row],[PAPEL]]),Tabela176[Fechamento])</f>
        <v>4.4000000000000004</v>
      </c>
      <c r="K302" s="21">
        <f>SUMPRODUCT(N(Tabela1768[Código]=Tabela13[[#This Row],[PAPEL]]),Tabela1768[Fechamento])</f>
        <v>0</v>
      </c>
      <c r="L302" s="31">
        <f>SUMPRODUCT(N(Tabela17683[Código]=Tabela13[[#This Row],[PAPEL]]),Tabela17683[Fechamento])</f>
        <v>0</v>
      </c>
      <c r="M302" s="32">
        <f>IF(Tabela13[[#This Row],[Cotação]]&gt;0,Plan1!$B$2/Tabela13[[#This Row],[Cotação]]-MOD(Plan1!$B$2/Tabela13[[#This Row],[Cotação]],100),0)</f>
        <v>200</v>
      </c>
      <c r="N302" s="39"/>
      <c r="O302" s="39"/>
      <c r="Q302" s="64"/>
      <c r="R302" s="64"/>
      <c r="S302" s="64"/>
      <c r="T302" s="64"/>
      <c r="U302" s="64"/>
      <c r="V302" s="94"/>
      <c r="W302" s="93"/>
      <c r="X302" s="64"/>
      <c r="Y302" s="64"/>
      <c r="Z302" s="64"/>
      <c r="AA302" s="64"/>
      <c r="AB302" s="64"/>
      <c r="AC302" s="64" t="e">
        <f>AVERAGE(Tabela13[[#This Row],[LUCRO 2015]:[LUCRO 2010]])</f>
        <v>#DIV/0!</v>
      </c>
      <c r="AD302" s="64" t="e">
        <f>AVERAGE(Tabela13[[#This Row],[DIV 2015]:[DIV 2010]])</f>
        <v>#DIV/0!</v>
      </c>
      <c r="AE302" s="83" t="e">
        <f>Tabela13[[#This Row],[DIV MÉD]]*1000/Tabela13[[#This Row],[Qtde Total Ações]]</f>
        <v>#DIV/0!</v>
      </c>
      <c r="AF302" s="30" t="e">
        <f>Tabela13[[#This Row],[DIV MÉD]]/Tabela13[[#This Row],[LUCRO MÉD]]</f>
        <v>#DIV/0!</v>
      </c>
      <c r="AG302" s="30" t="e">
        <f>Tabela13[[#This Row],[DIV MÉD/AÇÃO]]/Tabela13[[#This Row],[Cotação]]</f>
        <v>#DIV/0!</v>
      </c>
      <c r="AH302" s="30" t="e">
        <f>Tabela13[[#This Row],[Cotação]]/Tabela13[[#This Row],[VPA]]</f>
        <v>#DIV/0!</v>
      </c>
      <c r="AI302" s="58">
        <f>IF(Tabela13[[#This Row],[P. Líquido]]&gt;0,Tabela13[[#This Row],[LUCRO MÉD]]/(Tabela13[[#This Row],[P. Líquido]]),0)</f>
        <v>0</v>
      </c>
      <c r="AJ302" s="70" t="e">
        <f>IF([LUCRO MÉD]&lt;&gt;0,Tabela13[[#This Row],[Cotação]]/(Tabela13[[#This Row],[LUCRO MÉD]]*1000/Tabela13[[#This Row],[Qtde Total Ações]]),0)</f>
        <v>#DIV/0!</v>
      </c>
      <c r="AK302" s="58" t="e">
        <f>(Tabela13[[#This Row],[LUCRO MÉD]]*1000/Tabela13[[#This Row],[Qtde Total Ações]])/Tabela13[[#This Row],[Cotação]]</f>
        <v>#DIV/0!</v>
      </c>
      <c r="AL302" s="56" t="e">
        <f>Tabela13[[#This Row],[Ativo Circ.]]/Tabela13[[#This Row],[Passivo Circ.]]</f>
        <v>#DIV/0!</v>
      </c>
      <c r="AM302" s="30" t="e">
        <f>STDEV(Tabela13[[#This Row],[LUCRO 2015]:[LUCRO 2010]])/Tabela13[[#This Row],[LUCRO MÉD]]</f>
        <v>#DIV/0!</v>
      </c>
    </row>
    <row r="303" spans="1:39" hidden="1">
      <c r="A303" s="60" t="s">
        <v>758</v>
      </c>
      <c r="B303" s="21" t="s">
        <v>556</v>
      </c>
      <c r="C303" s="21" t="s">
        <v>11</v>
      </c>
      <c r="D303" s="34">
        <f>MAX(Tabela13[[#This Row],[Colunas1]:[Colunas5]])</f>
        <v>9.26</v>
      </c>
      <c r="E3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3" s="28" t="e">
        <f>IF(Tabela13[[#This Row],[P. Líquido]]&lt;&gt;0,(Tabela13[[#This Row],[P. Líquido]]*1000)/Tabela13[[#This Row],[Qtde Total Ações]],0)</f>
        <v>#DIV/0!</v>
      </c>
      <c r="G303" s="39">
        <f>SUMPRODUCT(N(TRIM(Tabela15[Colunas1])=Tabela13[[#This Row],[Nome de Pregão]]),Tabela15[Qtde total de ações])</f>
        <v>0</v>
      </c>
      <c r="H303" s="21">
        <f>SUMPRODUCT(N(Tabela1[Código]=Tabela13[[#This Row],[PAPEL]]),Tabela1[Fechamento])</f>
        <v>0</v>
      </c>
      <c r="I303" s="21">
        <f>SUMPRODUCT(N(Tabela17[Código]=Tabela13[[#This Row],[PAPEL]]),Tabela17[Fechamento])</f>
        <v>9.26</v>
      </c>
      <c r="J303" s="21">
        <f>SUMPRODUCT(N(Tabela176[Código]=Tabela13[[#This Row],[PAPEL]]),Tabela176[Fechamento])</f>
        <v>0</v>
      </c>
      <c r="K303" s="21">
        <f>SUMPRODUCT(N(Tabela1768[Código]=Tabela13[[#This Row],[PAPEL]]),Tabela1768[Fechamento])</f>
        <v>0</v>
      </c>
      <c r="L303" s="21">
        <f>SUMPRODUCT(N(Tabela17683[Código]=Tabela13[[#This Row],[PAPEL]]),Tabela17683[Fechamento])</f>
        <v>0</v>
      </c>
      <c r="M303" s="32">
        <f>IF(Tabela13[[#This Row],[Cotação]]&gt;0,Plan1!$B$2/Tabela13[[#This Row],[Cotação]]-MOD(Plan1!$B$2/Tabela13[[#This Row],[Cotação]],100),0)</f>
        <v>100</v>
      </c>
      <c r="N303" s="67">
        <v>257930000</v>
      </c>
      <c r="O303" s="67">
        <v>169581000</v>
      </c>
      <c r="P303" s="89">
        <v>111572000</v>
      </c>
      <c r="Q303" s="64">
        <v>0</v>
      </c>
      <c r="R303" s="64">
        <v>0</v>
      </c>
      <c r="S303" s="64">
        <v>23007000</v>
      </c>
      <c r="T303" s="64"/>
      <c r="U303" s="64"/>
      <c r="V303" s="94"/>
      <c r="W303" s="93"/>
      <c r="X303" s="64"/>
      <c r="Y303" s="64"/>
      <c r="Z303" s="64"/>
      <c r="AA303" s="64"/>
      <c r="AB303" s="64"/>
      <c r="AC303" s="64">
        <f>AVERAGE(Tabela13[[#This Row],[LUCRO 2015]:[LUCRO 2010]])</f>
        <v>7669000</v>
      </c>
      <c r="AD303" s="64" t="e">
        <f>AVERAGE(Tabela13[[#This Row],[DIV 2015]:[DIV 2010]])</f>
        <v>#DIV/0!</v>
      </c>
      <c r="AE303" s="83" t="e">
        <f>Tabela13[[#This Row],[DIV MÉD]]*1000/Tabela13[[#This Row],[Qtde Total Ações]]</f>
        <v>#DIV/0!</v>
      </c>
      <c r="AF303" s="30" t="e">
        <f>Tabela13[[#This Row],[DIV MÉD]]/Tabela13[[#This Row],[LUCRO MÉD]]</f>
        <v>#DIV/0!</v>
      </c>
      <c r="AG303" s="30" t="e">
        <f>Tabela13[[#This Row],[DIV MÉD/AÇÃO]]/Tabela13[[#This Row],[Cotação]]</f>
        <v>#DIV/0!</v>
      </c>
      <c r="AH303" s="30" t="e">
        <f>Tabela13[[#This Row],[Cotação]]/Tabela13[[#This Row],[VPA]]</f>
        <v>#DIV/0!</v>
      </c>
      <c r="AI303" s="58">
        <f>IF(Tabela13[[#This Row],[P. Líquido]]&gt;0,Tabela13[[#This Row],[LUCRO MÉD]]/(Tabela13[[#This Row],[P. Líquido]]),0)</f>
        <v>2.9732873260186872E-2</v>
      </c>
      <c r="AJ303" s="70" t="e">
        <f>IF([LUCRO MÉD]&lt;&gt;0,Tabela13[[#This Row],[Cotação]]/(Tabela13[[#This Row],[LUCRO MÉD]]*1000/Tabela13[[#This Row],[Qtde Total Ações]]),0)</f>
        <v>#DIV/0!</v>
      </c>
      <c r="AK303" s="58" t="e">
        <f>(Tabela13[[#This Row],[LUCRO MÉD]]*1000/Tabela13[[#This Row],[Qtde Total Ações]])/Tabela13[[#This Row],[Cotação]]</f>
        <v>#DIV/0!</v>
      </c>
      <c r="AL303" s="56">
        <f>Tabela13[[#This Row],[Ativo Circ.]]/Tabela13[[#This Row],[Passivo Circ.]]</f>
        <v>1.5199243537805185</v>
      </c>
      <c r="AM303" s="30">
        <f>STDEV(Tabela13[[#This Row],[LUCRO 2015]:[LUCRO 2010]])/Tabela13[[#This Row],[LUCRO MÉD]]</f>
        <v>1.7320508075688772</v>
      </c>
    </row>
    <row r="304" spans="1:39" hidden="1">
      <c r="A304" s="60" t="s">
        <v>758</v>
      </c>
      <c r="B304" s="21" t="s">
        <v>555</v>
      </c>
      <c r="C304" s="21" t="s">
        <v>10</v>
      </c>
      <c r="D304" s="34">
        <f>MAX(Tabela13[[#This Row],[Colunas1]:[Colunas5]])</f>
        <v>12.03</v>
      </c>
      <c r="E3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4" s="28" t="e">
        <f>IF(Tabela13[[#This Row],[P. Líquido]]&lt;&gt;0,(Tabela13[[#This Row],[P. Líquido]]*1000)/Tabela13[[#This Row],[Qtde Total Ações]],0)</f>
        <v>#DIV/0!</v>
      </c>
      <c r="G304" s="39">
        <f>SUMPRODUCT(N(TRIM(Tabela15[Colunas1])=Tabela13[[#This Row],[Nome de Pregão]]),Tabela15[Qtde total de ações])</f>
        <v>0</v>
      </c>
      <c r="H304" s="21">
        <f>SUMPRODUCT(N(Tabela1[Código]=Tabela13[[#This Row],[PAPEL]]),Tabela1[Fechamento])</f>
        <v>0</v>
      </c>
      <c r="I304" s="21">
        <f>SUMPRODUCT(N(Tabela17[Código]=Tabela13[[#This Row],[PAPEL]]),Tabela17[Fechamento])</f>
        <v>12.03</v>
      </c>
      <c r="J304" s="21">
        <f>SUMPRODUCT(N(Tabela176[Código]=Tabela13[[#This Row],[PAPEL]]),Tabela176[Fechamento])</f>
        <v>0</v>
      </c>
      <c r="K304" s="21">
        <f>SUMPRODUCT(N(Tabela1768[Código]=Tabela13[[#This Row],[PAPEL]]),Tabela1768[Fechamento])</f>
        <v>0</v>
      </c>
      <c r="L304" s="21">
        <f>SUMPRODUCT(N(Tabela17683[Código]=Tabela13[[#This Row],[PAPEL]]),Tabela17683[Fechamento])</f>
        <v>0</v>
      </c>
      <c r="M304" s="32">
        <f>IF(Tabela13[[#This Row],[Cotação]]&gt;0,Plan1!$B$2/Tabela13[[#This Row],[Cotação]]-MOD(Plan1!$B$2/Tabela13[[#This Row],[Cotação]],100),0)</f>
        <v>0</v>
      </c>
      <c r="N304" s="67">
        <v>257930000</v>
      </c>
      <c r="O304" s="67">
        <v>169581000</v>
      </c>
      <c r="P304" s="89">
        <v>111572000</v>
      </c>
      <c r="Q304" s="64">
        <v>0</v>
      </c>
      <c r="R304" s="64">
        <v>0</v>
      </c>
      <c r="S304" s="64">
        <v>23007000</v>
      </c>
      <c r="T304" s="64"/>
      <c r="U304" s="64"/>
      <c r="V304" s="94"/>
      <c r="W304" s="93"/>
      <c r="X304" s="64"/>
      <c r="Y304" s="64"/>
      <c r="Z304" s="64"/>
      <c r="AA304" s="64"/>
      <c r="AB304" s="64"/>
      <c r="AC304" s="64">
        <f>AVERAGE(Tabela13[[#This Row],[LUCRO 2015]:[LUCRO 2010]])</f>
        <v>7669000</v>
      </c>
      <c r="AD304" s="64" t="e">
        <f>AVERAGE(Tabela13[[#This Row],[DIV 2015]:[DIV 2010]])</f>
        <v>#DIV/0!</v>
      </c>
      <c r="AE304" s="83" t="e">
        <f>Tabela13[[#This Row],[DIV MÉD]]*1000/Tabela13[[#This Row],[Qtde Total Ações]]</f>
        <v>#DIV/0!</v>
      </c>
      <c r="AF304" s="30" t="e">
        <f>Tabela13[[#This Row],[DIV MÉD]]/Tabela13[[#This Row],[LUCRO MÉD]]</f>
        <v>#DIV/0!</v>
      </c>
      <c r="AG304" s="30" t="e">
        <f>Tabela13[[#This Row],[DIV MÉD/AÇÃO]]/Tabela13[[#This Row],[Cotação]]</f>
        <v>#DIV/0!</v>
      </c>
      <c r="AH304" s="30" t="e">
        <f>Tabela13[[#This Row],[Cotação]]/Tabela13[[#This Row],[VPA]]</f>
        <v>#DIV/0!</v>
      </c>
      <c r="AI304" s="58">
        <f>IF(Tabela13[[#This Row],[P. Líquido]]&gt;0,Tabela13[[#This Row],[LUCRO MÉD]]/(Tabela13[[#This Row],[P. Líquido]]),0)</f>
        <v>2.9732873260186872E-2</v>
      </c>
      <c r="AJ304" s="70" t="e">
        <f>IF([LUCRO MÉD]&lt;&gt;0,Tabela13[[#This Row],[Cotação]]/(Tabela13[[#This Row],[LUCRO MÉD]]*1000/Tabela13[[#This Row],[Qtde Total Ações]]),0)</f>
        <v>#DIV/0!</v>
      </c>
      <c r="AK304" s="58" t="e">
        <f>(Tabela13[[#This Row],[LUCRO MÉD]]*1000/Tabela13[[#This Row],[Qtde Total Ações]])/Tabela13[[#This Row],[Cotação]]</f>
        <v>#DIV/0!</v>
      </c>
      <c r="AL304" s="56">
        <f>Tabela13[[#This Row],[Ativo Circ.]]/Tabela13[[#This Row],[Passivo Circ.]]</f>
        <v>1.5199243537805185</v>
      </c>
      <c r="AM304" s="30">
        <f>STDEV(Tabela13[[#This Row],[LUCRO 2015]:[LUCRO 2010]])/Tabela13[[#This Row],[LUCRO MÉD]]</f>
        <v>1.7320508075688772</v>
      </c>
    </row>
    <row r="305" spans="1:39" hidden="1">
      <c r="A305" s="60" t="s">
        <v>759</v>
      </c>
      <c r="B305" s="21" t="s">
        <v>556</v>
      </c>
      <c r="C305" s="21" t="s">
        <v>400</v>
      </c>
      <c r="D305" s="34">
        <f>MAX(Tabela13[[#This Row],[Colunas1]:[Colunas5]])</f>
        <v>1.66</v>
      </c>
      <c r="E30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5" s="28" t="e">
        <f>IF(Tabela13[[#This Row],[P. Líquido]]&lt;&gt;0,(Tabela13[[#This Row],[P. Líquido]]*1000)/Tabela13[[#This Row],[Qtde Total Ações]],0)</f>
        <v>#DIV/0!</v>
      </c>
      <c r="G305" s="39">
        <f>SUMPRODUCT(N(TRIM(Tabela15[Colunas1])=Tabela13[[#This Row],[Nome de Pregão]]),Tabela15[Qtde total de ações])</f>
        <v>0</v>
      </c>
      <c r="H305" s="26">
        <f>SUMPRODUCT(N(Tabela1[Código]=Tabela13[[#This Row],[PAPEL]]),Tabela1[Fechamento])</f>
        <v>0</v>
      </c>
      <c r="I305" s="40">
        <f>SUMPRODUCT(N(Tabela17[Código]=Tabela13[[#This Row],[PAPEL]]),Tabela17[Fechamento])</f>
        <v>0</v>
      </c>
      <c r="J305" s="21">
        <f>SUMPRODUCT(N(Tabela176[Código]=Tabela13[[#This Row],[PAPEL]]),Tabela176[Fechamento])</f>
        <v>0</v>
      </c>
      <c r="K305" s="21">
        <f>SUMPRODUCT(N(Tabela1768[Código]=Tabela13[[#This Row],[PAPEL]]),Tabela1768[Fechamento])</f>
        <v>1.66</v>
      </c>
      <c r="L305" s="21">
        <f>SUMPRODUCT(N(Tabela17683[Código]=Tabela13[[#This Row],[PAPEL]]),Tabela17683[Fechamento])</f>
        <v>0</v>
      </c>
      <c r="M305" s="32">
        <f>IF(Tabela13[[#This Row],[Cotação]]&gt;0,Plan1!$B$2/Tabela13[[#This Row],[Cotação]]-MOD(Plan1!$B$2/Tabela13[[#This Row],[Cotação]],100),0)</f>
        <v>600</v>
      </c>
      <c r="N305" s="39">
        <v>161110</v>
      </c>
      <c r="O305" s="39">
        <v>189174</v>
      </c>
      <c r="P305" s="87">
        <v>142809</v>
      </c>
      <c r="Q305" s="64">
        <v>22391</v>
      </c>
      <c r="R305" s="64">
        <v>11660</v>
      </c>
      <c r="S305" s="64">
        <v>3375</v>
      </c>
      <c r="T305" s="64"/>
      <c r="U305" s="64"/>
      <c r="V305" s="94"/>
      <c r="W305" s="93"/>
      <c r="X305" s="64"/>
      <c r="Y305" s="64"/>
      <c r="Z305" s="64"/>
      <c r="AA305" s="64"/>
      <c r="AB305" s="64"/>
      <c r="AC305" s="64">
        <f>AVERAGE(Tabela13[[#This Row],[LUCRO 2015]:[LUCRO 2010]])</f>
        <v>12475.333333333334</v>
      </c>
      <c r="AD305" s="64" t="e">
        <f>AVERAGE(Tabela13[[#This Row],[DIV 2015]:[DIV 2010]])</f>
        <v>#DIV/0!</v>
      </c>
      <c r="AE305" s="83" t="e">
        <f>Tabela13[[#This Row],[DIV MÉD]]*1000/Tabela13[[#This Row],[Qtde Total Ações]]</f>
        <v>#DIV/0!</v>
      </c>
      <c r="AF305" s="30" t="e">
        <f>Tabela13[[#This Row],[DIV MÉD]]/Tabela13[[#This Row],[LUCRO MÉD]]</f>
        <v>#DIV/0!</v>
      </c>
      <c r="AG305" s="30" t="e">
        <f>Tabela13[[#This Row],[DIV MÉD/AÇÃO]]/Tabela13[[#This Row],[Cotação]]</f>
        <v>#DIV/0!</v>
      </c>
      <c r="AH305" s="30" t="e">
        <f>Tabela13[[#This Row],[Cotação]]/Tabela13[[#This Row],[VPA]]</f>
        <v>#DIV/0!</v>
      </c>
      <c r="AI305" s="58">
        <f>IF(Tabela13[[#This Row],[P. Líquido]]&gt;0,Tabela13[[#This Row],[LUCRO MÉD]]/(Tabela13[[#This Row],[P. Líquido]]),0)</f>
        <v>7.7433637473361891E-2</v>
      </c>
      <c r="AJ305" s="70" t="e">
        <f>IF([LUCRO MÉD]&lt;&gt;0,Tabela13[[#This Row],[Cotação]]/(Tabela13[[#This Row],[LUCRO MÉD]]*1000/Tabela13[[#This Row],[Qtde Total Ações]]),0)</f>
        <v>#DIV/0!</v>
      </c>
      <c r="AK305" s="58" t="e">
        <f>(Tabela13[[#This Row],[LUCRO MÉD]]*1000/Tabela13[[#This Row],[Qtde Total Ações]])/Tabela13[[#This Row],[Cotação]]</f>
        <v>#DIV/0!</v>
      </c>
      <c r="AL305" s="56">
        <f>Tabela13[[#This Row],[Ativo Circ.]]/Tabela13[[#This Row],[Passivo Circ.]]</f>
        <v>1.3246644119068125</v>
      </c>
      <c r="AM305" s="30">
        <f>STDEV(Tabela13[[#This Row],[LUCRO 2015]:[LUCRO 2010]])/Tabela13[[#This Row],[LUCRO MÉD]]</f>
        <v>0.76424272406019866</v>
      </c>
    </row>
    <row r="306" spans="1:39" hidden="1">
      <c r="A306" s="60" t="s">
        <v>759</v>
      </c>
      <c r="B306" s="21" t="s">
        <v>555</v>
      </c>
      <c r="C306" s="21" t="s">
        <v>399</v>
      </c>
      <c r="D306" s="34">
        <f>MAX(Tabela13[[#This Row],[Colunas1]:[Colunas5]])</f>
        <v>5.9</v>
      </c>
      <c r="E30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6" s="28" t="e">
        <f>IF(Tabela13[[#This Row],[P. Líquido]]&lt;&gt;0,(Tabela13[[#This Row],[P. Líquido]]*1000)/Tabela13[[#This Row],[Qtde Total Ações]],0)</f>
        <v>#DIV/0!</v>
      </c>
      <c r="G306" s="39">
        <f>SUMPRODUCT(N(TRIM(Tabela15[Colunas1])=Tabela13[[#This Row],[Nome de Pregão]]),Tabela15[Qtde total de ações])</f>
        <v>0</v>
      </c>
      <c r="H306" s="26">
        <f>SUMPRODUCT(N(Tabela1[Código]=Tabela13[[#This Row],[PAPEL]]),Tabela1[Fechamento])</f>
        <v>0</v>
      </c>
      <c r="I306" s="40">
        <f>SUMPRODUCT(N(Tabela17[Código]=Tabela13[[#This Row],[PAPEL]]),Tabela17[Fechamento])</f>
        <v>0</v>
      </c>
      <c r="J306" s="21">
        <f>SUMPRODUCT(N(Tabela176[Código]=Tabela13[[#This Row],[PAPEL]]),Tabela176[Fechamento])</f>
        <v>0</v>
      </c>
      <c r="K306" s="21">
        <f>SUMPRODUCT(N(Tabela1768[Código]=Tabela13[[#This Row],[PAPEL]]),Tabela1768[Fechamento])</f>
        <v>5.9</v>
      </c>
      <c r="L306" s="21">
        <f>SUMPRODUCT(N(Tabela17683[Código]=Tabela13[[#This Row],[PAPEL]]),Tabela17683[Fechamento])</f>
        <v>0</v>
      </c>
      <c r="M306" s="32">
        <f>IF(Tabela13[[#This Row],[Cotação]]&gt;0,Plan1!$B$2/Tabela13[[#This Row],[Cotação]]-MOD(Plan1!$B$2/Tabela13[[#This Row],[Cotação]],100),0)</f>
        <v>100</v>
      </c>
      <c r="N306" s="39">
        <v>161110</v>
      </c>
      <c r="O306" s="39">
        <v>189174</v>
      </c>
      <c r="P306" s="87">
        <v>142809</v>
      </c>
      <c r="Q306" s="64">
        <v>22391</v>
      </c>
      <c r="R306" s="64">
        <v>11660</v>
      </c>
      <c r="S306" s="64">
        <v>3375</v>
      </c>
      <c r="T306" s="64"/>
      <c r="U306" s="64"/>
      <c r="V306" s="94"/>
      <c r="W306" s="93"/>
      <c r="X306" s="64"/>
      <c r="Y306" s="64"/>
      <c r="Z306" s="64"/>
      <c r="AA306" s="64"/>
      <c r="AB306" s="64"/>
      <c r="AC306" s="64">
        <f>AVERAGE(Tabela13[[#This Row],[LUCRO 2015]:[LUCRO 2010]])</f>
        <v>12475.333333333334</v>
      </c>
      <c r="AD306" s="64" t="e">
        <f>AVERAGE(Tabela13[[#This Row],[DIV 2015]:[DIV 2010]])</f>
        <v>#DIV/0!</v>
      </c>
      <c r="AE306" s="83" t="e">
        <f>Tabela13[[#This Row],[DIV MÉD]]*1000/Tabela13[[#This Row],[Qtde Total Ações]]</f>
        <v>#DIV/0!</v>
      </c>
      <c r="AF306" s="30" t="e">
        <f>Tabela13[[#This Row],[DIV MÉD]]/Tabela13[[#This Row],[LUCRO MÉD]]</f>
        <v>#DIV/0!</v>
      </c>
      <c r="AG306" s="30" t="e">
        <f>Tabela13[[#This Row],[DIV MÉD/AÇÃO]]/Tabela13[[#This Row],[Cotação]]</f>
        <v>#DIV/0!</v>
      </c>
      <c r="AH306" s="30" t="e">
        <f>Tabela13[[#This Row],[Cotação]]/Tabela13[[#This Row],[VPA]]</f>
        <v>#DIV/0!</v>
      </c>
      <c r="AI306" s="58">
        <f>IF(Tabela13[[#This Row],[P. Líquido]]&gt;0,Tabela13[[#This Row],[LUCRO MÉD]]/(Tabela13[[#This Row],[P. Líquido]]),0)</f>
        <v>7.7433637473361891E-2</v>
      </c>
      <c r="AJ306" s="70" t="e">
        <f>IF([LUCRO MÉD]&lt;&gt;0,Tabela13[[#This Row],[Cotação]]/(Tabela13[[#This Row],[LUCRO MÉD]]*1000/Tabela13[[#This Row],[Qtde Total Ações]]),0)</f>
        <v>#DIV/0!</v>
      </c>
      <c r="AK306" s="58" t="e">
        <f>(Tabela13[[#This Row],[LUCRO MÉD]]*1000/Tabela13[[#This Row],[Qtde Total Ações]])/Tabela13[[#This Row],[Cotação]]</f>
        <v>#DIV/0!</v>
      </c>
      <c r="AL306" s="56">
        <f>Tabela13[[#This Row],[Ativo Circ.]]/Tabela13[[#This Row],[Passivo Circ.]]</f>
        <v>1.3246644119068125</v>
      </c>
      <c r="AM306" s="30">
        <f>STDEV(Tabela13[[#This Row],[LUCRO 2015]:[LUCRO 2010]])/Tabela13[[#This Row],[LUCRO MÉD]]</f>
        <v>0.76424272406019866</v>
      </c>
    </row>
    <row r="307" spans="1:39" hidden="1">
      <c r="A307" s="21" t="s">
        <v>760</v>
      </c>
      <c r="B307" s="21" t="s">
        <v>555</v>
      </c>
      <c r="C307" s="21" t="s">
        <v>189</v>
      </c>
      <c r="D307" s="34">
        <f>MAX(Tabela13[[#This Row],[Colunas1]:[Colunas5]])</f>
        <v>0</v>
      </c>
      <c r="E3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7" s="28">
        <f>IF(Tabela13[[#This Row],[P. Líquido]]&lt;&gt;0,(Tabela13[[#This Row],[P. Líquido]]*1000)/Tabela13[[#This Row],[Qtde Total Ações]],0)</f>
        <v>0</v>
      </c>
      <c r="G307" s="39">
        <f>SUMPRODUCT(N(TRIM(Tabela15[Colunas1])=Tabela13[[#This Row],[Nome de Pregão]]),Tabela15[Qtde total de ações])</f>
        <v>121172024</v>
      </c>
      <c r="H307" s="21">
        <f>SUMPRODUCT(N(Tabela1[Código]=Tabela13[[#This Row],[PAPEL]]),Tabela1[Fechamento])</f>
        <v>0</v>
      </c>
      <c r="I307" s="21">
        <f>SUMPRODUCT(N(Tabela17[Código]=Tabela13[[#This Row],[PAPEL]]),Tabela17[Fechamento])</f>
        <v>0</v>
      </c>
      <c r="J307" s="21">
        <f>SUMPRODUCT(N(Tabela176[Código]=Tabela13[[#This Row],[PAPEL]]),Tabela176[Fechamento])</f>
        <v>0</v>
      </c>
      <c r="K307" s="31">
        <f>SUMPRODUCT(N(Tabela1768[Código]=Tabela13[[#This Row],[PAPEL]]),Tabela1768[Fechamento])</f>
        <v>0</v>
      </c>
      <c r="L307" s="21">
        <f>SUMPRODUCT(N(Tabela17683[Código]=Tabela13[[#This Row],[PAPEL]]),Tabela17683[Fechamento])</f>
        <v>0</v>
      </c>
      <c r="M307" s="32">
        <f>IF(Tabela13[[#This Row],[Cotação]]&gt;0,Plan1!$B$2/Tabela13[[#This Row],[Cotação]]-MOD(Plan1!$B$2/Tabela13[[#This Row],[Cotação]],100),0)</f>
        <v>0</v>
      </c>
      <c r="N307" s="32"/>
      <c r="O307" s="32"/>
      <c r="P307" s="88"/>
      <c r="Q307" s="64"/>
      <c r="R307" s="64"/>
      <c r="S307" s="64"/>
      <c r="T307" s="64"/>
      <c r="U307" s="64"/>
      <c r="V307" s="94"/>
      <c r="W307" s="93"/>
      <c r="X307" s="64"/>
      <c r="Y307" s="64"/>
      <c r="Z307" s="64"/>
      <c r="AA307" s="64"/>
      <c r="AB307" s="64"/>
      <c r="AC307" s="64" t="e">
        <f>AVERAGE(Tabela13[[#This Row],[LUCRO 2015]:[LUCRO 2010]])</f>
        <v>#DIV/0!</v>
      </c>
      <c r="AD307" s="64" t="e">
        <f>AVERAGE(Tabela13[[#This Row],[DIV 2015]:[DIV 2010]])</f>
        <v>#DIV/0!</v>
      </c>
      <c r="AE307" s="83" t="e">
        <f>Tabela13[[#This Row],[DIV MÉD]]*1000/Tabela13[[#This Row],[Qtde Total Ações]]</f>
        <v>#DIV/0!</v>
      </c>
      <c r="AF307" s="30" t="e">
        <f>Tabela13[[#This Row],[DIV MÉD]]/Tabela13[[#This Row],[LUCRO MÉD]]</f>
        <v>#DIV/0!</v>
      </c>
      <c r="AG307" s="30" t="e">
        <f>Tabela13[[#This Row],[DIV MÉD/AÇÃO]]/Tabela13[[#This Row],[Cotação]]</f>
        <v>#DIV/0!</v>
      </c>
      <c r="AH307" s="30" t="e">
        <f>Tabela13[[#This Row],[Cotação]]/Tabela13[[#This Row],[VPA]]</f>
        <v>#DIV/0!</v>
      </c>
      <c r="AI307" s="58">
        <f>IF(Tabela13[[#This Row],[P. Líquido]]&gt;0,Tabela13[[#This Row],[LUCRO MÉD]]/(Tabela13[[#This Row],[P. Líquido]]),0)</f>
        <v>0</v>
      </c>
      <c r="AJ307" s="70" t="e">
        <f>IF([LUCRO MÉD]&lt;&gt;0,Tabela13[[#This Row],[Cotação]]/(Tabela13[[#This Row],[LUCRO MÉD]]*1000/Tabela13[[#This Row],[Qtde Total Ações]]),0)</f>
        <v>#DIV/0!</v>
      </c>
      <c r="AK307" s="58" t="e">
        <f>(Tabela13[[#This Row],[LUCRO MÉD]]*1000/Tabela13[[#This Row],[Qtde Total Ações]])/Tabela13[[#This Row],[Cotação]]</f>
        <v>#DIV/0!</v>
      </c>
      <c r="AL307" s="56" t="e">
        <f>Tabela13[[#This Row],[Ativo Circ.]]/Tabela13[[#This Row],[Passivo Circ.]]</f>
        <v>#DIV/0!</v>
      </c>
      <c r="AM307" s="30" t="e">
        <f>STDEV(Tabela13[[#This Row],[LUCRO 2015]:[LUCRO 2010]])/Tabela13[[#This Row],[LUCRO MÉD]]</f>
        <v>#DIV/0!</v>
      </c>
    </row>
    <row r="308" spans="1:39" hidden="1">
      <c r="A308" s="60" t="s">
        <v>596</v>
      </c>
      <c r="B308" s="21" t="s">
        <v>555</v>
      </c>
      <c r="C308" s="21" t="s">
        <v>14</v>
      </c>
      <c r="D308" s="34">
        <f>MAX(Tabela13[[#This Row],[Colunas1]:[Colunas5]])</f>
        <v>17.440000000000001</v>
      </c>
      <c r="E3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08" s="28">
        <f>IF(Tabela13[[#This Row],[P. Líquido]]&lt;&gt;0,(Tabela13[[#This Row],[P. Líquido]]*1000)/Tabela13[[#This Row],[Qtde Total Ações]],0)</f>
        <v>30.093348855727815</v>
      </c>
      <c r="G308" s="39">
        <f>SUMPRODUCT(N(TRIM(Tabela15[Colunas1])=Tabela13[[#This Row],[Nome de Pregão]]),Tabela15[Qtde total de ações])</f>
        <v>2865417020</v>
      </c>
      <c r="H308" s="21">
        <f>SUMPRODUCT(N(Tabela1[Código]=Tabela13[[#This Row],[PAPEL]]),Tabela1[Fechamento])</f>
        <v>17.440000000000001</v>
      </c>
      <c r="I308" s="21">
        <f>SUMPRODUCT(N(Tabela17[Código]=Tabela13[[#This Row],[PAPEL]]),Tabela17[Fechamento])</f>
        <v>0</v>
      </c>
      <c r="J308" s="21">
        <f>SUMPRODUCT(N(Tabela176[Código]=Tabela13[[#This Row],[PAPEL]]),Tabela176[Fechamento])</f>
        <v>0</v>
      </c>
      <c r="K308" s="21">
        <f>SUMPRODUCT(N(Tabela1768[Código]=Tabela13[[#This Row],[PAPEL]]),Tabela1768[Fechamento])</f>
        <v>0</v>
      </c>
      <c r="L308" s="21">
        <f>SUMPRODUCT(N(Tabela17683[Código]=Tabela13[[#This Row],[PAPEL]]),Tabela17683[Fechamento])</f>
        <v>0</v>
      </c>
      <c r="M308" s="32">
        <f>IF(Tabela13[[#This Row],[Cotação]]&gt;0,Plan1!$B$2/Tabela13[[#This Row],[Cotação]]-MOD(Plan1!$B$2/Tabela13[[#This Row],[Cotação]],100),0)</f>
        <v>0</v>
      </c>
      <c r="N308" s="67">
        <v>86229994</v>
      </c>
      <c r="O308" s="67">
        <v>1388864529</v>
      </c>
      <c r="P308" s="89">
        <v>1388864529</v>
      </c>
      <c r="Q308" s="64">
        <v>15798039</v>
      </c>
      <c r="R308" s="57">
        <v>13343496</v>
      </c>
      <c r="S308" s="64">
        <v>11288834</v>
      </c>
      <c r="T308" s="64">
        <v>11438200</v>
      </c>
      <c r="U308" s="64">
        <v>12736912</v>
      </c>
      <c r="V308" s="94">
        <v>11330345</v>
      </c>
      <c r="W308" s="93">
        <v>7984549</v>
      </c>
      <c r="X308" s="64">
        <v>4632996</v>
      </c>
      <c r="Y308" s="64">
        <v>6693196</v>
      </c>
      <c r="Z308" s="64">
        <v>5427190</v>
      </c>
      <c r="AA308" s="64">
        <v>4578871</v>
      </c>
      <c r="AB308" s="64">
        <v>5306642</v>
      </c>
      <c r="AC308" s="64">
        <f>AVERAGE(Tabela13[[#This Row],[LUCRO 2015]:[LUCRO 2010]])</f>
        <v>12655971</v>
      </c>
      <c r="AD308" s="64">
        <f>AVERAGE(Tabela13[[#This Row],[DIV 2015]:[DIV 2010]])</f>
        <v>5770574</v>
      </c>
      <c r="AE308" s="83">
        <f>Tabela13[[#This Row],[DIV MÉD]]*1000/Tabela13[[#This Row],[Qtde Total Ações]]</f>
        <v>2.0138688224864385</v>
      </c>
      <c r="AF308" s="30">
        <f>Tabela13[[#This Row],[DIV MÉD]]/Tabela13[[#This Row],[LUCRO MÉD]]</f>
        <v>0.45595663896511773</v>
      </c>
      <c r="AG308" s="30">
        <f>Tabela13[[#This Row],[DIV MÉD/AÇÃO]]/Tabela13[[#This Row],[Cotação]]</f>
        <v>0.11547412972972697</v>
      </c>
      <c r="AH308" s="30">
        <f>Tabela13[[#This Row],[Cotação]]/Tabela13[[#This Row],[VPA]]</f>
        <v>0.5795300510956779</v>
      </c>
      <c r="AI308" s="58">
        <f>IF(Tabela13[[#This Row],[P. Líquido]]&gt;0,Tabela13[[#This Row],[LUCRO MÉD]]/(Tabela13[[#This Row],[P. Líquido]]),0)</f>
        <v>0.14676993947140946</v>
      </c>
      <c r="AJ308" s="70">
        <f>IF([LUCRO MÉD]&lt;&gt;0,Tabela13[[#This Row],[Cotação]]/(Tabela13[[#This Row],[LUCRO MÉD]]*1000/Tabela13[[#This Row],[Qtde Total Ações]]),0)</f>
        <v>3.9485609463548865</v>
      </c>
      <c r="AK308" s="58">
        <f>(Tabela13[[#This Row],[LUCRO MÉD]]*1000/Tabela13[[#This Row],[Qtde Total Ações]])/Tabela13[[#This Row],[Cotação]]</f>
        <v>0.25325682282380618</v>
      </c>
      <c r="AL308" s="56">
        <f>Tabela13[[#This Row],[Ativo Circ.]]/Tabela13[[#This Row],[Passivo Circ.]]</f>
        <v>1</v>
      </c>
      <c r="AM308" s="30">
        <f>STDEV(Tabela13[[#This Row],[LUCRO 2015]:[LUCRO 2010]])/Tabela13[[#This Row],[LUCRO MÉD]]</f>
        <v>0.13894418894398125</v>
      </c>
    </row>
    <row r="309" spans="1:39" hidden="1">
      <c r="A309" s="21" t="s">
        <v>761</v>
      </c>
      <c r="B309" s="21" t="s">
        <v>555</v>
      </c>
      <c r="C309" s="21" t="s">
        <v>542</v>
      </c>
      <c r="D309" s="34">
        <f>MAX(Tabela13[[#This Row],[Colunas1]:[Colunas5]])</f>
        <v>3.85</v>
      </c>
      <c r="E30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09" s="28">
        <f>IF(Tabela13[[#This Row],[P. Líquido]]&lt;&gt;0,(Tabela13[[#This Row],[P. Líquido]]*1000)/Tabela13[[#This Row],[Qtde Total Ações]],0)</f>
        <v>0</v>
      </c>
      <c r="G309" s="39">
        <f>SUMPRODUCT(N(TRIM(Tabela15[Colunas1])=Tabela13[[#This Row],[Nome de Pregão]]),Tabela15[Qtde total de ações])</f>
        <v>0</v>
      </c>
      <c r="H309" s="21">
        <f>SUMPRODUCT(N(Tabela1[Código]=Tabela13[[#This Row],[PAPEL]]),Tabela1[Fechamento])</f>
        <v>0</v>
      </c>
      <c r="I309" s="21">
        <f>SUMPRODUCT(N(Tabela17[Código]=Tabela13[[#This Row],[PAPEL]]),Tabela17[Fechamento])</f>
        <v>0</v>
      </c>
      <c r="J309" s="21">
        <f>SUMPRODUCT(N(Tabela176[Código]=Tabela13[[#This Row],[PAPEL]]),Tabela176[Fechamento])</f>
        <v>0</v>
      </c>
      <c r="K309" s="21">
        <f>SUMPRODUCT(N(Tabela1768[Código]=Tabela13[[#This Row],[PAPEL]]),Tabela1768[Fechamento])</f>
        <v>0</v>
      </c>
      <c r="L309" s="26">
        <f>SUMPRODUCT(N(Tabela17683[Código]=Tabela13[[#This Row],[PAPEL]]),Tabela17683[Fechamento])</f>
        <v>3.85</v>
      </c>
      <c r="M309" s="32">
        <f>IF(Tabela13[[#This Row],[Cotação]]&gt;0,Plan1!$B$2/Tabela13[[#This Row],[Cotação]]-MOD(Plan1!$B$2/Tabela13[[#This Row],[Cotação]],100),0)</f>
        <v>200</v>
      </c>
      <c r="N309" s="39"/>
      <c r="O309" s="39"/>
      <c r="Q309" s="64"/>
      <c r="R309" s="64"/>
      <c r="S309" s="64"/>
      <c r="T309" s="64"/>
      <c r="U309" s="64"/>
      <c r="V309" s="94"/>
      <c r="W309" s="93"/>
      <c r="X309" s="64"/>
      <c r="Y309" s="64"/>
      <c r="Z309" s="64"/>
      <c r="AA309" s="64"/>
      <c r="AB309" s="64"/>
      <c r="AC309" s="64" t="e">
        <f>AVERAGE(Tabela13[[#This Row],[LUCRO 2015]:[LUCRO 2010]])</f>
        <v>#DIV/0!</v>
      </c>
      <c r="AD309" s="64" t="e">
        <f>AVERAGE(Tabela13[[#This Row],[DIV 2015]:[DIV 2010]])</f>
        <v>#DIV/0!</v>
      </c>
      <c r="AE309" s="83" t="e">
        <f>Tabela13[[#This Row],[DIV MÉD]]*1000/Tabela13[[#This Row],[Qtde Total Ações]]</f>
        <v>#DIV/0!</v>
      </c>
      <c r="AF309" s="30" t="e">
        <f>Tabela13[[#This Row],[DIV MÉD]]/Tabela13[[#This Row],[LUCRO MÉD]]</f>
        <v>#DIV/0!</v>
      </c>
      <c r="AG309" s="30" t="e">
        <f>Tabela13[[#This Row],[DIV MÉD/AÇÃO]]/Tabela13[[#This Row],[Cotação]]</f>
        <v>#DIV/0!</v>
      </c>
      <c r="AH309" s="30" t="e">
        <f>Tabela13[[#This Row],[Cotação]]/Tabela13[[#This Row],[VPA]]</f>
        <v>#DIV/0!</v>
      </c>
      <c r="AI309" s="58">
        <f>IF(Tabela13[[#This Row],[P. Líquido]]&gt;0,Tabela13[[#This Row],[LUCRO MÉD]]/(Tabela13[[#This Row],[P. Líquido]]),0)</f>
        <v>0</v>
      </c>
      <c r="AJ309" s="70" t="e">
        <f>IF([LUCRO MÉD]&lt;&gt;0,Tabela13[[#This Row],[Cotação]]/(Tabela13[[#This Row],[LUCRO MÉD]]*1000/Tabela13[[#This Row],[Qtde Total Ações]]),0)</f>
        <v>#DIV/0!</v>
      </c>
      <c r="AK309" s="58" t="e">
        <f>(Tabela13[[#This Row],[LUCRO MÉD]]*1000/Tabela13[[#This Row],[Qtde Total Ações]])/Tabela13[[#This Row],[Cotação]]</f>
        <v>#DIV/0!</v>
      </c>
      <c r="AL309" s="56" t="e">
        <f>Tabela13[[#This Row],[Ativo Circ.]]/Tabela13[[#This Row],[Passivo Circ.]]</f>
        <v>#DIV/0!</v>
      </c>
      <c r="AM309" s="30" t="e">
        <f>STDEV(Tabela13[[#This Row],[LUCRO 2015]:[LUCRO 2010]])/Tabela13[[#This Row],[LUCRO MÉD]]</f>
        <v>#DIV/0!</v>
      </c>
    </row>
    <row r="310" spans="1:39" hidden="1">
      <c r="A310" s="60" t="s">
        <v>649</v>
      </c>
      <c r="B310" s="21" t="s">
        <v>561</v>
      </c>
      <c r="C310" s="21" t="s">
        <v>201</v>
      </c>
      <c r="D310" s="34">
        <f>MAX(Tabela13[[#This Row],[Colunas1]:[Colunas5]])</f>
        <v>17.5</v>
      </c>
      <c r="E3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0" s="28">
        <f>IF(Tabela13[[#This Row],[P. Líquido]]&lt;&gt;0,(Tabela13[[#This Row],[P. Líquido]]*1000)/Tabela13[[#This Row],[Qtde Total Ações]],0)</f>
        <v>30.857733070606457</v>
      </c>
      <c r="G310" s="39">
        <f>SUMPRODUCT(N(TRIM(Tabela15[Colunas1])=Tabela13[[#This Row],[Nome de Pregão]]),Tabela15[Qtde total de ações])</f>
        <v>1352634100</v>
      </c>
      <c r="H310" s="21">
        <f>SUMPRODUCT(N(Tabela1[Código]=Tabela13[[#This Row],[PAPEL]]),Tabela1[Fechamento])</f>
        <v>0</v>
      </c>
      <c r="I310" s="21">
        <f>SUMPRODUCT(N(Tabela17[Código]=Tabela13[[#This Row],[PAPEL]]),Tabela17[Fechamento])</f>
        <v>17.5</v>
      </c>
      <c r="J310" s="21">
        <f>SUMPRODUCT(N(Tabela176[Código]=Tabela13[[#This Row],[PAPEL]]),Tabela176[Fechamento])</f>
        <v>0</v>
      </c>
      <c r="K310" s="21">
        <f>SUMPRODUCT(N(Tabela1768[Código]=Tabela13[[#This Row],[PAPEL]]),Tabela1768[Fechamento])</f>
        <v>0</v>
      </c>
      <c r="L310" s="31">
        <f>SUMPRODUCT(N(Tabela17683[Código]=Tabela13[[#This Row],[PAPEL]]),Tabela17683[Fechamento])</f>
        <v>0</v>
      </c>
      <c r="M310" s="32">
        <f>IF(Tabela13[[#This Row],[Cotação]]&gt;0,Plan1!$B$2/Tabela13[[#This Row],[Cotação]]-MOD(Plan1!$B$2/Tabela13[[#This Row],[Cotação]],100),0)</f>
        <v>0</v>
      </c>
      <c r="N310" s="39">
        <v>41739222</v>
      </c>
      <c r="O310" s="39">
        <v>29437396</v>
      </c>
      <c r="P310" s="87">
        <v>28099643</v>
      </c>
      <c r="Q310" s="64">
        <v>0</v>
      </c>
      <c r="R310" s="64">
        <v>0</v>
      </c>
      <c r="S310" s="64">
        <v>0</v>
      </c>
      <c r="T310" s="64"/>
      <c r="U310" s="64"/>
      <c r="V310" s="94"/>
      <c r="W310" s="93"/>
      <c r="X310" s="64"/>
      <c r="Y310" s="64"/>
      <c r="Z310" s="64"/>
      <c r="AA310" s="64"/>
      <c r="AB310" s="64"/>
      <c r="AC310" s="64">
        <f>AVERAGE(Tabela13[[#This Row],[LUCRO 2015]:[LUCRO 2010]])</f>
        <v>0</v>
      </c>
      <c r="AD310" s="64" t="e">
        <f>AVERAGE(Tabela13[[#This Row],[DIV 2015]:[DIV 2010]])</f>
        <v>#DIV/0!</v>
      </c>
      <c r="AE310" s="83" t="e">
        <f>Tabela13[[#This Row],[DIV MÉD]]*1000/Tabela13[[#This Row],[Qtde Total Ações]]</f>
        <v>#DIV/0!</v>
      </c>
      <c r="AF310" s="30" t="e">
        <f>Tabela13[[#This Row],[DIV MÉD]]/Tabela13[[#This Row],[LUCRO MÉD]]</f>
        <v>#DIV/0!</v>
      </c>
      <c r="AG310" s="30" t="e">
        <f>Tabela13[[#This Row],[DIV MÉD/AÇÃO]]/Tabela13[[#This Row],[Cotação]]</f>
        <v>#DIV/0!</v>
      </c>
      <c r="AH310" s="30">
        <f>Tabela13[[#This Row],[Cotação]]/Tabela13[[#This Row],[VPA]]</f>
        <v>0.56711878218525491</v>
      </c>
      <c r="AI310" s="58">
        <f>IF(Tabela13[[#This Row],[P. Líquido]]&gt;0,Tabela13[[#This Row],[LUCRO MÉD]]/(Tabela13[[#This Row],[P. Líquido]]),0)</f>
        <v>0</v>
      </c>
      <c r="AJ310" s="70">
        <f>IF([LUCRO MÉD]&lt;&gt;0,Tabela13[[#This Row],[Cotação]]/(Tabela13[[#This Row],[LUCRO MÉD]]*1000/Tabela13[[#This Row],[Qtde Total Ações]]),0)</f>
        <v>0</v>
      </c>
      <c r="AK310" s="58">
        <f>(Tabela13[[#This Row],[LUCRO MÉD]]*1000/Tabela13[[#This Row],[Qtde Total Ações]])/Tabela13[[#This Row],[Cotação]]</f>
        <v>0</v>
      </c>
      <c r="AL310" s="56">
        <f>Tabela13[[#This Row],[Ativo Circ.]]/Tabela13[[#This Row],[Passivo Circ.]]</f>
        <v>1.0476074731625593</v>
      </c>
      <c r="AM310" s="30" t="e">
        <f>STDEV(Tabela13[[#This Row],[LUCRO 2015]:[LUCRO 2010]])/Tabela13[[#This Row],[LUCRO MÉD]]</f>
        <v>#DIV/0!</v>
      </c>
    </row>
    <row r="311" spans="1:39" hidden="1">
      <c r="A311" s="60" t="s">
        <v>598</v>
      </c>
      <c r="B311" s="21" t="s">
        <v>555</v>
      </c>
      <c r="C311" s="21" t="s">
        <v>135</v>
      </c>
      <c r="D311" s="34">
        <f>MAX(Tabela13[[#This Row],[Colunas1]:[Colunas5]])</f>
        <v>17.809999999999999</v>
      </c>
      <c r="E3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1" s="28">
        <f>IF(Tabela13[[#This Row],[P. Líquido]]&lt;&gt;0,(Tabela13[[#This Row],[P. Líquido]]*1000)/Tabela13[[#This Row],[Qtde Total Ações]],0)</f>
        <v>1.6778744631799127</v>
      </c>
      <c r="G311" s="39">
        <f>SUMPRODUCT(N(TRIM(Tabela15[Colunas1])=Tabela13[[#This Row],[Nome de Pregão]]),Tabela15[Qtde total de ações])</f>
        <v>797265248</v>
      </c>
      <c r="H311" s="21">
        <f>SUMPRODUCT(N(Tabela1[Código]=Tabela13[[#This Row],[PAPEL]]),Tabela1[Fechamento])</f>
        <v>0</v>
      </c>
      <c r="I311" s="21">
        <f>SUMPRODUCT(N(Tabela17[Código]=Tabela13[[#This Row],[PAPEL]]),Tabela17[Fechamento])</f>
        <v>17.809999999999999</v>
      </c>
      <c r="J311" s="21">
        <f>SUMPRODUCT(N(Tabela176[Código]=Tabela13[[#This Row],[PAPEL]]),Tabela176[Fechamento])</f>
        <v>0</v>
      </c>
      <c r="K311" s="21">
        <f>SUMPRODUCT(N(Tabela1768[Código]=Tabela13[[#This Row],[PAPEL]]),Tabela1768[Fechamento])</f>
        <v>0</v>
      </c>
      <c r="L311" s="31">
        <f>SUMPRODUCT(N(Tabela17683[Código]=Tabela13[[#This Row],[PAPEL]]),Tabela17683[Fechamento])</f>
        <v>0</v>
      </c>
      <c r="M311" s="32">
        <f>IF(Tabela13[[#This Row],[Cotação]]&gt;0,Plan1!$B$2/Tabela13[[#This Row],[Cotação]]-MOD(Plan1!$B$2/Tabela13[[#This Row],[Cotação]],100),0)</f>
        <v>0</v>
      </c>
      <c r="N311" s="67">
        <v>1337711</v>
      </c>
      <c r="O311" s="67">
        <v>17498487</v>
      </c>
      <c r="P311" s="89">
        <v>16682229</v>
      </c>
      <c r="Q311" s="64">
        <v>2898780</v>
      </c>
      <c r="R311" s="57">
        <v>726301</v>
      </c>
      <c r="S311" s="64">
        <v>507038</v>
      </c>
      <c r="T311" s="64"/>
      <c r="U311" s="64"/>
      <c r="V311" s="94"/>
      <c r="W311" s="93"/>
      <c r="X311" s="64"/>
      <c r="Y311" s="64"/>
      <c r="Z311" s="64"/>
      <c r="AA311" s="64"/>
      <c r="AB311" s="64"/>
      <c r="AC311" s="64">
        <f>AVERAGE(Tabela13[[#This Row],[LUCRO 2015]:[LUCRO 2010]])</f>
        <v>1377373</v>
      </c>
      <c r="AD311" s="64" t="e">
        <f>AVERAGE(Tabela13[[#This Row],[DIV 2015]:[DIV 2010]])</f>
        <v>#DIV/0!</v>
      </c>
      <c r="AE311" s="83" t="e">
        <f>Tabela13[[#This Row],[DIV MÉD]]*1000/Tabela13[[#This Row],[Qtde Total Ações]]</f>
        <v>#DIV/0!</v>
      </c>
      <c r="AF311" s="30" t="e">
        <f>Tabela13[[#This Row],[DIV MÉD]]/Tabela13[[#This Row],[LUCRO MÉD]]</f>
        <v>#DIV/0!</v>
      </c>
      <c r="AG311" s="30" t="e">
        <f>Tabela13[[#This Row],[DIV MÉD/AÇÃO]]/Tabela13[[#This Row],[Cotação]]</f>
        <v>#DIV/0!</v>
      </c>
      <c r="AH311" s="30">
        <f>Tabela13[[#This Row],[Cotação]]/Tabela13[[#This Row],[VPA]]</f>
        <v>10.614620098720874</v>
      </c>
      <c r="AI311" s="58">
        <f>IF(Tabela13[[#This Row],[P. Líquido]]&gt;0,Tabela13[[#This Row],[LUCRO MÉD]]/(Tabela13[[#This Row],[P. Líquido]]),0)</f>
        <v>1.0296491544137709</v>
      </c>
      <c r="AJ311" s="70">
        <f>IF([LUCRO MÉD]&lt;&gt;0,Tabela13[[#This Row],[Cotação]]/(Tabela13[[#This Row],[LUCRO MÉD]]*1000/Tabela13[[#This Row],[Qtde Total Ações]]),0)</f>
        <v>10.30896791710016</v>
      </c>
      <c r="AK311" s="58">
        <f>(Tabela13[[#This Row],[LUCRO MÉD]]*1000/Tabela13[[#This Row],[Qtde Total Ações]])/Tabela13[[#This Row],[Cotação]]</f>
        <v>9.7002920955960539E-2</v>
      </c>
      <c r="AL311" s="56">
        <f>Tabela13[[#This Row],[Ativo Circ.]]/Tabela13[[#This Row],[Passivo Circ.]]</f>
        <v>1.0489297922957417</v>
      </c>
      <c r="AM311" s="30">
        <f>STDEV(Tabela13[[#This Row],[LUCRO 2015]:[LUCRO 2010]])/Tabela13[[#This Row],[LUCRO MÉD]]</f>
        <v>0.95989270340652488</v>
      </c>
    </row>
    <row r="312" spans="1:39" hidden="1">
      <c r="A312" s="60" t="s">
        <v>796</v>
      </c>
      <c r="B312" s="21" t="s">
        <v>562</v>
      </c>
      <c r="C312" s="21" t="s">
        <v>99</v>
      </c>
      <c r="D312" s="34">
        <f>MAX(Tabela13[[#This Row],[Colunas1]:[Colunas5]])</f>
        <v>17.88</v>
      </c>
      <c r="E3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2" s="28">
        <f>IF(Tabela13[[#This Row],[P. Líquido]]&lt;&gt;0,(Tabela13[[#This Row],[P. Líquido]]*1000)/Tabela13[[#This Row],[Qtde Total Ações]],0)</f>
        <v>8.4861196915669304</v>
      </c>
      <c r="G312" s="39">
        <f>SUMPRODUCT(N(TRIM(Tabela15[Colunas1])=Tabela13[[#This Row],[Nome de Pregão]]),Tabela15[Qtde total de ações])</f>
        <v>1107738677</v>
      </c>
      <c r="H312" s="21">
        <f>SUMPRODUCT(N(Tabela1[Código]=Tabela13[[#This Row],[PAPEL]]),Tabela1[Fechamento])</f>
        <v>17.88</v>
      </c>
      <c r="I312" s="21">
        <f>SUMPRODUCT(N(Tabela17[Código]=Tabela13[[#This Row],[PAPEL]]),Tabela17[Fechamento])</f>
        <v>0</v>
      </c>
      <c r="J312" s="21">
        <f>SUMPRODUCT(N(Tabela176[Código]=Tabela13[[#This Row],[PAPEL]]),Tabela176[Fechamento])</f>
        <v>0</v>
      </c>
      <c r="K312" s="21">
        <f>SUMPRODUCT(N(Tabela1768[Código]=Tabela13[[#This Row],[PAPEL]]),Tabela1768[Fechamento])</f>
        <v>0</v>
      </c>
      <c r="L312" s="31">
        <f>SUMPRODUCT(N(Tabela17683[Código]=Tabela13[[#This Row],[PAPEL]]),Tabela17683[Fechamento])</f>
        <v>0</v>
      </c>
      <c r="M312" s="32">
        <f>IF(Tabela13[[#This Row],[Cotação]]&gt;0,Plan1!$B$2/Tabela13[[#This Row],[Cotação]]-MOD(Plan1!$B$2/Tabela13[[#This Row],[Cotação]],100),0)</f>
        <v>0</v>
      </c>
      <c r="N312" s="67">
        <v>9400403</v>
      </c>
      <c r="O312" s="67">
        <v>6901999</v>
      </c>
      <c r="P312" s="89">
        <v>3629916</v>
      </c>
      <c r="Q312" s="64">
        <v>0</v>
      </c>
      <c r="R312" s="64">
        <v>0</v>
      </c>
      <c r="S312" s="64">
        <v>0</v>
      </c>
      <c r="T312" s="64"/>
      <c r="U312" s="64"/>
      <c r="V312" s="94"/>
      <c r="W312" s="93"/>
      <c r="X312" s="64"/>
      <c r="Y312" s="64"/>
      <c r="Z312" s="64"/>
      <c r="AA312" s="64"/>
      <c r="AB312" s="64"/>
      <c r="AC312" s="64">
        <f>AVERAGE(Tabela13[[#This Row],[LUCRO 2015]:[LUCRO 2010]])</f>
        <v>0</v>
      </c>
      <c r="AD312" s="64" t="e">
        <f>AVERAGE(Tabela13[[#This Row],[DIV 2015]:[DIV 2010]])</f>
        <v>#DIV/0!</v>
      </c>
      <c r="AE312" s="83" t="e">
        <f>Tabela13[[#This Row],[DIV MÉD]]*1000/Tabela13[[#This Row],[Qtde Total Ações]]</f>
        <v>#DIV/0!</v>
      </c>
      <c r="AF312" s="30" t="e">
        <f>Tabela13[[#This Row],[DIV MÉD]]/Tabela13[[#This Row],[LUCRO MÉD]]</f>
        <v>#DIV/0!</v>
      </c>
      <c r="AG312" s="30" t="e">
        <f>Tabela13[[#This Row],[DIV MÉD/AÇÃO]]/Tabela13[[#This Row],[Cotação]]</f>
        <v>#DIV/0!</v>
      </c>
      <c r="AH312" s="30">
        <f>Tabela13[[#This Row],[Cotação]]/Tabela13[[#This Row],[VPA]]</f>
        <v>2.1069700463650336</v>
      </c>
      <c r="AI312" s="58">
        <f>IF(Tabela13[[#This Row],[P. Líquido]]&gt;0,Tabela13[[#This Row],[LUCRO MÉD]]/(Tabela13[[#This Row],[P. Líquido]]),0)</f>
        <v>0</v>
      </c>
      <c r="AJ312" s="70">
        <f>IF([LUCRO MÉD]&lt;&gt;0,Tabela13[[#This Row],[Cotação]]/(Tabela13[[#This Row],[LUCRO MÉD]]*1000/Tabela13[[#This Row],[Qtde Total Ações]]),0)</f>
        <v>0</v>
      </c>
      <c r="AK312" s="58">
        <f>(Tabela13[[#This Row],[LUCRO MÉD]]*1000/Tabela13[[#This Row],[Qtde Total Ações]])/Tabela13[[#This Row],[Cotação]]</f>
        <v>0</v>
      </c>
      <c r="AL312" s="56">
        <f>Tabela13[[#This Row],[Ativo Circ.]]/Tabela13[[#This Row],[Passivo Circ.]]</f>
        <v>1.901421134814139</v>
      </c>
      <c r="AM312" s="30" t="e">
        <f>STDEV(Tabela13[[#This Row],[LUCRO 2015]:[LUCRO 2010]])/Tabela13[[#This Row],[LUCRO MÉD]]</f>
        <v>#DIV/0!</v>
      </c>
    </row>
    <row r="313" spans="1:39" hidden="1">
      <c r="A313" s="60" t="s">
        <v>797</v>
      </c>
      <c r="B313" s="21" t="s">
        <v>557</v>
      </c>
      <c r="C313" s="21" t="s">
        <v>41</v>
      </c>
      <c r="D313" s="34">
        <f>MAX(Tabela13[[#This Row],[Colunas1]:[Colunas5]])</f>
        <v>18.260000000000002</v>
      </c>
      <c r="E3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3" s="28">
        <f>IF(Tabela13[[#This Row],[P. Líquido]]&lt;&gt;0,(Tabela13[[#This Row],[P. Líquido]]*1000)/Tabela13[[#This Row],[Qtde Total Ações]],0)</f>
        <v>4.2351996973583041</v>
      </c>
      <c r="G313" s="39">
        <f>SUMPRODUCT(N(TRIM(Tabela15[Colunas1])=Tabela13[[#This Row],[Nome de Pregão]]),Tabela15[Qtde total de ações])</f>
        <v>1033496721</v>
      </c>
      <c r="H313" s="21">
        <f>SUMPRODUCT(N(Tabela1[Código]=Tabela13[[#This Row],[PAPEL]]),Tabela1[Fechamento])</f>
        <v>18.260000000000002</v>
      </c>
      <c r="I313" s="21">
        <f>SUMPRODUCT(N(Tabela17[Código]=Tabela13[[#This Row],[PAPEL]]),Tabela17[Fechamento])</f>
        <v>0</v>
      </c>
      <c r="J313" s="21">
        <f>SUMPRODUCT(N(Tabela176[Código]=Tabela13[[#This Row],[PAPEL]]),Tabela176[Fechamento])</f>
        <v>0</v>
      </c>
      <c r="K313" s="21">
        <f>SUMPRODUCT(N(Tabela1768[Código]=Tabela13[[#This Row],[PAPEL]]),Tabela1768[Fechamento])</f>
        <v>0</v>
      </c>
      <c r="L313" s="31">
        <f>SUMPRODUCT(N(Tabela17683[Código]=Tabela13[[#This Row],[PAPEL]]),Tabela17683[Fechamento])</f>
        <v>0</v>
      </c>
      <c r="M313" s="32">
        <f>IF(Tabela13[[#This Row],[Cotação]]&gt;0,Plan1!$B$2/Tabela13[[#This Row],[Cotação]]-MOD(Plan1!$B$2/Tabela13[[#This Row],[Cotação]],100),0)</f>
        <v>0</v>
      </c>
      <c r="N313" s="72">
        <v>4377065</v>
      </c>
      <c r="O313" s="72">
        <v>2082212</v>
      </c>
      <c r="P313" s="89">
        <v>1008424</v>
      </c>
      <c r="Q313" s="64">
        <v>909423</v>
      </c>
      <c r="R313" s="64">
        <v>904845</v>
      </c>
      <c r="S313" s="64">
        <v>892852</v>
      </c>
      <c r="T313" s="64"/>
      <c r="U313" s="64"/>
      <c r="V313" s="94"/>
      <c r="W313" s="93"/>
      <c r="X313" s="64"/>
      <c r="Y313" s="64"/>
      <c r="Z313" s="64"/>
      <c r="AA313" s="64"/>
      <c r="AB313" s="64"/>
      <c r="AC313" s="64">
        <f>AVERAGE(Tabela13[[#This Row],[LUCRO 2015]:[LUCRO 2010]])</f>
        <v>902373.33333333337</v>
      </c>
      <c r="AD313" s="64" t="e">
        <f>AVERAGE(Tabela13[[#This Row],[DIV 2015]:[DIV 2010]])</f>
        <v>#DIV/0!</v>
      </c>
      <c r="AE313" s="83" t="e">
        <f>Tabela13[[#This Row],[DIV MÉD]]*1000/Tabela13[[#This Row],[Qtde Total Ações]]</f>
        <v>#DIV/0!</v>
      </c>
      <c r="AF313" s="30" t="e">
        <f>Tabela13[[#This Row],[DIV MÉD]]/Tabela13[[#This Row],[LUCRO MÉD]]</f>
        <v>#DIV/0!</v>
      </c>
      <c r="AG313" s="30" t="e">
        <f>Tabela13[[#This Row],[DIV MÉD/AÇÃO]]/Tabela13[[#This Row],[Cotação]]</f>
        <v>#DIV/0!</v>
      </c>
      <c r="AH313" s="30">
        <f>Tabela13[[#This Row],[Cotação]]/Tabela13[[#This Row],[VPA]]</f>
        <v>4.3114850077529123</v>
      </c>
      <c r="AI313" s="58">
        <f>IF(Tabela13[[#This Row],[P. Líquido]]&gt;0,Tabela13[[#This Row],[LUCRO MÉD]]/(Tabela13[[#This Row],[P. Líquido]]),0)</f>
        <v>0.20615945464217081</v>
      </c>
      <c r="AJ313" s="70">
        <f>IF([LUCRO MÉD]&lt;&gt;0,Tabela13[[#This Row],[Cotação]]/(Tabela13[[#This Row],[LUCRO MÉD]]*1000/Tabela13[[#This Row],[Qtde Total Ações]]),0)</f>
        <v>20.913350858617278</v>
      </c>
      <c r="AK313" s="58">
        <f>(Tabela13[[#This Row],[LUCRO MÉD]]*1000/Tabela13[[#This Row],[Qtde Total Ações]])/Tabela13[[#This Row],[Cotação]]</f>
        <v>4.7816345011395117E-2</v>
      </c>
      <c r="AL313" s="56">
        <f>Tabela13[[#This Row],[Ativo Circ.]]/Tabela13[[#This Row],[Passivo Circ.]]</f>
        <v>2.0648179733921448</v>
      </c>
      <c r="AM313" s="30">
        <f>STDEV(Tabela13[[#This Row],[LUCRO 2015]:[LUCRO 2010]])/Tabela13[[#This Row],[LUCRO MÉD]]</f>
        <v>9.4833614589591945E-3</v>
      </c>
    </row>
    <row r="314" spans="1:39" hidden="1">
      <c r="A314" s="21" t="s">
        <v>766</v>
      </c>
      <c r="B314" s="21" t="s">
        <v>555</v>
      </c>
      <c r="C314" s="21" t="s">
        <v>160</v>
      </c>
      <c r="D314" s="34">
        <f>MAX(Tabela13[[#This Row],[Colunas1]:[Colunas5]])</f>
        <v>10.54</v>
      </c>
      <c r="E3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4" s="28">
        <f>IF(Tabela13[[#This Row],[P. Líquido]]&lt;&gt;0,(Tabela13[[#This Row],[P. Líquido]]*1000)/Tabela13[[#This Row],[Qtde Total Ações]],0)</f>
        <v>0</v>
      </c>
      <c r="G314" s="39">
        <f>SUMPRODUCT(N(TRIM(Tabela15[Colunas1])=Tabela13[[#This Row],[Nome de Pregão]]),Tabela15[Qtde total de ações])</f>
        <v>0</v>
      </c>
      <c r="H314" s="21">
        <f>SUMPRODUCT(N(Tabela1[Código]=Tabela13[[#This Row],[PAPEL]]),Tabela1[Fechamento])</f>
        <v>0</v>
      </c>
      <c r="I314" s="21">
        <f>SUMPRODUCT(N(Tabela17[Código]=Tabela13[[#This Row],[PAPEL]]),Tabela17[Fechamento])</f>
        <v>10.54</v>
      </c>
      <c r="J314" s="21">
        <f>SUMPRODUCT(N(Tabela176[Código]=Tabela13[[#This Row],[PAPEL]]),Tabela176[Fechamento])</f>
        <v>0</v>
      </c>
      <c r="K314" s="21">
        <f>SUMPRODUCT(N(Tabela1768[Código]=Tabela13[[#This Row],[PAPEL]]),Tabela1768[Fechamento])</f>
        <v>0</v>
      </c>
      <c r="L314" s="31">
        <f>SUMPRODUCT(N(Tabela17683[Código]=Tabela13[[#This Row],[PAPEL]]),Tabela17683[Fechamento])</f>
        <v>0</v>
      </c>
      <c r="M314" s="32">
        <f>IF(Tabela13[[#This Row],[Cotação]]&gt;0,Plan1!$B$2/Tabela13[[#This Row],[Cotação]]-MOD(Plan1!$B$2/Tabela13[[#This Row],[Cotação]],100),0)</f>
        <v>0</v>
      </c>
      <c r="N314" s="39"/>
      <c r="O314" s="39"/>
      <c r="Q314" s="64"/>
      <c r="R314" s="64"/>
      <c r="S314" s="64"/>
      <c r="T314" s="64"/>
      <c r="U314" s="64"/>
      <c r="V314" s="94"/>
      <c r="W314" s="93"/>
      <c r="X314" s="64"/>
      <c r="Y314" s="64"/>
      <c r="Z314" s="64"/>
      <c r="AA314" s="64"/>
      <c r="AB314" s="64"/>
      <c r="AC314" s="64" t="e">
        <f>AVERAGE(Tabela13[[#This Row],[LUCRO 2015]:[LUCRO 2010]])</f>
        <v>#DIV/0!</v>
      </c>
      <c r="AD314" s="64" t="e">
        <f>AVERAGE(Tabela13[[#This Row],[DIV 2015]:[DIV 2010]])</f>
        <v>#DIV/0!</v>
      </c>
      <c r="AE314" s="83" t="e">
        <f>Tabela13[[#This Row],[DIV MÉD]]*1000/Tabela13[[#This Row],[Qtde Total Ações]]</f>
        <v>#DIV/0!</v>
      </c>
      <c r="AF314" s="30" t="e">
        <f>Tabela13[[#This Row],[DIV MÉD]]/Tabela13[[#This Row],[LUCRO MÉD]]</f>
        <v>#DIV/0!</v>
      </c>
      <c r="AG314" s="30" t="e">
        <f>Tabela13[[#This Row],[DIV MÉD/AÇÃO]]/Tabela13[[#This Row],[Cotação]]</f>
        <v>#DIV/0!</v>
      </c>
      <c r="AH314" s="30" t="e">
        <f>Tabela13[[#This Row],[Cotação]]/Tabela13[[#This Row],[VPA]]</f>
        <v>#DIV/0!</v>
      </c>
      <c r="AI314" s="58">
        <f>IF(Tabela13[[#This Row],[P. Líquido]]&gt;0,Tabela13[[#This Row],[LUCRO MÉD]]/(Tabela13[[#This Row],[P. Líquido]]),0)</f>
        <v>0</v>
      </c>
      <c r="AJ314" s="70" t="e">
        <f>IF([LUCRO MÉD]&lt;&gt;0,Tabela13[[#This Row],[Cotação]]/(Tabela13[[#This Row],[LUCRO MÉD]]*1000/Tabela13[[#This Row],[Qtde Total Ações]]),0)</f>
        <v>#DIV/0!</v>
      </c>
      <c r="AK314" s="58" t="e">
        <f>(Tabela13[[#This Row],[LUCRO MÉD]]*1000/Tabela13[[#This Row],[Qtde Total Ações]])/Tabela13[[#This Row],[Cotação]]</f>
        <v>#DIV/0!</v>
      </c>
      <c r="AL314" s="56" t="e">
        <f>Tabela13[[#This Row],[Ativo Circ.]]/Tabela13[[#This Row],[Passivo Circ.]]</f>
        <v>#DIV/0!</v>
      </c>
      <c r="AM314" s="30" t="e">
        <f>STDEV(Tabela13[[#This Row],[LUCRO 2015]:[LUCRO 2010]])/Tabela13[[#This Row],[LUCRO MÉD]]</f>
        <v>#DIV/0!</v>
      </c>
    </row>
    <row r="315" spans="1:39" hidden="1">
      <c r="A315" s="21" t="s">
        <v>653</v>
      </c>
      <c r="B315" s="21" t="s">
        <v>555</v>
      </c>
      <c r="C315" s="21" t="s">
        <v>530</v>
      </c>
      <c r="D315" s="34">
        <f>MAX(Tabela13[[#This Row],[Colunas1]:[Colunas5]])</f>
        <v>18.79</v>
      </c>
      <c r="E31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5" s="28">
        <f>IF(Tabela13[[#This Row],[P. Líquido]]&lt;&gt;0,(Tabela13[[#This Row],[P. Líquido]]*1000)/Tabela13[[#This Row],[Qtde Total Ações]],0)</f>
        <v>0</v>
      </c>
      <c r="G315" s="39">
        <f>SUMPRODUCT(N(TRIM(Tabela15[Colunas1])=Tabela13[[#This Row],[Nome de Pregão]]),Tabela15[Qtde total de ações])</f>
        <v>740465044</v>
      </c>
      <c r="H315" s="21">
        <f>SUMPRODUCT(N(Tabela1[Código]=Tabela13[[#This Row],[PAPEL]]),Tabela1[Fechamento])</f>
        <v>0</v>
      </c>
      <c r="I315" s="21">
        <f>SUMPRODUCT(N(Tabela17[Código]=Tabela13[[#This Row],[PAPEL]]),Tabela17[Fechamento])</f>
        <v>0</v>
      </c>
      <c r="J315" s="21">
        <f>SUMPRODUCT(N(Tabela176[Código]=Tabela13[[#This Row],[PAPEL]]),Tabela176[Fechamento])</f>
        <v>0</v>
      </c>
      <c r="K315" s="21">
        <f>SUMPRODUCT(N(Tabela1768[Código]=Tabela13[[#This Row],[PAPEL]]),Tabela1768[Fechamento])</f>
        <v>0</v>
      </c>
      <c r="L315" s="26">
        <f>SUMPRODUCT(N(Tabela17683[Código]=Tabela13[[#This Row],[PAPEL]]),Tabela17683[Fechamento])</f>
        <v>18.79</v>
      </c>
      <c r="M315" s="32">
        <f>IF(Tabela13[[#This Row],[Cotação]]&gt;0,Plan1!$B$2/Tabela13[[#This Row],[Cotação]]-MOD(Plan1!$B$2/Tabela13[[#This Row],[Cotação]],100),0)</f>
        <v>0</v>
      </c>
      <c r="N315" s="32"/>
      <c r="O315" s="32"/>
      <c r="P315" s="88"/>
      <c r="Q315" s="64"/>
      <c r="R315" s="64"/>
      <c r="S315" s="64"/>
      <c r="T315" s="64"/>
      <c r="U315" s="64"/>
      <c r="V315" s="94"/>
      <c r="W315" s="93"/>
      <c r="X315" s="64"/>
      <c r="Y315" s="64"/>
      <c r="Z315" s="64"/>
      <c r="AA315" s="64"/>
      <c r="AB315" s="64"/>
      <c r="AC315" s="64" t="e">
        <f>AVERAGE(Tabela13[[#This Row],[LUCRO 2015]:[LUCRO 2010]])</f>
        <v>#DIV/0!</v>
      </c>
      <c r="AD315" s="64" t="e">
        <f>AVERAGE(Tabela13[[#This Row],[DIV 2015]:[DIV 2010]])</f>
        <v>#DIV/0!</v>
      </c>
      <c r="AE315" s="83" t="e">
        <f>Tabela13[[#This Row],[DIV MÉD]]*1000/Tabela13[[#This Row],[Qtde Total Ações]]</f>
        <v>#DIV/0!</v>
      </c>
      <c r="AF315" s="30" t="e">
        <f>Tabela13[[#This Row],[DIV MÉD]]/Tabela13[[#This Row],[LUCRO MÉD]]</f>
        <v>#DIV/0!</v>
      </c>
      <c r="AG315" s="30" t="e">
        <f>Tabela13[[#This Row],[DIV MÉD/AÇÃO]]/Tabela13[[#This Row],[Cotação]]</f>
        <v>#DIV/0!</v>
      </c>
      <c r="AH315" s="30" t="e">
        <f>Tabela13[[#This Row],[Cotação]]/Tabela13[[#This Row],[VPA]]</f>
        <v>#DIV/0!</v>
      </c>
      <c r="AI315" s="58">
        <f>IF(Tabela13[[#This Row],[P. Líquido]]&gt;0,Tabela13[[#This Row],[LUCRO MÉD]]/(Tabela13[[#This Row],[P. Líquido]]),0)</f>
        <v>0</v>
      </c>
      <c r="AJ315" s="70" t="e">
        <f>IF([LUCRO MÉD]&lt;&gt;0,Tabela13[[#This Row],[Cotação]]/(Tabela13[[#This Row],[LUCRO MÉD]]*1000/Tabela13[[#This Row],[Qtde Total Ações]]),0)</f>
        <v>#DIV/0!</v>
      </c>
      <c r="AK315" s="58" t="e">
        <f>(Tabela13[[#This Row],[LUCRO MÉD]]*1000/Tabela13[[#This Row],[Qtde Total Ações]])/Tabela13[[#This Row],[Cotação]]</f>
        <v>#DIV/0!</v>
      </c>
      <c r="AL315" s="56" t="e">
        <f>Tabela13[[#This Row],[Ativo Circ.]]/Tabela13[[#This Row],[Passivo Circ.]]</f>
        <v>#DIV/0!</v>
      </c>
      <c r="AM315" s="30" t="e">
        <f>STDEV(Tabela13[[#This Row],[LUCRO 2015]:[LUCRO 2010]])/Tabela13[[#This Row],[LUCRO MÉD]]</f>
        <v>#DIV/0!</v>
      </c>
    </row>
    <row r="316" spans="1:39" hidden="1">
      <c r="A316" s="21" t="s">
        <v>630</v>
      </c>
      <c r="B316" s="21" t="s">
        <v>555</v>
      </c>
      <c r="C316" s="21" t="s">
        <v>21</v>
      </c>
      <c r="D316" s="34">
        <f>MAX(Tabela13[[#This Row],[Colunas1]:[Colunas5]])</f>
        <v>19.829999999999998</v>
      </c>
      <c r="E31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6" s="28">
        <f>IF(Tabela13[[#This Row],[P. Líquido]]&lt;&gt;0,(Tabela13[[#This Row],[P. Líquido]]*1000)/Tabela13[[#This Row],[Qtde Total Ações]],0)</f>
        <v>0</v>
      </c>
      <c r="G316" s="39">
        <f>SUMPRODUCT(N(TRIM(Tabela15[Colunas1])=Tabela13[[#This Row],[Nome de Pregão]]),Tabela15[Qtde total de ações])</f>
        <v>1017914746</v>
      </c>
      <c r="H316" s="21">
        <f>SUMPRODUCT(N(Tabela1[Código]=Tabela13[[#This Row],[PAPEL]]),Tabela1[Fechamento])</f>
        <v>19.829999999999998</v>
      </c>
      <c r="I316" s="21">
        <f>SUMPRODUCT(N(Tabela17[Código]=Tabela13[[#This Row],[PAPEL]]),Tabela17[Fechamento])</f>
        <v>0</v>
      </c>
      <c r="J316" s="21">
        <f>SUMPRODUCT(N(Tabela176[Código]=Tabela13[[#This Row],[PAPEL]]),Tabela176[Fechamento])</f>
        <v>0</v>
      </c>
      <c r="K316" s="21">
        <f>SUMPRODUCT(N(Tabela1768[Código]=Tabela13[[#This Row],[PAPEL]]),Tabela1768[Fechamento])</f>
        <v>0</v>
      </c>
      <c r="L316" s="31">
        <f>SUMPRODUCT(N(Tabela17683[Código]=Tabela13[[#This Row],[PAPEL]]),Tabela17683[Fechamento])</f>
        <v>0</v>
      </c>
      <c r="M316" s="32">
        <f>IF(Tabela13[[#This Row],[Cotação]]&gt;0,Plan1!$B$2/Tabela13[[#This Row],[Cotação]]-MOD(Plan1!$B$2/Tabela13[[#This Row],[Cotação]],100),0)</f>
        <v>0</v>
      </c>
      <c r="N316" s="32"/>
      <c r="O316" s="32"/>
      <c r="P316" s="88"/>
      <c r="Q316" s="64"/>
      <c r="R316" s="64"/>
      <c r="S316" s="64"/>
      <c r="T316" s="64"/>
      <c r="U316" s="64"/>
      <c r="V316" s="94"/>
      <c r="W316" s="93"/>
      <c r="X316" s="64"/>
      <c r="Y316" s="64"/>
      <c r="Z316" s="64"/>
      <c r="AA316" s="64"/>
      <c r="AB316" s="64"/>
      <c r="AC316" s="64" t="e">
        <f>AVERAGE(Tabela13[[#This Row],[LUCRO 2015]:[LUCRO 2010]])</f>
        <v>#DIV/0!</v>
      </c>
      <c r="AD316" s="64" t="e">
        <f>AVERAGE(Tabela13[[#This Row],[DIV 2015]:[DIV 2010]])</f>
        <v>#DIV/0!</v>
      </c>
      <c r="AE316" s="83" t="e">
        <f>Tabela13[[#This Row],[DIV MÉD]]*1000/Tabela13[[#This Row],[Qtde Total Ações]]</f>
        <v>#DIV/0!</v>
      </c>
      <c r="AF316" s="30" t="e">
        <f>Tabela13[[#This Row],[DIV MÉD]]/Tabela13[[#This Row],[LUCRO MÉD]]</f>
        <v>#DIV/0!</v>
      </c>
      <c r="AG316" s="30" t="e">
        <f>Tabela13[[#This Row],[DIV MÉD/AÇÃO]]/Tabela13[[#This Row],[Cotação]]</f>
        <v>#DIV/0!</v>
      </c>
      <c r="AH316" s="30" t="e">
        <f>Tabela13[[#This Row],[Cotação]]/Tabela13[[#This Row],[VPA]]</f>
        <v>#DIV/0!</v>
      </c>
      <c r="AI316" s="58">
        <f>IF(Tabela13[[#This Row],[P. Líquido]]&gt;0,Tabela13[[#This Row],[LUCRO MÉD]]/(Tabela13[[#This Row],[P. Líquido]]),0)</f>
        <v>0</v>
      </c>
      <c r="AJ316" s="70" t="e">
        <f>IF([LUCRO MÉD]&lt;&gt;0,Tabela13[[#This Row],[Cotação]]/(Tabela13[[#This Row],[LUCRO MÉD]]*1000/Tabela13[[#This Row],[Qtde Total Ações]]),0)</f>
        <v>#DIV/0!</v>
      </c>
      <c r="AK316" s="58" t="e">
        <f>(Tabela13[[#This Row],[LUCRO MÉD]]*1000/Tabela13[[#This Row],[Qtde Total Ações]])/Tabela13[[#This Row],[Cotação]]</f>
        <v>#DIV/0!</v>
      </c>
      <c r="AL316" s="56" t="e">
        <f>Tabela13[[#This Row],[Ativo Circ.]]/Tabela13[[#This Row],[Passivo Circ.]]</f>
        <v>#DIV/0!</v>
      </c>
      <c r="AM316" s="30" t="e">
        <f>STDEV(Tabela13[[#This Row],[LUCRO 2015]:[LUCRO 2010]])/Tabela13[[#This Row],[LUCRO MÉD]]</f>
        <v>#DIV/0!</v>
      </c>
    </row>
    <row r="317" spans="1:39" hidden="1">
      <c r="A317" s="60" t="s">
        <v>598</v>
      </c>
      <c r="B317" s="21" t="s">
        <v>561</v>
      </c>
      <c r="C317" s="21" t="s">
        <v>136</v>
      </c>
      <c r="D317" s="34">
        <f>MAX(Tabela13[[#This Row],[Colunas1]:[Colunas5]])</f>
        <v>20.34</v>
      </c>
      <c r="E31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7" s="28">
        <f>IF(Tabela13[[#This Row],[P. Líquido]]&lt;&gt;0,(Tabela13[[#This Row],[P. Líquido]]*1000)/Tabela13[[#This Row],[Qtde Total Ações]],0)</f>
        <v>1.6778744631799127</v>
      </c>
      <c r="G317" s="39">
        <f>SUMPRODUCT(N(TRIM(Tabela15[Colunas1])=Tabela13[[#This Row],[Nome de Pregão]]),Tabela15[Qtde total de ações])</f>
        <v>797265248</v>
      </c>
      <c r="H317" s="21">
        <f>SUMPRODUCT(N(Tabela1[Código]=Tabela13[[#This Row],[PAPEL]]),Tabela1[Fechamento])</f>
        <v>0</v>
      </c>
      <c r="I317" s="21">
        <f>SUMPRODUCT(N(Tabela17[Código]=Tabela13[[#This Row],[PAPEL]]),Tabela17[Fechamento])</f>
        <v>20.34</v>
      </c>
      <c r="J317" s="21">
        <f>SUMPRODUCT(N(Tabela176[Código]=Tabela13[[#This Row],[PAPEL]]),Tabela176[Fechamento])</f>
        <v>0</v>
      </c>
      <c r="K317" s="21">
        <f>SUMPRODUCT(N(Tabela1768[Código]=Tabela13[[#This Row],[PAPEL]]),Tabela1768[Fechamento])</f>
        <v>0</v>
      </c>
      <c r="L317" s="31">
        <f>SUMPRODUCT(N(Tabela17683[Código]=Tabela13[[#This Row],[PAPEL]]),Tabela17683[Fechamento])</f>
        <v>0</v>
      </c>
      <c r="M317" s="32">
        <f>IF(Tabela13[[#This Row],[Cotação]]&gt;0,Plan1!$B$2/Tabela13[[#This Row],[Cotação]]-MOD(Plan1!$B$2/Tabela13[[#This Row],[Cotação]],100),0)</f>
        <v>0</v>
      </c>
      <c r="N317" s="67">
        <v>1337711</v>
      </c>
      <c r="O317" s="67">
        <v>17498487</v>
      </c>
      <c r="P317" s="89">
        <v>16682229</v>
      </c>
      <c r="Q317" s="64">
        <v>2898780</v>
      </c>
      <c r="R317" s="57">
        <v>726301</v>
      </c>
      <c r="S317" s="64">
        <v>507038</v>
      </c>
      <c r="T317" s="64"/>
      <c r="U317" s="64"/>
      <c r="V317" s="94"/>
      <c r="W317" s="93"/>
      <c r="X317" s="64"/>
      <c r="Y317" s="64"/>
      <c r="Z317" s="64"/>
      <c r="AA317" s="64"/>
      <c r="AB317" s="64"/>
      <c r="AC317" s="64">
        <f>AVERAGE(Tabela13[[#This Row],[LUCRO 2015]:[LUCRO 2010]])</f>
        <v>1377373</v>
      </c>
      <c r="AD317" s="64" t="e">
        <f>AVERAGE(Tabela13[[#This Row],[DIV 2015]:[DIV 2010]])</f>
        <v>#DIV/0!</v>
      </c>
      <c r="AE317" s="83" t="e">
        <f>Tabela13[[#This Row],[DIV MÉD]]*1000/Tabela13[[#This Row],[Qtde Total Ações]]</f>
        <v>#DIV/0!</v>
      </c>
      <c r="AF317" s="30" t="e">
        <f>Tabela13[[#This Row],[DIV MÉD]]/Tabela13[[#This Row],[LUCRO MÉD]]</f>
        <v>#DIV/0!</v>
      </c>
      <c r="AG317" s="30" t="e">
        <f>Tabela13[[#This Row],[DIV MÉD/AÇÃO]]/Tabela13[[#This Row],[Cotação]]</f>
        <v>#DIV/0!</v>
      </c>
      <c r="AH317" s="30">
        <f>Tabela13[[#This Row],[Cotação]]/Tabela13[[#This Row],[VPA]]</f>
        <v>12.122480225041134</v>
      </c>
      <c r="AI317" s="58">
        <f>IF(Tabela13[[#This Row],[P. Líquido]]&gt;0,Tabela13[[#This Row],[LUCRO MÉD]]/(Tabela13[[#This Row],[P. Líquido]]),0)</f>
        <v>1.0296491544137709</v>
      </c>
      <c r="AJ317" s="70">
        <f>IF([LUCRO MÉD]&lt;&gt;0,Tabela13[[#This Row],[Cotação]]/(Tabela13[[#This Row],[LUCRO MÉD]]*1000/Tabela13[[#This Row],[Qtde Total Ações]]),0)</f>
        <v>11.773408615037466</v>
      </c>
      <c r="AK317" s="58">
        <f>(Tabela13[[#This Row],[LUCRO MÉD]]*1000/Tabela13[[#This Row],[Qtde Total Ações]])/Tabela13[[#This Row],[Cotação]]</f>
        <v>8.4937169234299753E-2</v>
      </c>
      <c r="AL317" s="56">
        <f>Tabela13[[#This Row],[Ativo Circ.]]/Tabela13[[#This Row],[Passivo Circ.]]</f>
        <v>1.0489297922957417</v>
      </c>
      <c r="AM317" s="30">
        <f>STDEV(Tabela13[[#This Row],[LUCRO 2015]:[LUCRO 2010]])/Tabela13[[#This Row],[LUCRO MÉD]]</f>
        <v>0.95989270340652488</v>
      </c>
    </row>
    <row r="318" spans="1:39" hidden="1">
      <c r="A318" s="60" t="s">
        <v>591</v>
      </c>
      <c r="B318" s="21" t="s">
        <v>555</v>
      </c>
      <c r="C318" s="21" t="s">
        <v>179</v>
      </c>
      <c r="D318" s="34">
        <f>MAX(Tabela13[[#This Row],[Colunas1]:[Colunas5]])</f>
        <v>20.73</v>
      </c>
      <c r="E31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8" s="28">
        <f>IF(Tabela13[[#This Row],[P. Líquido]]&lt;&gt;0,(Tabela13[[#This Row],[P. Líquido]]*1000)/Tabela13[[#This Row],[Qtde Total Ações]],0)</f>
        <v>51.49998359555866</v>
      </c>
      <c r="G318" s="39">
        <f>SUMPRODUCT(N(TRIM(Tabela15[Colunas1])=Tabela13[[#This Row],[Nome de Pregão]]),Tabela15[Qtde total de ações])</f>
        <v>7528449</v>
      </c>
      <c r="H318" s="21">
        <f>SUMPRODUCT(N(Tabela1[Código]=Tabela13[[#This Row],[PAPEL]]),Tabela1[Fechamento])</f>
        <v>0</v>
      </c>
      <c r="I318" s="21">
        <f>SUMPRODUCT(N(Tabela17[Código]=Tabela13[[#This Row],[PAPEL]]),Tabela17[Fechamento])</f>
        <v>20.73</v>
      </c>
      <c r="J318" s="21">
        <f>SUMPRODUCT(N(Tabela176[Código]=Tabela13[[#This Row],[PAPEL]]),Tabela176[Fechamento])</f>
        <v>0</v>
      </c>
      <c r="K318" s="21">
        <f>SUMPRODUCT(N(Tabela1768[Código]=Tabela13[[#This Row],[PAPEL]]),Tabela1768[Fechamento])</f>
        <v>0</v>
      </c>
      <c r="L318" s="31">
        <f>SUMPRODUCT(N(Tabela17683[Código]=Tabela13[[#This Row],[PAPEL]]),Tabela17683[Fechamento])</f>
        <v>0</v>
      </c>
      <c r="M318" s="32">
        <f>IF(Tabela13[[#This Row],[Cotação]]&gt;0,Plan1!$B$2/Tabela13[[#This Row],[Cotação]]-MOD(Plan1!$B$2/Tabela13[[#This Row],[Cotação]],100),0)</f>
        <v>0</v>
      </c>
      <c r="N318" s="39">
        <v>387715</v>
      </c>
      <c r="O318" s="39">
        <v>90280</v>
      </c>
      <c r="P318" s="87">
        <v>78124</v>
      </c>
      <c r="Q318" s="64">
        <v>0</v>
      </c>
      <c r="R318" s="64">
        <v>16128</v>
      </c>
      <c r="S318" s="64">
        <v>108605</v>
      </c>
      <c r="T318" s="64"/>
      <c r="U318" s="64"/>
      <c r="V318" s="94"/>
      <c r="W318" s="93"/>
      <c r="X318" s="64"/>
      <c r="Y318" s="64"/>
      <c r="Z318" s="64"/>
      <c r="AA318" s="64"/>
      <c r="AB318" s="64"/>
      <c r="AC318" s="64">
        <f>AVERAGE(Tabela13[[#This Row],[LUCRO 2015]:[LUCRO 2010]])</f>
        <v>41577.666666666664</v>
      </c>
      <c r="AD318" s="64" t="e">
        <f>AVERAGE(Tabela13[[#This Row],[DIV 2015]:[DIV 2010]])</f>
        <v>#DIV/0!</v>
      </c>
      <c r="AE318" s="83" t="e">
        <f>Tabela13[[#This Row],[DIV MÉD]]*1000/Tabela13[[#This Row],[Qtde Total Ações]]</f>
        <v>#DIV/0!</v>
      </c>
      <c r="AF318" s="30" t="e">
        <f>Tabela13[[#This Row],[DIV MÉD]]/Tabela13[[#This Row],[LUCRO MÉD]]</f>
        <v>#DIV/0!</v>
      </c>
      <c r="AG318" s="30" t="e">
        <f>Tabela13[[#This Row],[DIV MÉD/AÇÃO]]/Tabela13[[#This Row],[Cotação]]</f>
        <v>#DIV/0!</v>
      </c>
      <c r="AH318" s="30">
        <f>Tabela13[[#This Row],[Cotação]]/Tabela13[[#This Row],[VPA]]</f>
        <v>0.40252440006190116</v>
      </c>
      <c r="AI318" s="58">
        <f>IF(Tabela13[[#This Row],[P. Líquido]]&gt;0,Tabela13[[#This Row],[LUCRO MÉD]]/(Tabela13[[#This Row],[P. Líquido]]),0)</f>
        <v>0.10723770467138662</v>
      </c>
      <c r="AJ318" s="70">
        <f>IF([LUCRO MÉD]&lt;&gt;0,Tabela13[[#This Row],[Cotação]]/(Tabela13[[#This Row],[LUCRO MÉD]]*1000/Tabela13[[#This Row],[Qtde Total Ações]]),0)</f>
        <v>3.7535715753649801</v>
      </c>
      <c r="AK318" s="58">
        <f>(Tabela13[[#This Row],[LUCRO MÉD]]*1000/Tabela13[[#This Row],[Qtde Total Ações]])/Tabela13[[#This Row],[Cotação]]</f>
        <v>0.26641292963829111</v>
      </c>
      <c r="AL318" s="56">
        <f>Tabela13[[#This Row],[Ativo Circ.]]/Tabela13[[#This Row],[Passivo Circ.]]</f>
        <v>1.1555987916645334</v>
      </c>
      <c r="AM318" s="30">
        <f>STDEV(Tabela13[[#This Row],[LUCRO 2015]:[LUCRO 2010]])/Tabela13[[#This Row],[LUCRO MÉD]]</f>
        <v>1.4095265780623993</v>
      </c>
    </row>
    <row r="319" spans="1:39" hidden="1">
      <c r="A319" s="21" t="s">
        <v>770</v>
      </c>
      <c r="B319" s="21" t="s">
        <v>555</v>
      </c>
      <c r="C319" s="21" t="s">
        <v>48</v>
      </c>
      <c r="D319" s="34">
        <f>MAX(Tabela13[[#This Row],[Colunas1]:[Colunas5]])</f>
        <v>6.3</v>
      </c>
      <c r="E31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19" s="28">
        <f>IF(Tabela13[[#This Row],[P. Líquido]]&lt;&gt;0,(Tabela13[[#This Row],[P. Líquido]]*1000)/Tabela13[[#This Row],[Qtde Total Ações]],0)</f>
        <v>0</v>
      </c>
      <c r="G319" s="39">
        <f>SUMPRODUCT(N(TRIM(Tabela15[Colunas1])=Tabela13[[#This Row],[Nome de Pregão]]),Tabela15[Qtde total de ações])</f>
        <v>0</v>
      </c>
      <c r="H319" s="21">
        <f>SUMPRODUCT(N(Tabela1[Código]=Tabela13[[#This Row],[PAPEL]]),Tabela1[Fechamento])</f>
        <v>6.3</v>
      </c>
      <c r="I319" s="21">
        <f>SUMPRODUCT(N(Tabela17[Código]=Tabela13[[#This Row],[PAPEL]]),Tabela17[Fechamento])</f>
        <v>0</v>
      </c>
      <c r="J319" s="21">
        <f>SUMPRODUCT(N(Tabela176[Código]=Tabela13[[#This Row],[PAPEL]]),Tabela176[Fechamento])</f>
        <v>0</v>
      </c>
      <c r="K319" s="21">
        <f>SUMPRODUCT(N(Tabela1768[Código]=Tabela13[[#This Row],[PAPEL]]),Tabela1768[Fechamento])</f>
        <v>0</v>
      </c>
      <c r="L319" s="31">
        <f>SUMPRODUCT(N(Tabela17683[Código]=Tabela13[[#This Row],[PAPEL]]),Tabela17683[Fechamento])</f>
        <v>0</v>
      </c>
      <c r="M319" s="32">
        <f>IF(Tabela13[[#This Row],[Cotação]]&gt;0,Plan1!$B$2/Tabela13[[#This Row],[Cotação]]-MOD(Plan1!$B$2/Tabela13[[#This Row],[Cotação]],100),0)</f>
        <v>100</v>
      </c>
      <c r="N319" s="39"/>
      <c r="O319" s="39"/>
      <c r="Q319" s="64"/>
      <c r="R319" s="64"/>
      <c r="S319" s="64"/>
      <c r="T319" s="64"/>
      <c r="U319" s="64"/>
      <c r="V319" s="94"/>
      <c r="W319" s="93"/>
      <c r="X319" s="64"/>
      <c r="Y319" s="64"/>
      <c r="Z319" s="64"/>
      <c r="AA319" s="64"/>
      <c r="AB319" s="64"/>
      <c r="AC319" s="64" t="e">
        <f>AVERAGE(Tabela13[[#This Row],[LUCRO 2015]:[LUCRO 2010]])</f>
        <v>#DIV/0!</v>
      </c>
      <c r="AD319" s="64" t="e">
        <f>AVERAGE(Tabela13[[#This Row],[DIV 2015]:[DIV 2010]])</f>
        <v>#DIV/0!</v>
      </c>
      <c r="AE319" s="83" t="e">
        <f>Tabela13[[#This Row],[DIV MÉD]]*1000/Tabela13[[#This Row],[Qtde Total Ações]]</f>
        <v>#DIV/0!</v>
      </c>
      <c r="AF319" s="30" t="e">
        <f>Tabela13[[#This Row],[DIV MÉD]]/Tabela13[[#This Row],[LUCRO MÉD]]</f>
        <v>#DIV/0!</v>
      </c>
      <c r="AG319" s="30" t="e">
        <f>Tabela13[[#This Row],[DIV MÉD/AÇÃO]]/Tabela13[[#This Row],[Cotação]]</f>
        <v>#DIV/0!</v>
      </c>
      <c r="AH319" s="30" t="e">
        <f>Tabela13[[#This Row],[Cotação]]/Tabela13[[#This Row],[VPA]]</f>
        <v>#DIV/0!</v>
      </c>
      <c r="AI319" s="58">
        <f>IF(Tabela13[[#This Row],[P. Líquido]]&gt;0,Tabela13[[#This Row],[LUCRO MÉD]]/(Tabela13[[#This Row],[P. Líquido]]),0)</f>
        <v>0</v>
      </c>
      <c r="AJ319" s="70" t="e">
        <f>IF([LUCRO MÉD]&lt;&gt;0,Tabela13[[#This Row],[Cotação]]/(Tabela13[[#This Row],[LUCRO MÉD]]*1000/Tabela13[[#This Row],[Qtde Total Ações]]),0)</f>
        <v>#DIV/0!</v>
      </c>
      <c r="AK319" s="58" t="e">
        <f>(Tabela13[[#This Row],[LUCRO MÉD]]*1000/Tabela13[[#This Row],[Qtde Total Ações]])/Tabela13[[#This Row],[Cotação]]</f>
        <v>#DIV/0!</v>
      </c>
      <c r="AL319" s="56" t="e">
        <f>Tabela13[[#This Row],[Ativo Circ.]]/Tabela13[[#This Row],[Passivo Circ.]]</f>
        <v>#DIV/0!</v>
      </c>
      <c r="AM319" s="30" t="e">
        <f>STDEV(Tabela13[[#This Row],[LUCRO 2015]:[LUCRO 2010]])/Tabela13[[#This Row],[LUCRO MÉD]]</f>
        <v>#DIV/0!</v>
      </c>
    </row>
    <row r="320" spans="1:39" hidden="1">
      <c r="A320" s="21" t="s">
        <v>772</v>
      </c>
      <c r="B320" s="21" t="s">
        <v>555</v>
      </c>
      <c r="C320" s="21" t="s">
        <v>540</v>
      </c>
      <c r="D320" s="34">
        <f>MAX(Tabela13[[#This Row],[Colunas1]:[Colunas5]])</f>
        <v>0</v>
      </c>
      <c r="E32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0" s="28">
        <f>IF(Tabela13[[#This Row],[P. Líquido]]&lt;&gt;0,(Tabela13[[#This Row],[P. Líquido]]*1000)/Tabela13[[#This Row],[Qtde Total Ações]],0)</f>
        <v>0</v>
      </c>
      <c r="G320" s="39">
        <f>SUMPRODUCT(N(TRIM(Tabela15[Colunas1])=Tabela13[[#This Row],[Nome de Pregão]]),Tabela15[Qtde total de ações])</f>
        <v>0</v>
      </c>
      <c r="H320" s="21">
        <f>SUMPRODUCT(N(Tabela1[Código]=Tabela13[[#This Row],[PAPEL]]),Tabela1[Fechamento])</f>
        <v>0</v>
      </c>
      <c r="I320" s="21">
        <f>SUMPRODUCT(N(Tabela17[Código]=Tabela13[[#This Row],[PAPEL]]),Tabela17[Fechamento])</f>
        <v>0</v>
      </c>
      <c r="J320" s="21">
        <f>SUMPRODUCT(N(Tabela176[Código]=Tabela13[[#This Row],[PAPEL]]),Tabela176[Fechamento])</f>
        <v>0</v>
      </c>
      <c r="K320" s="21">
        <f>SUMPRODUCT(N(Tabela1768[Código]=Tabela13[[#This Row],[PAPEL]]),Tabela1768[Fechamento])</f>
        <v>0</v>
      </c>
      <c r="L320" s="26">
        <f>SUMPRODUCT(N(Tabela17683[Código]=Tabela13[[#This Row],[PAPEL]]),Tabela17683[Fechamento])</f>
        <v>0</v>
      </c>
      <c r="M320" s="32">
        <f>IF(Tabela13[[#This Row],[Cotação]]&gt;0,Plan1!$B$2/Tabela13[[#This Row],[Cotação]]-MOD(Plan1!$B$2/Tabela13[[#This Row],[Cotação]],100),0)</f>
        <v>0</v>
      </c>
      <c r="N320" s="32"/>
      <c r="O320" s="32"/>
      <c r="P320" s="88"/>
      <c r="Q320" s="64"/>
      <c r="R320" s="64"/>
      <c r="S320" s="64"/>
      <c r="T320" s="64"/>
      <c r="U320" s="64"/>
      <c r="V320" s="94"/>
      <c r="W320" s="93"/>
      <c r="X320" s="64"/>
      <c r="Y320" s="64"/>
      <c r="Z320" s="64"/>
      <c r="AA320" s="64"/>
      <c r="AB320" s="64"/>
      <c r="AC320" s="64" t="e">
        <f>AVERAGE(Tabela13[[#This Row],[LUCRO 2015]:[LUCRO 2010]])</f>
        <v>#DIV/0!</v>
      </c>
      <c r="AD320" s="64" t="e">
        <f>AVERAGE(Tabela13[[#This Row],[DIV 2015]:[DIV 2010]])</f>
        <v>#DIV/0!</v>
      </c>
      <c r="AE320" s="83" t="e">
        <f>Tabela13[[#This Row],[DIV MÉD]]*1000/Tabela13[[#This Row],[Qtde Total Ações]]</f>
        <v>#DIV/0!</v>
      </c>
      <c r="AF320" s="30" t="e">
        <f>Tabela13[[#This Row],[DIV MÉD]]/Tabela13[[#This Row],[LUCRO MÉD]]</f>
        <v>#DIV/0!</v>
      </c>
      <c r="AG320" s="30" t="e">
        <f>Tabela13[[#This Row],[DIV MÉD/AÇÃO]]/Tabela13[[#This Row],[Cotação]]</f>
        <v>#DIV/0!</v>
      </c>
      <c r="AH320" s="30" t="e">
        <f>Tabela13[[#This Row],[Cotação]]/Tabela13[[#This Row],[VPA]]</f>
        <v>#DIV/0!</v>
      </c>
      <c r="AI320" s="58">
        <f>IF(Tabela13[[#This Row],[P. Líquido]]&gt;0,Tabela13[[#This Row],[LUCRO MÉD]]/(Tabela13[[#This Row],[P. Líquido]]),0)</f>
        <v>0</v>
      </c>
      <c r="AJ320" s="70" t="e">
        <f>IF([LUCRO MÉD]&lt;&gt;0,Tabela13[[#This Row],[Cotação]]/(Tabela13[[#This Row],[LUCRO MÉD]]*1000/Tabela13[[#This Row],[Qtde Total Ações]]),0)</f>
        <v>#DIV/0!</v>
      </c>
      <c r="AK320" s="58" t="e">
        <f>(Tabela13[[#This Row],[LUCRO MÉD]]*1000/Tabela13[[#This Row],[Qtde Total Ações]])/Tabela13[[#This Row],[Cotação]]</f>
        <v>#DIV/0!</v>
      </c>
      <c r="AL320" s="56" t="e">
        <f>Tabela13[[#This Row],[Ativo Circ.]]/Tabela13[[#This Row],[Passivo Circ.]]</f>
        <v>#DIV/0!</v>
      </c>
      <c r="AM320" s="30" t="e">
        <f>STDEV(Tabela13[[#This Row],[LUCRO 2015]:[LUCRO 2010]])/Tabela13[[#This Row],[LUCRO MÉD]]</f>
        <v>#DIV/0!</v>
      </c>
    </row>
    <row r="321" spans="1:39" hidden="1">
      <c r="A321" s="21" t="s">
        <v>772</v>
      </c>
      <c r="B321" s="21" t="s">
        <v>556</v>
      </c>
      <c r="C321" s="21" t="s">
        <v>541</v>
      </c>
      <c r="D321" s="34">
        <f>MAX(Tabela13[[#This Row],[Colunas1]:[Colunas5]])</f>
        <v>22.88</v>
      </c>
      <c r="E32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1" s="28">
        <f>IF(Tabela13[[#This Row],[P. Líquido]]&lt;&gt;0,(Tabela13[[#This Row],[P. Líquido]]*1000)/Tabela13[[#This Row],[Qtde Total Ações]],0)</f>
        <v>0</v>
      </c>
      <c r="G321" s="39">
        <f>SUMPRODUCT(N(TRIM(Tabela15[Colunas1])=Tabela13[[#This Row],[Nome de Pregão]]),Tabela15[Qtde total de ações])</f>
        <v>0</v>
      </c>
      <c r="H321" s="21">
        <f>SUMPRODUCT(N(Tabela1[Código]=Tabela13[[#This Row],[PAPEL]]),Tabela1[Fechamento])</f>
        <v>0</v>
      </c>
      <c r="I321" s="21">
        <f>SUMPRODUCT(N(Tabela17[Código]=Tabela13[[#This Row],[PAPEL]]),Tabela17[Fechamento])</f>
        <v>0</v>
      </c>
      <c r="J321" s="21">
        <f>SUMPRODUCT(N(Tabela176[Código]=Tabela13[[#This Row],[PAPEL]]),Tabela176[Fechamento])</f>
        <v>0</v>
      </c>
      <c r="K321" s="21">
        <f>SUMPRODUCT(N(Tabela1768[Código]=Tabela13[[#This Row],[PAPEL]]),Tabela1768[Fechamento])</f>
        <v>0</v>
      </c>
      <c r="L321" s="26">
        <f>SUMPRODUCT(N(Tabela17683[Código]=Tabela13[[#This Row],[PAPEL]]),Tabela17683[Fechamento])</f>
        <v>22.88</v>
      </c>
      <c r="M321" s="32">
        <f>IF(Tabela13[[#This Row],[Cotação]]&gt;0,Plan1!$B$2/Tabela13[[#This Row],[Cotação]]-MOD(Plan1!$B$2/Tabela13[[#This Row],[Cotação]],100),0)</f>
        <v>0</v>
      </c>
      <c r="N321" s="32"/>
      <c r="O321" s="32"/>
      <c r="P321" s="88"/>
      <c r="Q321" s="64"/>
      <c r="R321" s="64"/>
      <c r="S321" s="64"/>
      <c r="T321" s="64"/>
      <c r="U321" s="64"/>
      <c r="V321" s="94"/>
      <c r="W321" s="93"/>
      <c r="X321" s="64"/>
      <c r="Y321" s="64"/>
      <c r="Z321" s="64"/>
      <c r="AA321" s="64"/>
      <c r="AB321" s="64"/>
      <c r="AC321" s="64" t="e">
        <f>AVERAGE(Tabela13[[#This Row],[LUCRO 2015]:[LUCRO 2010]])</f>
        <v>#DIV/0!</v>
      </c>
      <c r="AD321" s="64" t="e">
        <f>AVERAGE(Tabela13[[#This Row],[DIV 2015]:[DIV 2010]])</f>
        <v>#DIV/0!</v>
      </c>
      <c r="AE321" s="83" t="e">
        <f>Tabela13[[#This Row],[DIV MÉD]]*1000/Tabela13[[#This Row],[Qtde Total Ações]]</f>
        <v>#DIV/0!</v>
      </c>
      <c r="AF321" s="30" t="e">
        <f>Tabela13[[#This Row],[DIV MÉD]]/Tabela13[[#This Row],[LUCRO MÉD]]</f>
        <v>#DIV/0!</v>
      </c>
      <c r="AG321" s="30" t="e">
        <f>Tabela13[[#This Row],[DIV MÉD/AÇÃO]]/Tabela13[[#This Row],[Cotação]]</f>
        <v>#DIV/0!</v>
      </c>
      <c r="AH321" s="30" t="e">
        <f>Tabela13[[#This Row],[Cotação]]/Tabela13[[#This Row],[VPA]]</f>
        <v>#DIV/0!</v>
      </c>
      <c r="AI321" s="58">
        <f>IF(Tabela13[[#This Row],[P. Líquido]]&gt;0,Tabela13[[#This Row],[LUCRO MÉD]]/(Tabela13[[#This Row],[P. Líquido]]),0)</f>
        <v>0</v>
      </c>
      <c r="AJ321" s="70" t="e">
        <f>IF([LUCRO MÉD]&lt;&gt;0,Tabela13[[#This Row],[Cotação]]/(Tabela13[[#This Row],[LUCRO MÉD]]*1000/Tabela13[[#This Row],[Qtde Total Ações]]),0)</f>
        <v>#DIV/0!</v>
      </c>
      <c r="AK321" s="58" t="e">
        <f>(Tabela13[[#This Row],[LUCRO MÉD]]*1000/Tabela13[[#This Row],[Qtde Total Ações]])/Tabela13[[#This Row],[Cotação]]</f>
        <v>#DIV/0!</v>
      </c>
      <c r="AL321" s="56" t="e">
        <f>Tabela13[[#This Row],[Ativo Circ.]]/Tabela13[[#This Row],[Passivo Circ.]]</f>
        <v>#DIV/0!</v>
      </c>
      <c r="AM321" s="30" t="e">
        <f>STDEV(Tabela13[[#This Row],[LUCRO 2015]:[LUCRO 2010]])/Tabela13[[#This Row],[LUCRO MÉD]]</f>
        <v>#DIV/0!</v>
      </c>
    </row>
    <row r="322" spans="1:39" hidden="1">
      <c r="A322" s="21" t="s">
        <v>825</v>
      </c>
      <c r="B322" s="21" t="s">
        <v>555</v>
      </c>
      <c r="C322" s="21" t="s">
        <v>144</v>
      </c>
      <c r="D322" s="34">
        <f>MAX(Tabela13[[#This Row],[Colunas1]:[Colunas5]])</f>
        <v>22.5</v>
      </c>
      <c r="E32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2" s="28">
        <f>IF(Tabela13[[#This Row],[P. Líquido]]&lt;&gt;0,(Tabela13[[#This Row],[P. Líquido]]*1000)/Tabela13[[#This Row],[Qtde Total Ações]],0)</f>
        <v>0</v>
      </c>
      <c r="G322" s="39">
        <f>SUMPRODUCT(N(TRIM(Tabela15[Colunas1])=Tabela13[[#This Row],[Nome de Pregão]]),Tabela15[Qtde total de ações])</f>
        <v>162768460</v>
      </c>
      <c r="H322" s="21">
        <f>SUMPRODUCT(N(Tabela1[Código]=Tabela13[[#This Row],[PAPEL]]),Tabela1[Fechamento])</f>
        <v>0</v>
      </c>
      <c r="I322" s="21">
        <f>SUMPRODUCT(N(Tabela17[Código]=Tabela13[[#This Row],[PAPEL]]),Tabela17[Fechamento])</f>
        <v>22.5</v>
      </c>
      <c r="J322" s="21">
        <f>SUMPRODUCT(N(Tabela176[Código]=Tabela13[[#This Row],[PAPEL]]),Tabela176[Fechamento])</f>
        <v>22.5</v>
      </c>
      <c r="K322" s="21">
        <f>SUMPRODUCT(N(Tabela1768[Código]=Tabela13[[#This Row],[PAPEL]]),Tabela1768[Fechamento])</f>
        <v>0</v>
      </c>
      <c r="L322" s="26">
        <f>SUMPRODUCT(N(Tabela17683[Código]=Tabela13[[#This Row],[PAPEL]]),Tabela17683[Fechamento])</f>
        <v>0</v>
      </c>
      <c r="M322" s="32">
        <f>IF(Tabela13[[#This Row],[Cotação]]&gt;0,Plan1!$B$2/Tabela13[[#This Row],[Cotação]]-MOD(Plan1!$B$2/Tabela13[[#This Row],[Cotação]],100),0)</f>
        <v>0</v>
      </c>
      <c r="N322" s="32"/>
      <c r="O322" s="32"/>
      <c r="P322" s="88"/>
      <c r="Q322" s="64"/>
      <c r="R322" s="64"/>
      <c r="S322" s="64"/>
      <c r="T322" s="64"/>
      <c r="U322" s="64"/>
      <c r="V322" s="94"/>
      <c r="W322" s="93"/>
      <c r="X322" s="64"/>
      <c r="Y322" s="64"/>
      <c r="Z322" s="64"/>
      <c r="AA322" s="64"/>
      <c r="AB322" s="64"/>
      <c r="AC322" s="64" t="e">
        <f>AVERAGE(Tabela13[[#This Row],[LUCRO 2015]:[LUCRO 2010]])</f>
        <v>#DIV/0!</v>
      </c>
      <c r="AD322" s="64" t="e">
        <f>AVERAGE(Tabela13[[#This Row],[DIV 2015]:[DIV 2010]])</f>
        <v>#DIV/0!</v>
      </c>
      <c r="AE322" s="83" t="e">
        <f>Tabela13[[#This Row],[DIV MÉD]]*1000/Tabela13[[#This Row],[Qtde Total Ações]]</f>
        <v>#DIV/0!</v>
      </c>
      <c r="AF322" s="30" t="e">
        <f>Tabela13[[#This Row],[DIV MÉD]]/Tabela13[[#This Row],[LUCRO MÉD]]</f>
        <v>#DIV/0!</v>
      </c>
      <c r="AG322" s="30" t="e">
        <f>Tabela13[[#This Row],[DIV MÉD/AÇÃO]]/Tabela13[[#This Row],[Cotação]]</f>
        <v>#DIV/0!</v>
      </c>
      <c r="AH322" s="30" t="e">
        <f>Tabela13[[#This Row],[Cotação]]/Tabela13[[#This Row],[VPA]]</f>
        <v>#DIV/0!</v>
      </c>
      <c r="AI322" s="58">
        <f>IF(Tabela13[[#This Row],[P. Líquido]]&gt;0,Tabela13[[#This Row],[LUCRO MÉD]]/(Tabela13[[#This Row],[P. Líquido]]),0)</f>
        <v>0</v>
      </c>
      <c r="AJ322" s="70" t="e">
        <f>IF([LUCRO MÉD]&lt;&gt;0,Tabela13[[#This Row],[Cotação]]/(Tabela13[[#This Row],[LUCRO MÉD]]*1000/Tabela13[[#This Row],[Qtde Total Ações]]),0)</f>
        <v>#DIV/0!</v>
      </c>
      <c r="AK322" s="58" t="e">
        <f>(Tabela13[[#This Row],[LUCRO MÉD]]*1000/Tabela13[[#This Row],[Qtde Total Ações]])/Tabela13[[#This Row],[Cotação]]</f>
        <v>#DIV/0!</v>
      </c>
      <c r="AL322" s="56" t="e">
        <f>Tabela13[[#This Row],[Ativo Circ.]]/Tabela13[[#This Row],[Passivo Circ.]]</f>
        <v>#DIV/0!</v>
      </c>
      <c r="AM322" s="30" t="e">
        <f>STDEV(Tabela13[[#This Row],[LUCRO 2015]:[LUCRO 2010]])/Tabela13[[#This Row],[LUCRO MÉD]]</f>
        <v>#DIV/0!</v>
      </c>
    </row>
    <row r="323" spans="1:39" hidden="1">
      <c r="A323" s="21" t="s">
        <v>718</v>
      </c>
      <c r="B323" s="21" t="s">
        <v>555</v>
      </c>
      <c r="C323" s="21" t="s">
        <v>432</v>
      </c>
      <c r="D323" s="34">
        <f>MAX(Tabela13[[#This Row],[Colunas1]:[Colunas5]])</f>
        <v>22.78</v>
      </c>
      <c r="E32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3" s="28">
        <f>IF(Tabela13[[#This Row],[P. Líquido]]&lt;&gt;0,(Tabela13[[#This Row],[P. Líquido]]*1000)/Tabela13[[#This Row],[Qtde Total Ações]],0)</f>
        <v>0</v>
      </c>
      <c r="G323" s="39">
        <f>SUMPRODUCT(N(TRIM(Tabela15[Colunas1])=Tabela13[[#This Row],[Nome de Pregão]]),Tabela15[Qtde total de ações])</f>
        <v>642085575</v>
      </c>
      <c r="H323" s="21">
        <f>SUMPRODUCT(N(Tabela1[Código]=Tabela13[[#This Row],[PAPEL]]),Tabela1[Fechamento])</f>
        <v>0</v>
      </c>
      <c r="I323" s="21">
        <f>SUMPRODUCT(N(Tabela17[Código]=Tabela13[[#This Row],[PAPEL]]),Tabela17[Fechamento])</f>
        <v>0</v>
      </c>
      <c r="J323" s="21">
        <f>SUMPRODUCT(N(Tabela176[Código]=Tabela13[[#This Row],[PAPEL]]),Tabela176[Fechamento])</f>
        <v>0</v>
      </c>
      <c r="K323" s="21">
        <f>SUMPRODUCT(N(Tabela1768[Código]=Tabela13[[#This Row],[PAPEL]]),Tabela1768[Fechamento])</f>
        <v>22.78</v>
      </c>
      <c r="L323" s="26">
        <f>SUMPRODUCT(N(Tabela17683[Código]=Tabela13[[#This Row],[PAPEL]]),Tabela17683[Fechamento])</f>
        <v>0</v>
      </c>
      <c r="M323" s="32">
        <f>IF(Tabela13[[#This Row],[Cotação]]&gt;0,Plan1!$B$2/Tabela13[[#This Row],[Cotação]]-MOD(Plan1!$B$2/Tabela13[[#This Row],[Cotação]],100),0)</f>
        <v>0</v>
      </c>
      <c r="N323" s="32"/>
      <c r="O323" s="32"/>
      <c r="P323" s="88"/>
      <c r="Q323" s="64"/>
      <c r="R323" s="64"/>
      <c r="S323" s="64"/>
      <c r="T323" s="64"/>
      <c r="U323" s="64"/>
      <c r="V323" s="94"/>
      <c r="W323" s="93"/>
      <c r="X323" s="64"/>
      <c r="Y323" s="64"/>
      <c r="Z323" s="64"/>
      <c r="AA323" s="64"/>
      <c r="AB323" s="64"/>
      <c r="AC323" s="64" t="e">
        <f>AVERAGE(Tabela13[[#This Row],[LUCRO 2015]:[LUCRO 2010]])</f>
        <v>#DIV/0!</v>
      </c>
      <c r="AD323" s="64" t="e">
        <f>AVERAGE(Tabela13[[#This Row],[DIV 2015]:[DIV 2010]])</f>
        <v>#DIV/0!</v>
      </c>
      <c r="AE323" s="83" t="e">
        <f>Tabela13[[#This Row],[DIV MÉD]]*1000/Tabela13[[#This Row],[Qtde Total Ações]]</f>
        <v>#DIV/0!</v>
      </c>
      <c r="AF323" s="30" t="e">
        <f>Tabela13[[#This Row],[DIV MÉD]]/Tabela13[[#This Row],[LUCRO MÉD]]</f>
        <v>#DIV/0!</v>
      </c>
      <c r="AG323" s="30" t="e">
        <f>Tabela13[[#This Row],[DIV MÉD/AÇÃO]]/Tabela13[[#This Row],[Cotação]]</f>
        <v>#DIV/0!</v>
      </c>
      <c r="AH323" s="30" t="e">
        <f>Tabela13[[#This Row],[Cotação]]/Tabela13[[#This Row],[VPA]]</f>
        <v>#DIV/0!</v>
      </c>
      <c r="AI323" s="58">
        <f>IF(Tabela13[[#This Row],[P. Líquido]]&gt;0,Tabela13[[#This Row],[LUCRO MÉD]]/(Tabela13[[#This Row],[P. Líquido]]),0)</f>
        <v>0</v>
      </c>
      <c r="AJ323" s="70" t="e">
        <f>IF([LUCRO MÉD]&lt;&gt;0,Tabela13[[#This Row],[Cotação]]/(Tabela13[[#This Row],[LUCRO MÉD]]*1000/Tabela13[[#This Row],[Qtde Total Ações]]),0)</f>
        <v>#DIV/0!</v>
      </c>
      <c r="AK323" s="58" t="e">
        <f>(Tabela13[[#This Row],[LUCRO MÉD]]*1000/Tabela13[[#This Row],[Qtde Total Ações]])/Tabela13[[#This Row],[Cotação]]</f>
        <v>#DIV/0!</v>
      </c>
      <c r="AL323" s="56" t="e">
        <f>Tabela13[[#This Row],[Ativo Circ.]]/Tabela13[[#This Row],[Passivo Circ.]]</f>
        <v>#DIV/0!</v>
      </c>
      <c r="AM323" s="30" t="e">
        <f>STDEV(Tabela13[[#This Row],[LUCRO 2015]:[LUCRO 2010]])/Tabela13[[#This Row],[LUCRO MÉD]]</f>
        <v>#DIV/0!</v>
      </c>
    </row>
    <row r="324" spans="1:39" hidden="1">
      <c r="A324" s="60" t="s">
        <v>745</v>
      </c>
      <c r="B324" s="21" t="s">
        <v>555</v>
      </c>
      <c r="C324" s="21" t="s">
        <v>328</v>
      </c>
      <c r="D324" s="34">
        <f>MAX(Tabela13[[#This Row],[Colunas1]:[Colunas5]])</f>
        <v>24</v>
      </c>
      <c r="E32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4" s="28">
        <f>IF(Tabela13[[#This Row],[P. Líquido]]&lt;&gt;0,(Tabela13[[#This Row],[P. Líquido]]*1000)/Tabela13[[#This Row],[Qtde Total Ações]],0)</f>
        <v>2.4992320736360405</v>
      </c>
      <c r="G324" s="39">
        <f>SUMPRODUCT(N(TRIM(Tabela15[Colunas1])=Tabela13[[#This Row],[Nome de Pregão]]),Tabela15[Qtde total de ações])</f>
        <v>431239264</v>
      </c>
      <c r="H324" s="21">
        <f>SUMPRODUCT(N(Tabela1[Código]=Tabela13[[#This Row],[PAPEL]]),Tabela1[Fechamento])</f>
        <v>0</v>
      </c>
      <c r="I324" s="21">
        <f>SUMPRODUCT(N(Tabela17[Código]=Tabela13[[#This Row],[PAPEL]]),Tabela17[Fechamento])</f>
        <v>0</v>
      </c>
      <c r="J324" s="21">
        <f>SUMPRODUCT(N(Tabela176[Código]=Tabela13[[#This Row],[PAPEL]]),Tabela176[Fechamento])</f>
        <v>24</v>
      </c>
      <c r="K324" s="21">
        <f>SUMPRODUCT(N(Tabela1768[Código]=Tabela13[[#This Row],[PAPEL]]),Tabela1768[Fechamento])</f>
        <v>0</v>
      </c>
      <c r="L324" s="26">
        <f>SUMPRODUCT(N(Tabela17683[Código]=Tabela13[[#This Row],[PAPEL]]),Tabela17683[Fechamento])</f>
        <v>0</v>
      </c>
      <c r="M324" s="32">
        <f>IF(Tabela13[[#This Row],[Cotação]]&gt;0,Plan1!$B$2/Tabela13[[#This Row],[Cotação]]-MOD(Plan1!$B$2/Tabela13[[#This Row],[Cotação]],100),0)</f>
        <v>0</v>
      </c>
      <c r="N324" s="67">
        <v>1077767</v>
      </c>
      <c r="O324" s="67">
        <v>6018706</v>
      </c>
      <c r="P324" s="89">
        <v>4572920</v>
      </c>
      <c r="Q324" s="64">
        <v>522732</v>
      </c>
      <c r="R324" s="64">
        <v>741221</v>
      </c>
      <c r="S324" s="64">
        <v>847806</v>
      </c>
      <c r="T324" s="64"/>
      <c r="U324" s="64"/>
      <c r="V324" s="94"/>
      <c r="W324" s="93"/>
      <c r="X324" s="64"/>
      <c r="Y324" s="64"/>
      <c r="Z324" s="64"/>
      <c r="AA324" s="64"/>
      <c r="AB324" s="64"/>
      <c r="AC324" s="64">
        <f>AVERAGE(Tabela13[[#This Row],[LUCRO 2015]:[LUCRO 2010]])</f>
        <v>703919.66666666663</v>
      </c>
      <c r="AD324" s="64" t="e">
        <f>AVERAGE(Tabela13[[#This Row],[DIV 2015]:[DIV 2010]])</f>
        <v>#DIV/0!</v>
      </c>
      <c r="AE324" s="83" t="e">
        <f>Tabela13[[#This Row],[DIV MÉD]]*1000/Tabela13[[#This Row],[Qtde Total Ações]]</f>
        <v>#DIV/0!</v>
      </c>
      <c r="AF324" s="30" t="e">
        <f>Tabela13[[#This Row],[DIV MÉD]]/Tabela13[[#This Row],[LUCRO MÉD]]</f>
        <v>#DIV/0!</v>
      </c>
      <c r="AG324" s="30" t="e">
        <f>Tabela13[[#This Row],[DIV MÉD/AÇÃO]]/Tabela13[[#This Row],[Cotação]]</f>
        <v>#DIV/0!</v>
      </c>
      <c r="AH324" s="30">
        <f>Tabela13[[#This Row],[Cotação]]/Tabela13[[#This Row],[VPA]]</f>
        <v>9.6029497433118678</v>
      </c>
      <c r="AI324" s="58">
        <f>IF(Tabela13[[#This Row],[P. Líquido]]&gt;0,Tabela13[[#This Row],[LUCRO MÉD]]/(Tabela13[[#This Row],[P. Líquido]]),0)</f>
        <v>0.65312787148490037</v>
      </c>
      <c r="AJ324" s="70">
        <f>IF([LUCRO MÉD]&lt;&gt;0,Tabela13[[#This Row],[Cotação]]/(Tabela13[[#This Row],[LUCRO MÉD]]*1000/Tabela13[[#This Row],[Qtde Total Ações]]),0)</f>
        <v>14.703016304417314</v>
      </c>
      <c r="AK324" s="58">
        <f>(Tabela13[[#This Row],[LUCRO MÉD]]*1000/Tabela13[[#This Row],[Qtde Total Ações]])/Tabela13[[#This Row],[Cotação]]</f>
        <v>6.8013255191695876E-2</v>
      </c>
      <c r="AL324" s="56">
        <f>Tabela13[[#This Row],[Ativo Circ.]]/Tabela13[[#This Row],[Passivo Circ.]]</f>
        <v>1.3161625394714975</v>
      </c>
      <c r="AM324" s="30">
        <f>STDEV(Tabela13[[#This Row],[LUCRO 2015]:[LUCRO 2010]])/Tabela13[[#This Row],[LUCRO MÉD]]</f>
        <v>0.23541901971851545</v>
      </c>
    </row>
    <row r="325" spans="1:39" hidden="1">
      <c r="A325" s="60" t="s">
        <v>776</v>
      </c>
      <c r="B325" s="21" t="s">
        <v>556</v>
      </c>
      <c r="C325" s="21" t="s">
        <v>49</v>
      </c>
      <c r="D325" s="34">
        <f>MAX(Tabela13[[#This Row],[Colunas1]:[Colunas5]])</f>
        <v>4.6100000000000003</v>
      </c>
      <c r="E32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5" s="28" t="e">
        <f>IF(Tabela13[[#This Row],[P. Líquido]]&lt;&gt;0,(Tabela13[[#This Row],[P. Líquido]]*1000)/Tabela13[[#This Row],[Qtde Total Ações]],0)</f>
        <v>#DIV/0!</v>
      </c>
      <c r="G325" s="39">
        <f>SUMPRODUCT(N(TRIM(Tabela15[Colunas1])=Tabela13[[#This Row],[Nome de Pregão]]),Tabela15[Qtde total de ações])</f>
        <v>0</v>
      </c>
      <c r="H325" s="21">
        <f>SUMPRODUCT(N(Tabela1[Código]=Tabela13[[#This Row],[PAPEL]]),Tabela1[Fechamento])</f>
        <v>4.6100000000000003</v>
      </c>
      <c r="I325" s="21">
        <f>SUMPRODUCT(N(Tabela17[Código]=Tabela13[[#This Row],[PAPEL]]),Tabela17[Fechamento])</f>
        <v>0</v>
      </c>
      <c r="J325" s="21">
        <f>SUMPRODUCT(N(Tabela176[Código]=Tabela13[[#This Row],[PAPEL]]),Tabela176[Fechamento])</f>
        <v>0</v>
      </c>
      <c r="K325" s="21">
        <f>SUMPRODUCT(N(Tabela1768[Código]=Tabela13[[#This Row],[PAPEL]]),Tabela1768[Fechamento])</f>
        <v>0</v>
      </c>
      <c r="L325" s="31">
        <f>SUMPRODUCT(N(Tabela17683[Código]=Tabela13[[#This Row],[PAPEL]]),Tabela17683[Fechamento])</f>
        <v>0</v>
      </c>
      <c r="M325" s="32">
        <f>IF(Tabela13[[#This Row],[Cotação]]&gt;0,Plan1!$B$2/Tabela13[[#This Row],[Cotação]]-MOD(Plan1!$B$2/Tabela13[[#This Row],[Cotação]],100),0)</f>
        <v>200</v>
      </c>
      <c r="N325" s="39">
        <v>4180307</v>
      </c>
      <c r="O325" s="39">
        <v>738383</v>
      </c>
      <c r="P325" s="87">
        <v>741501</v>
      </c>
      <c r="Q325" s="64">
        <v>438444</v>
      </c>
      <c r="R325" s="64">
        <v>421586</v>
      </c>
      <c r="S325" s="64">
        <v>402904</v>
      </c>
      <c r="T325" s="64"/>
      <c r="U325" s="64"/>
      <c r="V325" s="94"/>
      <c r="W325" s="93"/>
      <c r="X325" s="64"/>
      <c r="Y325" s="64"/>
      <c r="Z325" s="64"/>
      <c r="AA325" s="64"/>
      <c r="AB325" s="64"/>
      <c r="AC325" s="64">
        <f>AVERAGE(Tabela13[[#This Row],[LUCRO 2015]:[LUCRO 2010]])</f>
        <v>420978</v>
      </c>
      <c r="AD325" s="64" t="e">
        <f>AVERAGE(Tabela13[[#This Row],[DIV 2015]:[DIV 2010]])</f>
        <v>#DIV/0!</v>
      </c>
      <c r="AE325" s="83" t="e">
        <f>Tabela13[[#This Row],[DIV MÉD]]*1000/Tabela13[[#This Row],[Qtde Total Ações]]</f>
        <v>#DIV/0!</v>
      </c>
      <c r="AF325" s="30" t="e">
        <f>Tabela13[[#This Row],[DIV MÉD]]/Tabela13[[#This Row],[LUCRO MÉD]]</f>
        <v>#DIV/0!</v>
      </c>
      <c r="AG325" s="30" t="e">
        <f>Tabela13[[#This Row],[DIV MÉD/AÇÃO]]/Tabela13[[#This Row],[Cotação]]</f>
        <v>#DIV/0!</v>
      </c>
      <c r="AH325" s="30" t="e">
        <f>Tabela13[[#This Row],[Cotação]]/Tabela13[[#This Row],[VPA]]</f>
        <v>#DIV/0!</v>
      </c>
      <c r="AI325" s="58">
        <f>IF(Tabela13[[#This Row],[P. Líquido]]&gt;0,Tabela13[[#This Row],[LUCRO MÉD]]/(Tabela13[[#This Row],[P. Líquido]]),0)</f>
        <v>0.10070504391184666</v>
      </c>
      <c r="AJ325" s="70" t="e">
        <f>IF([LUCRO MÉD]&lt;&gt;0,Tabela13[[#This Row],[Cotação]]/(Tabela13[[#This Row],[LUCRO MÉD]]*1000/Tabela13[[#This Row],[Qtde Total Ações]]),0)</f>
        <v>#DIV/0!</v>
      </c>
      <c r="AK325" s="58" t="e">
        <f>(Tabela13[[#This Row],[LUCRO MÉD]]*1000/Tabela13[[#This Row],[Qtde Total Ações]])/Tabela13[[#This Row],[Cotação]]</f>
        <v>#DIV/0!</v>
      </c>
      <c r="AL325" s="56">
        <f>Tabela13[[#This Row],[Ativo Circ.]]/Tabela13[[#This Row],[Passivo Circ.]]</f>
        <v>0.99579501578554852</v>
      </c>
      <c r="AM325" s="30">
        <f>STDEV(Tabela13[[#This Row],[LUCRO 2015]:[LUCRO 2010]])/Tabela13[[#This Row],[LUCRO MÉD]]</f>
        <v>4.2229758565473396E-2</v>
      </c>
    </row>
    <row r="326" spans="1:39" hidden="1">
      <c r="A326" s="60" t="s">
        <v>776</v>
      </c>
      <c r="B326" s="21" t="s">
        <v>555</v>
      </c>
      <c r="C326" s="21" t="s">
        <v>95</v>
      </c>
      <c r="D326" s="34">
        <f>MAX(Tabela13[[#This Row],[Colunas1]:[Colunas5]])</f>
        <v>5.51</v>
      </c>
      <c r="E32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6" s="28" t="e">
        <f>IF(Tabela13[[#This Row],[P. Líquido]]&lt;&gt;0,(Tabela13[[#This Row],[P. Líquido]]*1000)/Tabela13[[#This Row],[Qtde Total Ações]],0)</f>
        <v>#DIV/0!</v>
      </c>
      <c r="G326" s="39">
        <f>SUMPRODUCT(N(TRIM(Tabela15[Colunas1])=Tabela13[[#This Row],[Nome de Pregão]]),Tabela15[Qtde total de ações])</f>
        <v>0</v>
      </c>
      <c r="H326" s="21">
        <f>SUMPRODUCT(N(Tabela1[Código]=Tabela13[[#This Row],[PAPEL]]),Tabela1[Fechamento])</f>
        <v>5.51</v>
      </c>
      <c r="I326" s="21">
        <f>SUMPRODUCT(N(Tabela17[Código]=Tabela13[[#This Row],[PAPEL]]),Tabela17[Fechamento])</f>
        <v>0</v>
      </c>
      <c r="J326" s="21">
        <f>SUMPRODUCT(N(Tabela176[Código]=Tabela13[[#This Row],[PAPEL]]),Tabela176[Fechamento])</f>
        <v>0</v>
      </c>
      <c r="K326" s="21">
        <f>SUMPRODUCT(N(Tabela1768[Código]=Tabela13[[#This Row],[PAPEL]]),Tabela1768[Fechamento])</f>
        <v>0</v>
      </c>
      <c r="L326" s="31">
        <f>SUMPRODUCT(N(Tabela17683[Código]=Tabela13[[#This Row],[PAPEL]]),Tabela17683[Fechamento])</f>
        <v>0</v>
      </c>
      <c r="M326" s="32">
        <f>IF(Tabela13[[#This Row],[Cotação]]&gt;0,Plan1!$B$2/Tabela13[[#This Row],[Cotação]]-MOD(Plan1!$B$2/Tabela13[[#This Row],[Cotação]],100),0)</f>
        <v>100</v>
      </c>
      <c r="N326" s="39">
        <v>4180307</v>
      </c>
      <c r="O326" s="39">
        <v>738383</v>
      </c>
      <c r="P326" s="87">
        <v>741501</v>
      </c>
      <c r="Q326" s="64">
        <v>438444</v>
      </c>
      <c r="R326" s="64">
        <v>421586</v>
      </c>
      <c r="S326" s="64">
        <v>402904</v>
      </c>
      <c r="T326" s="64"/>
      <c r="U326" s="64"/>
      <c r="V326" s="94"/>
      <c r="W326" s="93"/>
      <c r="X326" s="64"/>
      <c r="Y326" s="64"/>
      <c r="Z326" s="64"/>
      <c r="AA326" s="64"/>
      <c r="AB326" s="64"/>
      <c r="AC326" s="64">
        <f>AVERAGE(Tabela13[[#This Row],[LUCRO 2015]:[LUCRO 2010]])</f>
        <v>420978</v>
      </c>
      <c r="AD326" s="64" t="e">
        <f>AVERAGE(Tabela13[[#This Row],[DIV 2015]:[DIV 2010]])</f>
        <v>#DIV/0!</v>
      </c>
      <c r="AE326" s="83" t="e">
        <f>Tabela13[[#This Row],[DIV MÉD]]*1000/Tabela13[[#This Row],[Qtde Total Ações]]</f>
        <v>#DIV/0!</v>
      </c>
      <c r="AF326" s="30" t="e">
        <f>Tabela13[[#This Row],[DIV MÉD]]/Tabela13[[#This Row],[LUCRO MÉD]]</f>
        <v>#DIV/0!</v>
      </c>
      <c r="AG326" s="30" t="e">
        <f>Tabela13[[#This Row],[DIV MÉD/AÇÃO]]/Tabela13[[#This Row],[Cotação]]</f>
        <v>#DIV/0!</v>
      </c>
      <c r="AH326" s="30" t="e">
        <f>Tabela13[[#This Row],[Cotação]]/Tabela13[[#This Row],[VPA]]</f>
        <v>#DIV/0!</v>
      </c>
      <c r="AI326" s="58">
        <f>IF(Tabela13[[#This Row],[P. Líquido]]&gt;0,Tabela13[[#This Row],[LUCRO MÉD]]/(Tabela13[[#This Row],[P. Líquido]]),0)</f>
        <v>0.10070504391184666</v>
      </c>
      <c r="AJ326" s="70" t="e">
        <f>IF([LUCRO MÉD]&lt;&gt;0,Tabela13[[#This Row],[Cotação]]/(Tabela13[[#This Row],[LUCRO MÉD]]*1000/Tabela13[[#This Row],[Qtde Total Ações]]),0)</f>
        <v>#DIV/0!</v>
      </c>
      <c r="AK326" s="58" t="e">
        <f>(Tabela13[[#This Row],[LUCRO MÉD]]*1000/Tabela13[[#This Row],[Qtde Total Ações]])/Tabela13[[#This Row],[Cotação]]</f>
        <v>#DIV/0!</v>
      </c>
      <c r="AL326" s="56">
        <f>Tabela13[[#This Row],[Ativo Circ.]]/Tabela13[[#This Row],[Passivo Circ.]]</f>
        <v>0.99579501578554852</v>
      </c>
      <c r="AM326" s="30">
        <f>STDEV(Tabela13[[#This Row],[LUCRO 2015]:[LUCRO 2010]])/Tabela13[[#This Row],[LUCRO MÉD]]</f>
        <v>4.2229758565473396E-2</v>
      </c>
    </row>
    <row r="327" spans="1:39" hidden="1">
      <c r="A327" s="60" t="s">
        <v>777</v>
      </c>
      <c r="B327" s="21" t="s">
        <v>556</v>
      </c>
      <c r="C327" s="21" t="s">
        <v>248</v>
      </c>
      <c r="D327" s="34">
        <f>MAX(Tabela13[[#This Row],[Colunas1]:[Colunas5]])</f>
        <v>7.9</v>
      </c>
      <c r="E32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7" s="28" t="e">
        <f>IF(Tabela13[[#This Row],[P. Líquido]]&lt;&gt;0,(Tabela13[[#This Row],[P. Líquido]]*1000)/Tabela13[[#This Row],[Qtde Total Ações]],0)</f>
        <v>#DIV/0!</v>
      </c>
      <c r="G327" s="39">
        <f>SUMPRODUCT(N(TRIM(Tabela15[Colunas1])=Tabela13[[#This Row],[Nome de Pregão]]),Tabela15[Qtde total de ações])</f>
        <v>0</v>
      </c>
      <c r="H327" s="21">
        <f>SUMPRODUCT(N(Tabela1[Código]=Tabela13[[#This Row],[PAPEL]]),Tabela1[Fechamento])</f>
        <v>0</v>
      </c>
      <c r="I327" s="21">
        <f>SUMPRODUCT(N(Tabela17[Código]=Tabela13[[#This Row],[PAPEL]]),Tabela17[Fechamento])</f>
        <v>0</v>
      </c>
      <c r="J327" s="21">
        <f>SUMPRODUCT(N(Tabela176[Código]=Tabela13[[#This Row],[PAPEL]]),Tabela176[Fechamento])</f>
        <v>7.9</v>
      </c>
      <c r="K327" s="31">
        <f>SUMPRODUCT(N(Tabela1768[Código]=Tabela13[[#This Row],[PAPEL]]),Tabela1768[Fechamento])</f>
        <v>0</v>
      </c>
      <c r="L327" s="21">
        <f>SUMPRODUCT(N(Tabela17683[Código]=Tabela13[[#This Row],[PAPEL]]),Tabela17683[Fechamento])</f>
        <v>0</v>
      </c>
      <c r="M327" s="32">
        <f>IF(Tabela13[[#This Row],[Cotação]]&gt;0,Plan1!$B$2/Tabela13[[#This Row],[Cotação]]-MOD(Plan1!$B$2/Tabela13[[#This Row],[Cotação]],100),0)</f>
        <v>100</v>
      </c>
      <c r="N327" s="67">
        <v>79835284</v>
      </c>
      <c r="O327" s="67">
        <v>605394528</v>
      </c>
      <c r="P327" s="89">
        <v>605394528</v>
      </c>
      <c r="Q327" s="64">
        <v>9833826</v>
      </c>
      <c r="R327" s="64">
        <v>5707776</v>
      </c>
      <c r="S327" s="64">
        <v>5848124</v>
      </c>
      <c r="T327" s="64"/>
      <c r="U327" s="64"/>
      <c r="V327" s="94"/>
      <c r="W327" s="93"/>
      <c r="X327" s="64"/>
      <c r="Y327" s="64"/>
      <c r="Z327" s="64"/>
      <c r="AA327" s="64"/>
      <c r="AB327" s="64"/>
      <c r="AC327" s="64">
        <f>AVERAGE(Tabela13[[#This Row],[LUCRO 2015]:[LUCRO 2010]])</f>
        <v>7129908.666666667</v>
      </c>
      <c r="AD327" s="64" t="e">
        <f>AVERAGE(Tabela13[[#This Row],[DIV 2015]:[DIV 2010]])</f>
        <v>#DIV/0!</v>
      </c>
      <c r="AE327" s="83" t="e">
        <f>Tabela13[[#This Row],[DIV MÉD]]*1000/Tabela13[[#This Row],[Qtde Total Ações]]</f>
        <v>#DIV/0!</v>
      </c>
      <c r="AF327" s="30" t="e">
        <f>Tabela13[[#This Row],[DIV MÉD]]/Tabela13[[#This Row],[LUCRO MÉD]]</f>
        <v>#DIV/0!</v>
      </c>
      <c r="AG327" s="30" t="e">
        <f>Tabela13[[#This Row],[DIV MÉD/AÇÃO]]/Tabela13[[#This Row],[Cotação]]</f>
        <v>#DIV/0!</v>
      </c>
      <c r="AH327" s="30" t="e">
        <f>Tabela13[[#This Row],[Cotação]]/Tabela13[[#This Row],[VPA]]</f>
        <v>#DIV/0!</v>
      </c>
      <c r="AI327" s="58">
        <f>IF(Tabela13[[#This Row],[P. Líquido]]&gt;0,Tabela13[[#This Row],[LUCRO MÉD]]/(Tabela13[[#This Row],[P. Líquido]]),0)</f>
        <v>8.9307738501521045E-2</v>
      </c>
      <c r="AJ327" s="70" t="e">
        <f>IF([LUCRO MÉD]&lt;&gt;0,Tabela13[[#This Row],[Cotação]]/(Tabela13[[#This Row],[LUCRO MÉD]]*1000/Tabela13[[#This Row],[Qtde Total Ações]]),0)</f>
        <v>#DIV/0!</v>
      </c>
      <c r="AK327" s="58" t="e">
        <f>(Tabela13[[#This Row],[LUCRO MÉD]]*1000/Tabela13[[#This Row],[Qtde Total Ações]])/Tabela13[[#This Row],[Cotação]]</f>
        <v>#DIV/0!</v>
      </c>
      <c r="AL327" s="56">
        <f>Tabela13[[#This Row],[Ativo Circ.]]/Tabela13[[#This Row],[Passivo Circ.]]</f>
        <v>1</v>
      </c>
      <c r="AM327" s="30">
        <f>STDEV(Tabela13[[#This Row],[LUCRO 2015]:[LUCRO 2010]])/Tabela13[[#This Row],[LUCRO MÉD]]</f>
        <v>0.32857536438297147</v>
      </c>
    </row>
    <row r="328" spans="1:39" hidden="1">
      <c r="A328" s="60" t="s">
        <v>777</v>
      </c>
      <c r="B328" s="21" t="s">
        <v>555</v>
      </c>
      <c r="C328" s="21" t="s">
        <v>247</v>
      </c>
      <c r="D328" s="34">
        <f>MAX(Tabela13[[#This Row],[Colunas1]:[Colunas5]])</f>
        <v>10.5</v>
      </c>
      <c r="E32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8" s="28" t="e">
        <f>IF(Tabela13[[#This Row],[P. Líquido]]&lt;&gt;0,(Tabela13[[#This Row],[P. Líquido]]*1000)/Tabela13[[#This Row],[Qtde Total Ações]],0)</f>
        <v>#DIV/0!</v>
      </c>
      <c r="G328" s="39">
        <f>SUMPRODUCT(N(TRIM(Tabela15[Colunas1])=Tabela13[[#This Row],[Nome de Pregão]]),Tabela15[Qtde total de ações])</f>
        <v>0</v>
      </c>
      <c r="H328" s="21">
        <f>SUMPRODUCT(N(Tabela1[Código]=Tabela13[[#This Row],[PAPEL]]),Tabela1[Fechamento])</f>
        <v>0</v>
      </c>
      <c r="I328" s="21">
        <f>SUMPRODUCT(N(Tabela17[Código]=Tabela13[[#This Row],[PAPEL]]),Tabela17[Fechamento])</f>
        <v>0</v>
      </c>
      <c r="J328" s="21">
        <f>SUMPRODUCT(N(Tabela176[Código]=Tabela13[[#This Row],[PAPEL]]),Tabela176[Fechamento])</f>
        <v>10.5</v>
      </c>
      <c r="K328" s="31">
        <f>SUMPRODUCT(N(Tabela1768[Código]=Tabela13[[#This Row],[PAPEL]]),Tabela1768[Fechamento])</f>
        <v>0</v>
      </c>
      <c r="L328" s="21">
        <f>SUMPRODUCT(N(Tabela17683[Código]=Tabela13[[#This Row],[PAPEL]]),Tabela17683[Fechamento])</f>
        <v>0</v>
      </c>
      <c r="M328" s="32">
        <f>IF(Tabela13[[#This Row],[Cotação]]&gt;0,Plan1!$B$2/Tabela13[[#This Row],[Cotação]]-MOD(Plan1!$B$2/Tabela13[[#This Row],[Cotação]],100),0)</f>
        <v>0</v>
      </c>
      <c r="N328" s="67">
        <v>79835284</v>
      </c>
      <c r="O328" s="67">
        <v>605394528</v>
      </c>
      <c r="P328" s="89">
        <v>605394528</v>
      </c>
      <c r="Q328" s="64">
        <v>9833826</v>
      </c>
      <c r="R328" s="64">
        <v>5707776</v>
      </c>
      <c r="S328" s="64">
        <v>5848124</v>
      </c>
      <c r="T328" s="64"/>
      <c r="U328" s="64"/>
      <c r="V328" s="94"/>
      <c r="W328" s="93"/>
      <c r="X328" s="64"/>
      <c r="Y328" s="64"/>
      <c r="Z328" s="64"/>
      <c r="AA328" s="64"/>
      <c r="AB328" s="64"/>
      <c r="AC328" s="64">
        <f>AVERAGE(Tabela13[[#This Row],[LUCRO 2015]:[LUCRO 2010]])</f>
        <v>7129908.666666667</v>
      </c>
      <c r="AD328" s="64" t="e">
        <f>AVERAGE(Tabela13[[#This Row],[DIV 2015]:[DIV 2010]])</f>
        <v>#DIV/0!</v>
      </c>
      <c r="AE328" s="83" t="e">
        <f>Tabela13[[#This Row],[DIV MÉD]]*1000/Tabela13[[#This Row],[Qtde Total Ações]]</f>
        <v>#DIV/0!</v>
      </c>
      <c r="AF328" s="30" t="e">
        <f>Tabela13[[#This Row],[DIV MÉD]]/Tabela13[[#This Row],[LUCRO MÉD]]</f>
        <v>#DIV/0!</v>
      </c>
      <c r="AG328" s="30" t="e">
        <f>Tabela13[[#This Row],[DIV MÉD/AÇÃO]]/Tabela13[[#This Row],[Cotação]]</f>
        <v>#DIV/0!</v>
      </c>
      <c r="AH328" s="30" t="e">
        <f>Tabela13[[#This Row],[Cotação]]/Tabela13[[#This Row],[VPA]]</f>
        <v>#DIV/0!</v>
      </c>
      <c r="AI328" s="58">
        <f>IF(Tabela13[[#This Row],[P. Líquido]]&gt;0,Tabela13[[#This Row],[LUCRO MÉD]]/(Tabela13[[#This Row],[P. Líquido]]),0)</f>
        <v>8.9307738501521045E-2</v>
      </c>
      <c r="AJ328" s="70" t="e">
        <f>IF([LUCRO MÉD]&lt;&gt;0,Tabela13[[#This Row],[Cotação]]/(Tabela13[[#This Row],[LUCRO MÉD]]*1000/Tabela13[[#This Row],[Qtde Total Ações]]),0)</f>
        <v>#DIV/0!</v>
      </c>
      <c r="AK328" s="58" t="e">
        <f>(Tabela13[[#This Row],[LUCRO MÉD]]*1000/Tabela13[[#This Row],[Qtde Total Ações]])/Tabela13[[#This Row],[Cotação]]</f>
        <v>#DIV/0!</v>
      </c>
      <c r="AL328" s="56">
        <f>Tabela13[[#This Row],[Ativo Circ.]]/Tabela13[[#This Row],[Passivo Circ.]]</f>
        <v>1</v>
      </c>
      <c r="AM328" s="30">
        <f>STDEV(Tabela13[[#This Row],[LUCRO 2015]:[LUCRO 2010]])/Tabela13[[#This Row],[LUCRO MÉD]]</f>
        <v>0.32857536438297147</v>
      </c>
    </row>
    <row r="329" spans="1:39" hidden="1">
      <c r="A329" s="60" t="s">
        <v>777</v>
      </c>
      <c r="B329" s="21" t="s">
        <v>557</v>
      </c>
      <c r="C329" s="21" t="s">
        <v>246</v>
      </c>
      <c r="D329" s="34">
        <f>MAX(Tabela13[[#This Row],[Colunas1]:[Colunas5]])</f>
        <v>18.53</v>
      </c>
      <c r="E32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29" s="28" t="e">
        <f>IF(Tabela13[[#This Row],[P. Líquido]]&lt;&gt;0,(Tabela13[[#This Row],[P. Líquido]]*1000)/Tabela13[[#This Row],[Qtde Total Ações]],0)</f>
        <v>#DIV/0!</v>
      </c>
      <c r="G329" s="39">
        <f>SUMPRODUCT(N(TRIM(Tabela15[Colunas1])=Tabela13[[#This Row],[Nome de Pregão]]),Tabela15[Qtde total de ações])</f>
        <v>0</v>
      </c>
      <c r="H329" s="21">
        <f>SUMPRODUCT(N(Tabela1[Código]=Tabela13[[#This Row],[PAPEL]]),Tabela1[Fechamento])</f>
        <v>0</v>
      </c>
      <c r="I329" s="21">
        <f>SUMPRODUCT(N(Tabela17[Código]=Tabela13[[#This Row],[PAPEL]]),Tabela17[Fechamento])</f>
        <v>0</v>
      </c>
      <c r="J329" s="21">
        <f>SUMPRODUCT(N(Tabela176[Código]=Tabela13[[#This Row],[PAPEL]]),Tabela176[Fechamento])</f>
        <v>18.53</v>
      </c>
      <c r="K329" s="31">
        <f>SUMPRODUCT(N(Tabela1768[Código]=Tabela13[[#This Row],[PAPEL]]),Tabela1768[Fechamento])</f>
        <v>0</v>
      </c>
      <c r="L329" s="21">
        <f>SUMPRODUCT(N(Tabela17683[Código]=Tabela13[[#This Row],[PAPEL]]),Tabela17683[Fechamento])</f>
        <v>0</v>
      </c>
      <c r="M329" s="32">
        <f>IF(Tabela13[[#This Row],[Cotação]]&gt;0,Plan1!$B$2/Tabela13[[#This Row],[Cotação]]-MOD(Plan1!$B$2/Tabela13[[#This Row],[Cotação]],100),0)</f>
        <v>0</v>
      </c>
      <c r="N329" s="67">
        <v>79835284</v>
      </c>
      <c r="O329" s="67">
        <v>605394528</v>
      </c>
      <c r="P329" s="89">
        <v>605394528</v>
      </c>
      <c r="Q329" s="64">
        <v>9833826</v>
      </c>
      <c r="R329" s="64">
        <v>5707776</v>
      </c>
      <c r="S329" s="64">
        <v>5848124</v>
      </c>
      <c r="T329" s="64"/>
      <c r="U329" s="64"/>
      <c r="V329" s="94"/>
      <c r="W329" s="93"/>
      <c r="X329" s="64"/>
      <c r="Y329" s="64"/>
      <c r="Z329" s="64"/>
      <c r="AA329" s="64"/>
      <c r="AB329" s="64"/>
      <c r="AC329" s="64">
        <f>AVERAGE(Tabela13[[#This Row],[LUCRO 2015]:[LUCRO 2010]])</f>
        <v>7129908.666666667</v>
      </c>
      <c r="AD329" s="64" t="e">
        <f>AVERAGE(Tabela13[[#This Row],[DIV 2015]:[DIV 2010]])</f>
        <v>#DIV/0!</v>
      </c>
      <c r="AE329" s="83" t="e">
        <f>Tabela13[[#This Row],[DIV MÉD]]*1000/Tabela13[[#This Row],[Qtde Total Ações]]</f>
        <v>#DIV/0!</v>
      </c>
      <c r="AF329" s="30" t="e">
        <f>Tabela13[[#This Row],[DIV MÉD]]/Tabela13[[#This Row],[LUCRO MÉD]]</f>
        <v>#DIV/0!</v>
      </c>
      <c r="AG329" s="30" t="e">
        <f>Tabela13[[#This Row],[DIV MÉD/AÇÃO]]/Tabela13[[#This Row],[Cotação]]</f>
        <v>#DIV/0!</v>
      </c>
      <c r="AH329" s="30" t="e">
        <f>Tabela13[[#This Row],[Cotação]]/Tabela13[[#This Row],[VPA]]</f>
        <v>#DIV/0!</v>
      </c>
      <c r="AI329" s="58">
        <f>IF(Tabela13[[#This Row],[P. Líquido]]&gt;0,Tabela13[[#This Row],[LUCRO MÉD]]/(Tabela13[[#This Row],[P. Líquido]]),0)</f>
        <v>8.9307738501521045E-2</v>
      </c>
      <c r="AJ329" s="70" t="e">
        <f>IF([LUCRO MÉD]&lt;&gt;0,Tabela13[[#This Row],[Cotação]]/(Tabela13[[#This Row],[LUCRO MÉD]]*1000/Tabela13[[#This Row],[Qtde Total Ações]]),0)</f>
        <v>#DIV/0!</v>
      </c>
      <c r="AK329" s="58" t="e">
        <f>(Tabela13[[#This Row],[LUCRO MÉD]]*1000/Tabela13[[#This Row],[Qtde Total Ações]])/Tabela13[[#This Row],[Cotação]]</f>
        <v>#DIV/0!</v>
      </c>
      <c r="AL329" s="56">
        <f>Tabela13[[#This Row],[Ativo Circ.]]/Tabela13[[#This Row],[Passivo Circ.]]</f>
        <v>1</v>
      </c>
      <c r="AM329" s="30">
        <f>STDEV(Tabela13[[#This Row],[LUCRO 2015]:[LUCRO 2010]])/Tabela13[[#This Row],[LUCRO MÉD]]</f>
        <v>0.32857536438297147</v>
      </c>
    </row>
    <row r="330" spans="1:39" hidden="1">
      <c r="A330" s="60" t="s">
        <v>778</v>
      </c>
      <c r="B330" s="21" t="s">
        <v>566</v>
      </c>
      <c r="C330" s="21" t="s">
        <v>392</v>
      </c>
      <c r="D330" s="34">
        <f>MAX(Tabela13[[#This Row],[Colunas1]:[Colunas5]])</f>
        <v>0</v>
      </c>
      <c r="E33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0" s="28" t="e">
        <f>IF(Tabela13[[#This Row],[P. Líquido]]&lt;&gt;0,(Tabela13[[#This Row],[P. Líquido]]*1000)/Tabela13[[#This Row],[Qtde Total Ações]],0)</f>
        <v>#DIV/0!</v>
      </c>
      <c r="G330" s="39">
        <f>SUMPRODUCT(N(TRIM(Tabela15[Colunas1])=Tabela13[[#This Row],[Nome de Pregão]]),Tabela15[Qtde total de ações])</f>
        <v>0</v>
      </c>
      <c r="H330" s="21">
        <f>SUMPRODUCT(N(Tabela1[Código]=Tabela13[[#This Row],[PAPEL]]),Tabela1[Fechamento])</f>
        <v>0</v>
      </c>
      <c r="I330" s="21">
        <f>SUMPRODUCT(N(Tabela17[Código]=Tabela13[[#This Row],[PAPEL]]),Tabela17[Fechamento])</f>
        <v>0</v>
      </c>
      <c r="J330" s="26">
        <f>SUMPRODUCT(N(Tabela176[Código]=Tabela13[[#This Row],[PAPEL]]),Tabela176[Fechamento])</f>
        <v>0</v>
      </c>
      <c r="K330" s="26">
        <f>SUMPRODUCT(N(Tabela1768[Código]=Tabela13[[#This Row],[PAPEL]]),Tabela1768[Fechamento])</f>
        <v>0</v>
      </c>
      <c r="L330" s="40">
        <f>SUMPRODUCT(N(Tabela17683[Código]=Tabela13[[#This Row],[PAPEL]]),Tabela17683[Fechamento])</f>
        <v>0</v>
      </c>
      <c r="M330" s="32">
        <f>IF(Tabela13[[#This Row],[Cotação]]&gt;0,Plan1!$B$2/Tabela13[[#This Row],[Cotação]]-MOD(Plan1!$B$2/Tabela13[[#This Row],[Cotação]],100),0)</f>
        <v>0</v>
      </c>
      <c r="N330" s="39">
        <v>250550</v>
      </c>
      <c r="O330" s="39">
        <v>221688</v>
      </c>
      <c r="P330" s="87">
        <v>141916</v>
      </c>
      <c r="Q330" s="64">
        <v>0</v>
      </c>
      <c r="R330" s="64">
        <v>959</v>
      </c>
      <c r="S330" s="64">
        <v>35381</v>
      </c>
      <c r="T330" s="64"/>
      <c r="U330" s="64"/>
      <c r="V330" s="94"/>
      <c r="W330" s="93"/>
      <c r="X330" s="64"/>
      <c r="Y330" s="64"/>
      <c r="Z330" s="64"/>
      <c r="AA330" s="64"/>
      <c r="AB330" s="64"/>
      <c r="AC330" s="64">
        <f>AVERAGE(Tabela13[[#This Row],[LUCRO 2015]:[LUCRO 2010]])</f>
        <v>12113.333333333334</v>
      </c>
      <c r="AD330" s="64" t="e">
        <f>AVERAGE(Tabela13[[#This Row],[DIV 2015]:[DIV 2010]])</f>
        <v>#DIV/0!</v>
      </c>
      <c r="AE330" s="83" t="e">
        <f>Tabela13[[#This Row],[DIV MÉD]]*1000/Tabela13[[#This Row],[Qtde Total Ações]]</f>
        <v>#DIV/0!</v>
      </c>
      <c r="AF330" s="30" t="e">
        <f>Tabela13[[#This Row],[DIV MÉD]]/Tabela13[[#This Row],[LUCRO MÉD]]</f>
        <v>#DIV/0!</v>
      </c>
      <c r="AG330" s="30" t="e">
        <f>Tabela13[[#This Row],[DIV MÉD/AÇÃO]]/Tabela13[[#This Row],[Cotação]]</f>
        <v>#DIV/0!</v>
      </c>
      <c r="AH330" s="30" t="e">
        <f>Tabela13[[#This Row],[Cotação]]/Tabela13[[#This Row],[VPA]]</f>
        <v>#DIV/0!</v>
      </c>
      <c r="AI330" s="58">
        <f>IF(Tabela13[[#This Row],[P. Líquido]]&gt;0,Tabela13[[#This Row],[LUCRO MÉD]]/(Tabela13[[#This Row],[P. Líquido]]),0)</f>
        <v>4.8346969999334799E-2</v>
      </c>
      <c r="AJ330" s="70" t="e">
        <f>IF([LUCRO MÉD]&lt;&gt;0,Tabela13[[#This Row],[Cotação]]/(Tabela13[[#This Row],[LUCRO MÉD]]*1000/Tabela13[[#This Row],[Qtde Total Ações]]),0)</f>
        <v>#DIV/0!</v>
      </c>
      <c r="AK330" s="58" t="e">
        <f>(Tabela13[[#This Row],[LUCRO MÉD]]*1000/Tabela13[[#This Row],[Qtde Total Ações]])/Tabela13[[#This Row],[Cotação]]</f>
        <v>#DIV/0!</v>
      </c>
      <c r="AL330" s="56">
        <f>Tabela13[[#This Row],[Ativo Circ.]]/Tabela13[[#This Row],[Passivo Circ.]]</f>
        <v>1.562107161983145</v>
      </c>
      <c r="AM330" s="30">
        <f>STDEV(Tabela13[[#This Row],[LUCRO 2015]:[LUCRO 2010]])/Tabela13[[#This Row],[LUCRO MÉD]]</f>
        <v>1.6639593879442909</v>
      </c>
    </row>
    <row r="331" spans="1:39" hidden="1">
      <c r="A331" s="60" t="s">
        <v>778</v>
      </c>
      <c r="B331" s="21" t="s">
        <v>555</v>
      </c>
      <c r="C331" s="21" t="s">
        <v>390</v>
      </c>
      <c r="D331" s="34">
        <f>MAX(Tabela13[[#This Row],[Colunas1]:[Colunas5]])</f>
        <v>1.65</v>
      </c>
      <c r="E33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1" s="28" t="e">
        <f>IF(Tabela13[[#This Row],[P. Líquido]]&lt;&gt;0,(Tabela13[[#This Row],[P. Líquido]]*1000)/Tabela13[[#This Row],[Qtde Total Ações]],0)</f>
        <v>#DIV/0!</v>
      </c>
      <c r="G331" s="39">
        <f>SUMPRODUCT(N(TRIM(Tabela15[Colunas1])=Tabela13[[#This Row],[Nome de Pregão]]),Tabela15[Qtde total de ações])</f>
        <v>0</v>
      </c>
      <c r="H331" s="21">
        <f>SUMPRODUCT(N(Tabela1[Código]=Tabela13[[#This Row],[PAPEL]]),Tabela1[Fechamento])</f>
        <v>0</v>
      </c>
      <c r="I331" s="21">
        <f>SUMPRODUCT(N(Tabela17[Código]=Tabela13[[#This Row],[PAPEL]]),Tabela17[Fechamento])</f>
        <v>0</v>
      </c>
      <c r="J331" s="26">
        <f>SUMPRODUCT(N(Tabela176[Código]=Tabela13[[#This Row],[PAPEL]]),Tabela176[Fechamento])</f>
        <v>0</v>
      </c>
      <c r="K331" s="26">
        <f>SUMPRODUCT(N(Tabela1768[Código]=Tabela13[[#This Row],[PAPEL]]),Tabela1768[Fechamento])</f>
        <v>1.65</v>
      </c>
      <c r="L331" s="40">
        <f>SUMPRODUCT(N(Tabela17683[Código]=Tabela13[[#This Row],[PAPEL]]),Tabela17683[Fechamento])</f>
        <v>0</v>
      </c>
      <c r="M331" s="32">
        <f>IF(Tabela13[[#This Row],[Cotação]]&gt;0,Plan1!$B$2/Tabela13[[#This Row],[Cotação]]-MOD(Plan1!$B$2/Tabela13[[#This Row],[Cotação]],100),0)</f>
        <v>600</v>
      </c>
      <c r="N331" s="39">
        <v>250550</v>
      </c>
      <c r="O331" s="39">
        <v>221688</v>
      </c>
      <c r="P331" s="87">
        <v>141916</v>
      </c>
      <c r="Q331" s="64">
        <v>0</v>
      </c>
      <c r="R331" s="64">
        <v>959</v>
      </c>
      <c r="S331" s="64">
        <v>35381</v>
      </c>
      <c r="T331" s="64"/>
      <c r="U331" s="64"/>
      <c r="V331" s="94"/>
      <c r="W331" s="93"/>
      <c r="X331" s="64"/>
      <c r="Y331" s="64"/>
      <c r="Z331" s="64"/>
      <c r="AA331" s="64"/>
      <c r="AB331" s="64"/>
      <c r="AC331" s="64">
        <f>AVERAGE(Tabela13[[#This Row],[LUCRO 2015]:[LUCRO 2010]])</f>
        <v>12113.333333333334</v>
      </c>
      <c r="AD331" s="64" t="e">
        <f>AVERAGE(Tabela13[[#This Row],[DIV 2015]:[DIV 2010]])</f>
        <v>#DIV/0!</v>
      </c>
      <c r="AE331" s="83" t="e">
        <f>Tabela13[[#This Row],[DIV MÉD]]*1000/Tabela13[[#This Row],[Qtde Total Ações]]</f>
        <v>#DIV/0!</v>
      </c>
      <c r="AF331" s="30" t="e">
        <f>Tabela13[[#This Row],[DIV MÉD]]/Tabela13[[#This Row],[LUCRO MÉD]]</f>
        <v>#DIV/0!</v>
      </c>
      <c r="AG331" s="30" t="e">
        <f>Tabela13[[#This Row],[DIV MÉD/AÇÃO]]/Tabela13[[#This Row],[Cotação]]</f>
        <v>#DIV/0!</v>
      </c>
      <c r="AH331" s="30" t="e">
        <f>Tabela13[[#This Row],[Cotação]]/Tabela13[[#This Row],[VPA]]</f>
        <v>#DIV/0!</v>
      </c>
      <c r="AI331" s="58">
        <f>IF(Tabela13[[#This Row],[P. Líquido]]&gt;0,Tabela13[[#This Row],[LUCRO MÉD]]/(Tabela13[[#This Row],[P. Líquido]]),0)</f>
        <v>4.8346969999334799E-2</v>
      </c>
      <c r="AJ331" s="70" t="e">
        <f>IF([LUCRO MÉD]&lt;&gt;0,Tabela13[[#This Row],[Cotação]]/(Tabela13[[#This Row],[LUCRO MÉD]]*1000/Tabela13[[#This Row],[Qtde Total Ações]]),0)</f>
        <v>#DIV/0!</v>
      </c>
      <c r="AK331" s="58" t="e">
        <f>(Tabela13[[#This Row],[LUCRO MÉD]]*1000/Tabela13[[#This Row],[Qtde Total Ações]])/Tabela13[[#This Row],[Cotação]]</f>
        <v>#DIV/0!</v>
      </c>
      <c r="AL331" s="56">
        <f>Tabela13[[#This Row],[Ativo Circ.]]/Tabela13[[#This Row],[Passivo Circ.]]</f>
        <v>1.562107161983145</v>
      </c>
      <c r="AM331" s="30">
        <f>STDEV(Tabela13[[#This Row],[LUCRO 2015]:[LUCRO 2010]])/Tabela13[[#This Row],[LUCRO MÉD]]</f>
        <v>1.6639593879442909</v>
      </c>
    </row>
    <row r="332" spans="1:39" hidden="1">
      <c r="A332" s="60" t="s">
        <v>778</v>
      </c>
      <c r="B332" s="21" t="s">
        <v>556</v>
      </c>
      <c r="C332" s="21" t="s">
        <v>391</v>
      </c>
      <c r="D332" s="34">
        <f>MAX(Tabela13[[#This Row],[Colunas1]:[Colunas5]])</f>
        <v>1.9</v>
      </c>
      <c r="E33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2" s="28" t="e">
        <f>IF(Tabela13[[#This Row],[P. Líquido]]&lt;&gt;0,(Tabela13[[#This Row],[P. Líquido]]*1000)/Tabela13[[#This Row],[Qtde Total Ações]],0)</f>
        <v>#DIV/0!</v>
      </c>
      <c r="G332" s="39">
        <f>SUMPRODUCT(N(TRIM(Tabela15[Colunas1])=Tabela13[[#This Row],[Nome de Pregão]]),Tabela15[Qtde total de ações])</f>
        <v>0</v>
      </c>
      <c r="H332" s="21">
        <f>SUMPRODUCT(N(Tabela1[Código]=Tabela13[[#This Row],[PAPEL]]),Tabela1[Fechamento])</f>
        <v>0</v>
      </c>
      <c r="I332" s="21">
        <f>SUMPRODUCT(N(Tabela17[Código]=Tabela13[[#This Row],[PAPEL]]),Tabela17[Fechamento])</f>
        <v>0</v>
      </c>
      <c r="J332" s="26">
        <f>SUMPRODUCT(N(Tabela176[Código]=Tabela13[[#This Row],[PAPEL]]),Tabela176[Fechamento])</f>
        <v>0</v>
      </c>
      <c r="K332" s="26">
        <f>SUMPRODUCT(N(Tabela1768[Código]=Tabela13[[#This Row],[PAPEL]]),Tabela1768[Fechamento])</f>
        <v>1.9</v>
      </c>
      <c r="L332" s="40">
        <f>SUMPRODUCT(N(Tabela17683[Código]=Tabela13[[#This Row],[PAPEL]]),Tabela17683[Fechamento])</f>
        <v>0</v>
      </c>
      <c r="M332" s="32">
        <f>IF(Tabela13[[#This Row],[Cotação]]&gt;0,Plan1!$B$2/Tabela13[[#This Row],[Cotação]]-MOD(Plan1!$B$2/Tabela13[[#This Row],[Cotação]],100),0)</f>
        <v>500</v>
      </c>
      <c r="N332" s="39">
        <v>250550</v>
      </c>
      <c r="O332" s="39">
        <v>221688</v>
      </c>
      <c r="P332" s="87">
        <v>141916</v>
      </c>
      <c r="Q332" s="64">
        <v>0</v>
      </c>
      <c r="R332" s="64">
        <v>959</v>
      </c>
      <c r="S332" s="64">
        <v>35381</v>
      </c>
      <c r="T332" s="64"/>
      <c r="U332" s="64"/>
      <c r="V332" s="94"/>
      <c r="W332" s="93"/>
      <c r="X332" s="64"/>
      <c r="Y332" s="64"/>
      <c r="Z332" s="64"/>
      <c r="AA332" s="64"/>
      <c r="AB332" s="64"/>
      <c r="AC332" s="64">
        <f>AVERAGE(Tabela13[[#This Row],[LUCRO 2015]:[LUCRO 2010]])</f>
        <v>12113.333333333334</v>
      </c>
      <c r="AD332" s="64" t="e">
        <f>AVERAGE(Tabela13[[#This Row],[DIV 2015]:[DIV 2010]])</f>
        <v>#DIV/0!</v>
      </c>
      <c r="AE332" s="83" t="e">
        <f>Tabela13[[#This Row],[DIV MÉD]]*1000/Tabela13[[#This Row],[Qtde Total Ações]]</f>
        <v>#DIV/0!</v>
      </c>
      <c r="AF332" s="30" t="e">
        <f>Tabela13[[#This Row],[DIV MÉD]]/Tabela13[[#This Row],[LUCRO MÉD]]</f>
        <v>#DIV/0!</v>
      </c>
      <c r="AG332" s="30" t="e">
        <f>Tabela13[[#This Row],[DIV MÉD/AÇÃO]]/Tabela13[[#This Row],[Cotação]]</f>
        <v>#DIV/0!</v>
      </c>
      <c r="AH332" s="30" t="e">
        <f>Tabela13[[#This Row],[Cotação]]/Tabela13[[#This Row],[VPA]]</f>
        <v>#DIV/0!</v>
      </c>
      <c r="AI332" s="58">
        <f>IF(Tabela13[[#This Row],[P. Líquido]]&gt;0,Tabela13[[#This Row],[LUCRO MÉD]]/(Tabela13[[#This Row],[P. Líquido]]),0)</f>
        <v>4.8346969999334799E-2</v>
      </c>
      <c r="AJ332" s="70" t="e">
        <f>IF([LUCRO MÉD]&lt;&gt;0,Tabela13[[#This Row],[Cotação]]/(Tabela13[[#This Row],[LUCRO MÉD]]*1000/Tabela13[[#This Row],[Qtde Total Ações]]),0)</f>
        <v>#DIV/0!</v>
      </c>
      <c r="AK332" s="58" t="e">
        <f>(Tabela13[[#This Row],[LUCRO MÉD]]*1000/Tabela13[[#This Row],[Qtde Total Ações]])/Tabela13[[#This Row],[Cotação]]</f>
        <v>#DIV/0!</v>
      </c>
      <c r="AL332" s="56">
        <f>Tabela13[[#This Row],[Ativo Circ.]]/Tabela13[[#This Row],[Passivo Circ.]]</f>
        <v>1.562107161983145</v>
      </c>
      <c r="AM332" s="30">
        <f>STDEV(Tabela13[[#This Row],[LUCRO 2015]:[LUCRO 2010]])/Tabela13[[#This Row],[LUCRO MÉD]]</f>
        <v>1.6639593879442909</v>
      </c>
    </row>
    <row r="333" spans="1:39" hidden="1">
      <c r="A333" s="21" t="s">
        <v>779</v>
      </c>
      <c r="B333" s="21" t="s">
        <v>555</v>
      </c>
      <c r="C333" s="21" t="s">
        <v>495</v>
      </c>
      <c r="D333" s="34">
        <f>MAX(Tabela13[[#This Row],[Colunas1]:[Colunas5]])</f>
        <v>0</v>
      </c>
      <c r="E33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3" s="28">
        <f>IF(Tabela13[[#This Row],[P. Líquido]]&lt;&gt;0,(Tabela13[[#This Row],[P. Líquido]]*1000)/Tabela13[[#This Row],[Qtde Total Ações]],0)</f>
        <v>0</v>
      </c>
      <c r="G333" s="39">
        <f>SUMPRODUCT(N(TRIM(Tabela15[Colunas1])=Tabela13[[#This Row],[Nome de Pregão]]),Tabela15[Qtde total de ações])</f>
        <v>666086554</v>
      </c>
      <c r="H333" s="21">
        <f>SUMPRODUCT(N(Tabela1[Código]=Tabela13[[#This Row],[PAPEL]]),Tabela1[Fechamento])</f>
        <v>0</v>
      </c>
      <c r="I333" s="21">
        <f>SUMPRODUCT(N(Tabela17[Código]=Tabela13[[#This Row],[PAPEL]]),Tabela17[Fechamento])</f>
        <v>0</v>
      </c>
      <c r="J333" s="21">
        <f>SUMPRODUCT(N(Tabela176[Código]=Tabela13[[#This Row],[PAPEL]]),Tabela176[Fechamento])</f>
        <v>0</v>
      </c>
      <c r="K333" s="21">
        <f>SUMPRODUCT(N(Tabela1768[Código]=Tabela13[[#This Row],[PAPEL]]),Tabela1768[Fechamento])</f>
        <v>0</v>
      </c>
      <c r="L333" s="26">
        <f>SUMPRODUCT(N(Tabela17683[Código]=Tabela13[[#This Row],[PAPEL]]),Tabela17683[Fechamento])</f>
        <v>0</v>
      </c>
      <c r="M333" s="32">
        <f>IF(Tabela13[[#This Row],[Cotação]]&gt;0,Plan1!$B$2/Tabela13[[#This Row],[Cotação]]-MOD(Plan1!$B$2/Tabela13[[#This Row],[Cotação]],100),0)</f>
        <v>0</v>
      </c>
      <c r="N333" s="32"/>
      <c r="O333" s="32"/>
      <c r="P333" s="88"/>
      <c r="Q333" s="64"/>
      <c r="R333" s="64"/>
      <c r="S333" s="64"/>
      <c r="T333" s="64"/>
      <c r="U333" s="64"/>
      <c r="V333" s="94"/>
      <c r="W333" s="93"/>
      <c r="X333" s="64"/>
      <c r="Y333" s="64"/>
      <c r="Z333" s="64"/>
      <c r="AA333" s="64"/>
      <c r="AB333" s="64"/>
      <c r="AC333" s="64" t="e">
        <f>AVERAGE(Tabela13[[#This Row],[LUCRO 2015]:[LUCRO 2010]])</f>
        <v>#DIV/0!</v>
      </c>
      <c r="AD333" s="64" t="e">
        <f>AVERAGE(Tabela13[[#This Row],[DIV 2015]:[DIV 2010]])</f>
        <v>#DIV/0!</v>
      </c>
      <c r="AE333" s="83" t="e">
        <f>Tabela13[[#This Row],[DIV MÉD]]*1000/Tabela13[[#This Row],[Qtde Total Ações]]</f>
        <v>#DIV/0!</v>
      </c>
      <c r="AF333" s="30" t="e">
        <f>Tabela13[[#This Row],[DIV MÉD]]/Tabela13[[#This Row],[LUCRO MÉD]]</f>
        <v>#DIV/0!</v>
      </c>
      <c r="AG333" s="30" t="e">
        <f>Tabela13[[#This Row],[DIV MÉD/AÇÃO]]/Tabela13[[#This Row],[Cotação]]</f>
        <v>#DIV/0!</v>
      </c>
      <c r="AH333" s="30" t="e">
        <f>Tabela13[[#This Row],[Cotação]]/Tabela13[[#This Row],[VPA]]</f>
        <v>#DIV/0!</v>
      </c>
      <c r="AI333" s="58">
        <f>IF(Tabela13[[#This Row],[P. Líquido]]&gt;0,Tabela13[[#This Row],[LUCRO MÉD]]/(Tabela13[[#This Row],[P. Líquido]]),0)</f>
        <v>0</v>
      </c>
      <c r="AJ333" s="70" t="e">
        <f>IF([LUCRO MÉD]&lt;&gt;0,Tabela13[[#This Row],[Cotação]]/(Tabela13[[#This Row],[LUCRO MÉD]]*1000/Tabela13[[#This Row],[Qtde Total Ações]]),0)</f>
        <v>#DIV/0!</v>
      </c>
      <c r="AK333" s="58" t="e">
        <f>(Tabela13[[#This Row],[LUCRO MÉD]]*1000/Tabela13[[#This Row],[Qtde Total Ações]])/Tabela13[[#This Row],[Cotação]]</f>
        <v>#DIV/0!</v>
      </c>
      <c r="AL333" s="56" t="e">
        <f>Tabela13[[#This Row],[Ativo Circ.]]/Tabela13[[#This Row],[Passivo Circ.]]</f>
        <v>#DIV/0!</v>
      </c>
      <c r="AM333" s="30" t="e">
        <f>STDEV(Tabela13[[#This Row],[LUCRO 2015]:[LUCRO 2010]])/Tabela13[[#This Row],[LUCRO MÉD]]</f>
        <v>#DIV/0!</v>
      </c>
    </row>
    <row r="334" spans="1:39" hidden="1">
      <c r="A334" s="21" t="s">
        <v>779</v>
      </c>
      <c r="B334" s="21" t="s">
        <v>556</v>
      </c>
      <c r="C334" s="21" t="s">
        <v>496</v>
      </c>
      <c r="D334" s="34">
        <f>MAX(Tabela13[[#This Row],[Colunas1]:[Colunas5]])</f>
        <v>0</v>
      </c>
      <c r="E33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4" s="28">
        <f>IF(Tabela13[[#This Row],[P. Líquido]]&lt;&gt;0,(Tabela13[[#This Row],[P. Líquido]]*1000)/Tabela13[[#This Row],[Qtde Total Ações]],0)</f>
        <v>0</v>
      </c>
      <c r="G334" s="39">
        <f>SUMPRODUCT(N(TRIM(Tabela15[Colunas1])=Tabela13[[#This Row],[Nome de Pregão]]),Tabela15[Qtde total de ações])</f>
        <v>666086554</v>
      </c>
      <c r="H334" s="21">
        <f>SUMPRODUCT(N(Tabela1[Código]=Tabela13[[#This Row],[PAPEL]]),Tabela1[Fechamento])</f>
        <v>0</v>
      </c>
      <c r="I334" s="21">
        <f>SUMPRODUCT(N(Tabela17[Código]=Tabela13[[#This Row],[PAPEL]]),Tabela17[Fechamento])</f>
        <v>0</v>
      </c>
      <c r="J334" s="21">
        <f>SUMPRODUCT(N(Tabela176[Código]=Tabela13[[#This Row],[PAPEL]]),Tabela176[Fechamento])</f>
        <v>0</v>
      </c>
      <c r="K334" s="21">
        <f>SUMPRODUCT(N(Tabela1768[Código]=Tabela13[[#This Row],[PAPEL]]),Tabela1768[Fechamento])</f>
        <v>0</v>
      </c>
      <c r="L334" s="26">
        <f>SUMPRODUCT(N(Tabela17683[Código]=Tabela13[[#This Row],[PAPEL]]),Tabela17683[Fechamento])</f>
        <v>0</v>
      </c>
      <c r="M334" s="32">
        <f>IF(Tabela13[[#This Row],[Cotação]]&gt;0,Plan1!$B$2/Tabela13[[#This Row],[Cotação]]-MOD(Plan1!$B$2/Tabela13[[#This Row],[Cotação]],100),0)</f>
        <v>0</v>
      </c>
      <c r="N334" s="32"/>
      <c r="O334" s="32"/>
      <c r="P334" s="88"/>
      <c r="Q334" s="64"/>
      <c r="R334" s="64"/>
      <c r="S334" s="64"/>
      <c r="T334" s="64"/>
      <c r="U334" s="64"/>
      <c r="V334" s="94"/>
      <c r="W334" s="93"/>
      <c r="X334" s="64"/>
      <c r="Y334" s="64"/>
      <c r="Z334" s="64"/>
      <c r="AA334" s="64"/>
      <c r="AB334" s="64"/>
      <c r="AC334" s="64" t="e">
        <f>AVERAGE(Tabela13[[#This Row],[LUCRO 2015]:[LUCRO 2010]])</f>
        <v>#DIV/0!</v>
      </c>
      <c r="AD334" s="64" t="e">
        <f>AVERAGE(Tabela13[[#This Row],[DIV 2015]:[DIV 2010]])</f>
        <v>#DIV/0!</v>
      </c>
      <c r="AE334" s="83" t="e">
        <f>Tabela13[[#This Row],[DIV MÉD]]*1000/Tabela13[[#This Row],[Qtde Total Ações]]</f>
        <v>#DIV/0!</v>
      </c>
      <c r="AF334" s="30" t="e">
        <f>Tabela13[[#This Row],[DIV MÉD]]/Tabela13[[#This Row],[LUCRO MÉD]]</f>
        <v>#DIV/0!</v>
      </c>
      <c r="AG334" s="30" t="e">
        <f>Tabela13[[#This Row],[DIV MÉD/AÇÃO]]/Tabela13[[#This Row],[Cotação]]</f>
        <v>#DIV/0!</v>
      </c>
      <c r="AH334" s="30" t="e">
        <f>Tabela13[[#This Row],[Cotação]]/Tabela13[[#This Row],[VPA]]</f>
        <v>#DIV/0!</v>
      </c>
      <c r="AI334" s="58">
        <f>IF(Tabela13[[#This Row],[P. Líquido]]&gt;0,Tabela13[[#This Row],[LUCRO MÉD]]/(Tabela13[[#This Row],[P. Líquido]]),0)</f>
        <v>0</v>
      </c>
      <c r="AJ334" s="70" t="e">
        <f>IF([LUCRO MÉD]&lt;&gt;0,Tabela13[[#This Row],[Cotação]]/(Tabela13[[#This Row],[LUCRO MÉD]]*1000/Tabela13[[#This Row],[Qtde Total Ações]]),0)</f>
        <v>#DIV/0!</v>
      </c>
      <c r="AK334" s="58" t="e">
        <f>(Tabela13[[#This Row],[LUCRO MÉD]]*1000/Tabela13[[#This Row],[Qtde Total Ações]])/Tabela13[[#This Row],[Cotação]]</f>
        <v>#DIV/0!</v>
      </c>
      <c r="AL334" s="56" t="e">
        <f>Tabela13[[#This Row],[Ativo Circ.]]/Tabela13[[#This Row],[Passivo Circ.]]</f>
        <v>#DIV/0!</v>
      </c>
      <c r="AM334" s="30" t="e">
        <f>STDEV(Tabela13[[#This Row],[LUCRO 2015]:[LUCRO 2010]])/Tabela13[[#This Row],[LUCRO MÉD]]</f>
        <v>#DIV/0!</v>
      </c>
    </row>
    <row r="335" spans="1:39" hidden="1">
      <c r="A335" s="21" t="s">
        <v>780</v>
      </c>
      <c r="B335" s="21" t="s">
        <v>555</v>
      </c>
      <c r="C335" s="21" t="s">
        <v>174</v>
      </c>
      <c r="D335" s="34">
        <f>MAX(Tabela13[[#This Row],[Colunas1]:[Colunas5]])</f>
        <v>24.5</v>
      </c>
      <c r="E33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5" s="28">
        <f>IF(Tabela13[[#This Row],[P. Líquido]]&lt;&gt;0,(Tabela13[[#This Row],[P. Líquido]]*1000)/Tabela13[[#This Row],[Qtde Total Ações]],0)</f>
        <v>0</v>
      </c>
      <c r="G335" s="39">
        <f>SUMPRODUCT(N(TRIM(Tabela15[Colunas1])=Tabela13[[#This Row],[Nome de Pregão]]),Tabela15[Qtde total de ações])</f>
        <v>57737317</v>
      </c>
      <c r="H335" s="21">
        <f>SUMPRODUCT(N(Tabela1[Código]=Tabela13[[#This Row],[PAPEL]]),Tabela1[Fechamento])</f>
        <v>0</v>
      </c>
      <c r="I335" s="21">
        <f>SUMPRODUCT(N(Tabela17[Código]=Tabela13[[#This Row],[PAPEL]]),Tabela17[Fechamento])</f>
        <v>24.5</v>
      </c>
      <c r="J335" s="21">
        <f>SUMPRODUCT(N(Tabela176[Código]=Tabela13[[#This Row],[PAPEL]]),Tabela176[Fechamento])</f>
        <v>0</v>
      </c>
      <c r="K335" s="21">
        <f>SUMPRODUCT(N(Tabela1768[Código]=Tabela13[[#This Row],[PAPEL]]),Tabela1768[Fechamento])</f>
        <v>0</v>
      </c>
      <c r="L335" s="26">
        <f>SUMPRODUCT(N(Tabela17683[Código]=Tabela13[[#This Row],[PAPEL]]),Tabela17683[Fechamento])</f>
        <v>0</v>
      </c>
      <c r="M335" s="32">
        <f>IF(Tabela13[[#This Row],[Cotação]]&gt;0,Plan1!$B$2/Tabela13[[#This Row],[Cotação]]-MOD(Plan1!$B$2/Tabela13[[#This Row],[Cotação]],100),0)</f>
        <v>0</v>
      </c>
      <c r="N335" s="32"/>
      <c r="O335" s="32"/>
      <c r="P335" s="88"/>
      <c r="Q335" s="64"/>
      <c r="R335" s="64"/>
      <c r="S335" s="64"/>
      <c r="T335" s="64"/>
      <c r="U335" s="64"/>
      <c r="V335" s="94"/>
      <c r="W335" s="93"/>
      <c r="X335" s="64"/>
      <c r="Y335" s="64"/>
      <c r="Z335" s="64"/>
      <c r="AA335" s="64"/>
      <c r="AB335" s="64"/>
      <c r="AC335" s="64" t="e">
        <f>AVERAGE(Tabela13[[#This Row],[LUCRO 2015]:[LUCRO 2010]])</f>
        <v>#DIV/0!</v>
      </c>
      <c r="AD335" s="64" t="e">
        <f>AVERAGE(Tabela13[[#This Row],[DIV 2015]:[DIV 2010]])</f>
        <v>#DIV/0!</v>
      </c>
      <c r="AE335" s="83" t="e">
        <f>Tabela13[[#This Row],[DIV MÉD]]*1000/Tabela13[[#This Row],[Qtde Total Ações]]</f>
        <v>#DIV/0!</v>
      </c>
      <c r="AF335" s="30" t="e">
        <f>Tabela13[[#This Row],[DIV MÉD]]/Tabela13[[#This Row],[LUCRO MÉD]]</f>
        <v>#DIV/0!</v>
      </c>
      <c r="AG335" s="30" t="e">
        <f>Tabela13[[#This Row],[DIV MÉD/AÇÃO]]/Tabela13[[#This Row],[Cotação]]</f>
        <v>#DIV/0!</v>
      </c>
      <c r="AH335" s="30" t="e">
        <f>Tabela13[[#This Row],[Cotação]]/Tabela13[[#This Row],[VPA]]</f>
        <v>#DIV/0!</v>
      </c>
      <c r="AI335" s="58">
        <f>IF(Tabela13[[#This Row],[P. Líquido]]&gt;0,Tabela13[[#This Row],[LUCRO MÉD]]/(Tabela13[[#This Row],[P. Líquido]]),0)</f>
        <v>0</v>
      </c>
      <c r="AJ335" s="70" t="e">
        <f>IF([LUCRO MÉD]&lt;&gt;0,Tabela13[[#This Row],[Cotação]]/(Tabela13[[#This Row],[LUCRO MÉD]]*1000/Tabela13[[#This Row],[Qtde Total Ações]]),0)</f>
        <v>#DIV/0!</v>
      </c>
      <c r="AK335" s="58" t="e">
        <f>(Tabela13[[#This Row],[LUCRO MÉD]]*1000/Tabela13[[#This Row],[Qtde Total Ações]])/Tabela13[[#This Row],[Cotação]]</f>
        <v>#DIV/0!</v>
      </c>
      <c r="AL335" s="56" t="e">
        <f>Tabela13[[#This Row],[Ativo Circ.]]/Tabela13[[#This Row],[Passivo Circ.]]</f>
        <v>#DIV/0!</v>
      </c>
      <c r="AM335" s="30" t="e">
        <f>STDEV(Tabela13[[#This Row],[LUCRO 2015]:[LUCRO 2010]])/Tabela13[[#This Row],[LUCRO MÉD]]</f>
        <v>#DIV/0!</v>
      </c>
    </row>
    <row r="336" spans="1:39" hidden="1">
      <c r="A336" s="60" t="s">
        <v>594</v>
      </c>
      <c r="B336" s="21" t="s">
        <v>556</v>
      </c>
      <c r="C336" s="21" t="s">
        <v>106</v>
      </c>
      <c r="D336" s="34">
        <f>MAX(Tabela13[[#This Row],[Colunas1]:[Colunas5]])</f>
        <v>25</v>
      </c>
      <c r="E33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6" s="28">
        <f>IF(Tabela13[[#This Row],[P. Líquido]]&lt;&gt;0,(Tabela13[[#This Row],[P. Líquido]]*1000)/Tabela13[[#This Row],[Qtde Total Ações]],0)</f>
        <v>16.370414442243263</v>
      </c>
      <c r="G336" s="39">
        <f>SUMPRODUCT(N(TRIM(Tabela15[Colunas1])=Tabela13[[#This Row],[Nome de Pregão]]),Tabela15[Qtde total de ações])</f>
        <v>5553601732</v>
      </c>
      <c r="H336" s="21">
        <f>SUMPRODUCT(N(Tabela1[Código]=Tabela13[[#This Row],[PAPEL]]),Tabela1[Fechamento])</f>
        <v>25</v>
      </c>
      <c r="I336" s="21">
        <f>SUMPRODUCT(N(Tabela17[Código]=Tabela13[[#This Row],[PAPEL]]),Tabela17[Fechamento])</f>
        <v>0</v>
      </c>
      <c r="J336" s="21">
        <f>SUMPRODUCT(N(Tabela176[Código]=Tabela13[[#This Row],[PAPEL]]),Tabela176[Fechamento])</f>
        <v>0</v>
      </c>
      <c r="K336" s="21">
        <f>SUMPRODUCT(N(Tabela1768[Código]=Tabela13[[#This Row],[PAPEL]]),Tabela1768[Fechamento])</f>
        <v>0</v>
      </c>
      <c r="L336" s="31">
        <f>SUMPRODUCT(N(Tabela17683[Código]=Tabela13[[#This Row],[PAPEL]]),Tabela17683[Fechamento])</f>
        <v>0</v>
      </c>
      <c r="M336" s="32">
        <f>IF(Tabela13[[#This Row],[Cotação]]&gt;0,Plan1!$B$2/Tabela13[[#This Row],[Cotação]]-MOD(Plan1!$B$2/Tabela13[[#This Row],[Cotação]],100),0)</f>
        <v>0</v>
      </c>
      <c r="N336" s="67">
        <v>90914762</v>
      </c>
      <c r="O336" s="67">
        <v>1026703522</v>
      </c>
      <c r="P336" s="89">
        <v>1026703522</v>
      </c>
      <c r="Q336" s="64">
        <v>18237905</v>
      </c>
      <c r="R336" s="64">
        <v>15416478</v>
      </c>
      <c r="S336" s="64">
        <v>12486138</v>
      </c>
      <c r="T336" s="64"/>
      <c r="U336" s="64"/>
      <c r="V336" s="94"/>
      <c r="W336" s="93"/>
      <c r="X336" s="64"/>
      <c r="Y336" s="64"/>
      <c r="Z336" s="64"/>
      <c r="AA336" s="64"/>
      <c r="AB336" s="64"/>
      <c r="AC336" s="64">
        <f>AVERAGE(Tabela13[[#This Row],[LUCRO 2015]:[LUCRO 2010]])</f>
        <v>15380173.666666666</v>
      </c>
      <c r="AD336" s="64" t="e">
        <f>AVERAGE(Tabela13[[#This Row],[DIV 2015]:[DIV 2010]])</f>
        <v>#DIV/0!</v>
      </c>
      <c r="AE336" s="83" t="e">
        <f>Tabela13[[#This Row],[DIV MÉD]]*1000/Tabela13[[#This Row],[Qtde Total Ações]]</f>
        <v>#DIV/0!</v>
      </c>
      <c r="AF336" s="30" t="e">
        <f>Tabela13[[#This Row],[DIV MÉD]]/Tabela13[[#This Row],[LUCRO MÉD]]</f>
        <v>#DIV/0!</v>
      </c>
      <c r="AG336" s="30" t="e">
        <f>Tabela13[[#This Row],[DIV MÉD/AÇÃO]]/Tabela13[[#This Row],[Cotação]]</f>
        <v>#DIV/0!</v>
      </c>
      <c r="AH336" s="30">
        <f>Tabela13[[#This Row],[Cotação]]/Tabela13[[#This Row],[VPA]]</f>
        <v>1.5271452099275142</v>
      </c>
      <c r="AI336" s="58">
        <f>IF(Tabela13[[#This Row],[P. Líquido]]&gt;0,Tabela13[[#This Row],[LUCRO MÉD]]/(Tabela13[[#This Row],[P. Líquido]]),0)</f>
        <v>0.16917135708573561</v>
      </c>
      <c r="AJ336" s="70">
        <f>IF([LUCRO MÉD]&lt;&gt;0,Tabela13[[#This Row],[Cotação]]/(Tabela13[[#This Row],[LUCRO MÉD]]*1000/Tabela13[[#This Row],[Qtde Total Ações]]),0)</f>
        <v>9.0272090750774154</v>
      </c>
      <c r="AK336" s="58">
        <f>(Tabela13[[#This Row],[LUCRO MÉD]]*1000/Tabela13[[#This Row],[Qtde Total Ações]])/Tabela13[[#This Row],[Cotação]]</f>
        <v>0.11077620909000872</v>
      </c>
      <c r="AL336" s="56">
        <f>Tabela13[[#This Row],[Ativo Circ.]]/Tabela13[[#This Row],[Passivo Circ.]]</f>
        <v>1</v>
      </c>
      <c r="AM336" s="30">
        <f>STDEV(Tabela13[[#This Row],[LUCRO 2015]:[LUCRO 2010]])/Tabela13[[#This Row],[LUCRO MÉD]]</f>
        <v>0.18699758650520051</v>
      </c>
    </row>
    <row r="337" spans="1:39" hidden="1">
      <c r="A337" s="21" t="s">
        <v>733</v>
      </c>
      <c r="B337" s="21" t="s">
        <v>555</v>
      </c>
      <c r="C337" s="21" t="s">
        <v>537</v>
      </c>
      <c r="D337" s="34">
        <f>MAX(Tabela13[[#This Row],[Colunas1]:[Colunas5]])</f>
        <v>24.93</v>
      </c>
      <c r="E33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7" s="28">
        <f>IF(Tabela13[[#This Row],[P. Líquido]]&lt;&gt;0,(Tabela13[[#This Row],[P. Líquido]]*1000)/Tabela13[[#This Row],[Qtde Total Ações]],0)</f>
        <v>0</v>
      </c>
      <c r="G337" s="39">
        <f>SUMPRODUCT(N(TRIM(Tabela15[Colunas1])=Tabela13[[#This Row],[Nome de Pregão]]),Tabela15[Qtde total de ações])</f>
        <v>128308500</v>
      </c>
      <c r="H337" s="21">
        <f>SUMPRODUCT(N(Tabela1[Código]=Tabela13[[#This Row],[PAPEL]]),Tabela1[Fechamento])</f>
        <v>0</v>
      </c>
      <c r="I337" s="21">
        <f>SUMPRODUCT(N(Tabela17[Código]=Tabela13[[#This Row],[PAPEL]]),Tabela17[Fechamento])</f>
        <v>0</v>
      </c>
      <c r="J337" s="21">
        <f>SUMPRODUCT(N(Tabela176[Código]=Tabela13[[#This Row],[PAPEL]]),Tabela176[Fechamento])</f>
        <v>0</v>
      </c>
      <c r="K337" s="21">
        <f>SUMPRODUCT(N(Tabela1768[Código]=Tabela13[[#This Row],[PAPEL]]),Tabela1768[Fechamento])</f>
        <v>0</v>
      </c>
      <c r="L337" s="26">
        <f>SUMPRODUCT(N(Tabela17683[Código]=Tabela13[[#This Row],[PAPEL]]),Tabela17683[Fechamento])</f>
        <v>24.93</v>
      </c>
      <c r="M337" s="32">
        <f>IF(Tabela13[[#This Row],[Cotação]]&gt;0,Plan1!$B$2/Tabela13[[#This Row],[Cotação]]-MOD(Plan1!$B$2/Tabela13[[#This Row],[Cotação]],100),0)</f>
        <v>0</v>
      </c>
      <c r="N337" s="32"/>
      <c r="O337" s="32"/>
      <c r="P337" s="88"/>
      <c r="Q337" s="64"/>
      <c r="R337" s="64"/>
      <c r="S337" s="64"/>
      <c r="T337" s="64"/>
      <c r="U337" s="64"/>
      <c r="V337" s="94"/>
      <c r="W337" s="93"/>
      <c r="X337" s="64"/>
      <c r="Y337" s="64"/>
      <c r="Z337" s="64"/>
      <c r="AA337" s="64"/>
      <c r="AB337" s="64"/>
      <c r="AC337" s="64" t="e">
        <f>AVERAGE(Tabela13[[#This Row],[LUCRO 2015]:[LUCRO 2010]])</f>
        <v>#DIV/0!</v>
      </c>
      <c r="AD337" s="64" t="e">
        <f>AVERAGE(Tabela13[[#This Row],[DIV 2015]:[DIV 2010]])</f>
        <v>#DIV/0!</v>
      </c>
      <c r="AE337" s="83" t="e">
        <f>Tabela13[[#This Row],[DIV MÉD]]*1000/Tabela13[[#This Row],[Qtde Total Ações]]</f>
        <v>#DIV/0!</v>
      </c>
      <c r="AF337" s="30" t="e">
        <f>Tabela13[[#This Row],[DIV MÉD]]/Tabela13[[#This Row],[LUCRO MÉD]]</f>
        <v>#DIV/0!</v>
      </c>
      <c r="AG337" s="30" t="e">
        <f>Tabela13[[#This Row],[DIV MÉD/AÇÃO]]/Tabela13[[#This Row],[Cotação]]</f>
        <v>#DIV/0!</v>
      </c>
      <c r="AH337" s="30" t="e">
        <f>Tabela13[[#This Row],[Cotação]]/Tabela13[[#This Row],[VPA]]</f>
        <v>#DIV/0!</v>
      </c>
      <c r="AI337" s="58">
        <f>IF(Tabela13[[#This Row],[P. Líquido]]&gt;0,Tabela13[[#This Row],[LUCRO MÉD]]/(Tabela13[[#This Row],[P. Líquido]]),0)</f>
        <v>0</v>
      </c>
      <c r="AJ337" s="70" t="e">
        <f>IF([LUCRO MÉD]&lt;&gt;0,Tabela13[[#This Row],[Cotação]]/(Tabela13[[#This Row],[LUCRO MÉD]]*1000/Tabela13[[#This Row],[Qtde Total Ações]]),0)</f>
        <v>#DIV/0!</v>
      </c>
      <c r="AK337" s="58" t="e">
        <f>(Tabela13[[#This Row],[LUCRO MÉD]]*1000/Tabela13[[#This Row],[Qtde Total Ações]])/Tabela13[[#This Row],[Cotação]]</f>
        <v>#DIV/0!</v>
      </c>
      <c r="AL337" s="56" t="e">
        <f>Tabela13[[#This Row],[Ativo Circ.]]/Tabela13[[#This Row],[Passivo Circ.]]</f>
        <v>#DIV/0!</v>
      </c>
      <c r="AM337" s="30" t="e">
        <f>STDEV(Tabela13[[#This Row],[LUCRO 2015]:[LUCRO 2010]])/Tabela13[[#This Row],[LUCRO MÉD]]</f>
        <v>#DIV/0!</v>
      </c>
    </row>
    <row r="338" spans="1:39" hidden="1">
      <c r="A338" s="21" t="s">
        <v>610</v>
      </c>
      <c r="B338" s="21" t="s">
        <v>555</v>
      </c>
      <c r="C338" s="21" t="s">
        <v>202</v>
      </c>
      <c r="D338" s="34">
        <f>MAX(Tabela13[[#This Row],[Colunas1]:[Colunas5]])</f>
        <v>25</v>
      </c>
      <c r="E33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8" s="28">
        <f>IF(Tabela13[[#This Row],[P. Líquido]]&lt;&gt;0,(Tabela13[[#This Row],[P. Líquido]]*1000)/Tabela13[[#This Row],[Qtde Total Ações]],0)</f>
        <v>0</v>
      </c>
      <c r="G338" s="39">
        <f>SUMPRODUCT(N(TRIM(Tabela15[Colunas1])=Tabela13[[#This Row],[Nome de Pregão]]),Tabela15[Qtde total de ações])</f>
        <v>38571591</v>
      </c>
      <c r="H338" s="21">
        <f>SUMPRODUCT(N(Tabela1[Código]=Tabela13[[#This Row],[PAPEL]]),Tabela1[Fechamento])</f>
        <v>0</v>
      </c>
      <c r="I338" s="21">
        <f>SUMPRODUCT(N(Tabela17[Código]=Tabela13[[#This Row],[PAPEL]]),Tabela17[Fechamento])</f>
        <v>25</v>
      </c>
      <c r="J338" s="21">
        <f>SUMPRODUCT(N(Tabela176[Código]=Tabela13[[#This Row],[PAPEL]]),Tabela176[Fechamento])</f>
        <v>0</v>
      </c>
      <c r="K338" s="21">
        <f>SUMPRODUCT(N(Tabela1768[Código]=Tabela13[[#This Row],[PAPEL]]),Tabela1768[Fechamento])</f>
        <v>0</v>
      </c>
      <c r="L338" s="31">
        <f>SUMPRODUCT(N(Tabela17683[Código]=Tabela13[[#This Row],[PAPEL]]),Tabela17683[Fechamento])</f>
        <v>0</v>
      </c>
      <c r="M338" s="32">
        <f>IF(Tabela13[[#This Row],[Cotação]]&gt;0,Plan1!$B$2/Tabela13[[#This Row],[Cotação]]-MOD(Plan1!$B$2/Tabela13[[#This Row],[Cotação]],100),0)</f>
        <v>0</v>
      </c>
      <c r="N338" s="32"/>
      <c r="O338" s="32"/>
      <c r="P338" s="88"/>
      <c r="Q338" s="64"/>
      <c r="R338" s="64"/>
      <c r="S338" s="64"/>
      <c r="T338" s="64"/>
      <c r="U338" s="64"/>
      <c r="V338" s="94"/>
      <c r="W338" s="93"/>
      <c r="X338" s="64"/>
      <c r="Y338" s="64"/>
      <c r="Z338" s="64"/>
      <c r="AA338" s="64"/>
      <c r="AB338" s="64"/>
      <c r="AC338" s="64" t="e">
        <f>AVERAGE(Tabela13[[#This Row],[LUCRO 2015]:[LUCRO 2010]])</f>
        <v>#DIV/0!</v>
      </c>
      <c r="AD338" s="64" t="e">
        <f>AVERAGE(Tabela13[[#This Row],[DIV 2015]:[DIV 2010]])</f>
        <v>#DIV/0!</v>
      </c>
      <c r="AE338" s="83" t="e">
        <f>Tabela13[[#This Row],[DIV MÉD]]*1000/Tabela13[[#This Row],[Qtde Total Ações]]</f>
        <v>#DIV/0!</v>
      </c>
      <c r="AF338" s="30" t="e">
        <f>Tabela13[[#This Row],[DIV MÉD]]/Tabela13[[#This Row],[LUCRO MÉD]]</f>
        <v>#DIV/0!</v>
      </c>
      <c r="AG338" s="30" t="e">
        <f>Tabela13[[#This Row],[DIV MÉD/AÇÃO]]/Tabela13[[#This Row],[Cotação]]</f>
        <v>#DIV/0!</v>
      </c>
      <c r="AH338" s="30" t="e">
        <f>Tabela13[[#This Row],[Cotação]]/Tabela13[[#This Row],[VPA]]</f>
        <v>#DIV/0!</v>
      </c>
      <c r="AI338" s="58">
        <f>IF(Tabela13[[#This Row],[P. Líquido]]&gt;0,Tabela13[[#This Row],[LUCRO MÉD]]/(Tabela13[[#This Row],[P. Líquido]]),0)</f>
        <v>0</v>
      </c>
      <c r="AJ338" s="70" t="e">
        <f>IF([LUCRO MÉD]&lt;&gt;0,Tabela13[[#This Row],[Cotação]]/(Tabela13[[#This Row],[LUCRO MÉD]]*1000/Tabela13[[#This Row],[Qtde Total Ações]]),0)</f>
        <v>#DIV/0!</v>
      </c>
      <c r="AK338" s="58" t="e">
        <f>(Tabela13[[#This Row],[LUCRO MÉD]]*1000/Tabela13[[#This Row],[Qtde Total Ações]])/Tabela13[[#This Row],[Cotação]]</f>
        <v>#DIV/0!</v>
      </c>
      <c r="AL338" s="56" t="e">
        <f>Tabela13[[#This Row],[Ativo Circ.]]/Tabela13[[#This Row],[Passivo Circ.]]</f>
        <v>#DIV/0!</v>
      </c>
      <c r="AM338" s="30" t="e">
        <f>STDEV(Tabela13[[#This Row],[LUCRO 2015]:[LUCRO 2010]])/Tabela13[[#This Row],[LUCRO MÉD]]</f>
        <v>#DIV/0!</v>
      </c>
    </row>
    <row r="339" spans="1:39" hidden="1">
      <c r="A339" s="60" t="s">
        <v>625</v>
      </c>
      <c r="B339" s="21" t="s">
        <v>562</v>
      </c>
      <c r="C339" s="21" t="s">
        <v>81</v>
      </c>
      <c r="D339" s="34">
        <f>MAX(Tabela13[[#This Row],[Colunas1]:[Colunas5]])</f>
        <v>26.09</v>
      </c>
      <c r="E33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39" s="28">
        <f>IF(Tabela13[[#This Row],[P. Líquido]]&lt;&gt;0,(Tabela13[[#This Row],[P. Líquido]]*1000)/Tabela13[[#This Row],[Qtde Total Ações]],0)</f>
        <v>53.295054043795048</v>
      </c>
      <c r="G339" s="39">
        <f>SUMPRODUCT(N(TRIM(Tabela15[Colunas1])=Tabela13[[#This Row],[Nome de Pregão]]),Tabela15[Qtde total de ações])</f>
        <v>273655375</v>
      </c>
      <c r="H339" s="21">
        <f>SUMPRODUCT(N(Tabela1[Código]=Tabela13[[#This Row],[PAPEL]]),Tabela1[Fechamento])</f>
        <v>26.09</v>
      </c>
      <c r="I339" s="21">
        <f>SUMPRODUCT(N(Tabela17[Código]=Tabela13[[#This Row],[PAPEL]]),Tabela17[Fechamento])</f>
        <v>0</v>
      </c>
      <c r="J339" s="21">
        <f>SUMPRODUCT(N(Tabela176[Código]=Tabela13[[#This Row],[PAPEL]]),Tabela176[Fechamento])</f>
        <v>0</v>
      </c>
      <c r="K339" s="21">
        <f>SUMPRODUCT(N(Tabela1768[Código]=Tabela13[[#This Row],[PAPEL]]),Tabela1768[Fechamento])</f>
        <v>0</v>
      </c>
      <c r="L339" s="31">
        <f>SUMPRODUCT(N(Tabela17683[Código]=Tabela13[[#This Row],[PAPEL]]),Tabela17683[Fechamento])</f>
        <v>0</v>
      </c>
      <c r="M339" s="32">
        <f>IF(Tabela13[[#This Row],[Cotação]]&gt;0,Plan1!$B$2/Tabela13[[#This Row],[Cotação]]-MOD(Plan1!$B$2/Tabela13[[#This Row],[Cotação]],100),0)</f>
        <v>0</v>
      </c>
      <c r="N339" s="67">
        <v>14584478</v>
      </c>
      <c r="O339" s="67">
        <v>6933397</v>
      </c>
      <c r="P339" s="89">
        <v>4789118</v>
      </c>
      <c r="Q339" s="64">
        <v>1265551</v>
      </c>
      <c r="R339" s="64">
        <v>1335615</v>
      </c>
      <c r="S339" s="64">
        <v>1101435</v>
      </c>
      <c r="T339" s="64"/>
      <c r="U339" s="64"/>
      <c r="V339" s="94"/>
      <c r="W339" s="93"/>
      <c r="X339" s="64"/>
      <c r="Y339" s="64"/>
      <c r="Z339" s="64"/>
      <c r="AA339" s="64"/>
      <c r="AB339" s="64"/>
      <c r="AC339" s="64">
        <f>AVERAGE(Tabela13[[#This Row],[LUCRO 2015]:[LUCRO 2010]])</f>
        <v>1234200.3333333333</v>
      </c>
      <c r="AD339" s="64" t="e">
        <f>AVERAGE(Tabela13[[#This Row],[DIV 2015]:[DIV 2010]])</f>
        <v>#DIV/0!</v>
      </c>
      <c r="AE339" s="83" t="e">
        <f>Tabela13[[#This Row],[DIV MÉD]]*1000/Tabela13[[#This Row],[Qtde Total Ações]]</f>
        <v>#DIV/0!</v>
      </c>
      <c r="AF339" s="30" t="e">
        <f>Tabela13[[#This Row],[DIV MÉD]]/Tabela13[[#This Row],[LUCRO MÉD]]</f>
        <v>#DIV/0!</v>
      </c>
      <c r="AG339" s="30" t="e">
        <f>Tabela13[[#This Row],[DIV MÉD/AÇÃO]]/Tabela13[[#This Row],[Cotação]]</f>
        <v>#DIV/0!</v>
      </c>
      <c r="AH339" s="30">
        <f>Tabela13[[#This Row],[Cotação]]/Tabela13[[#This Row],[VPA]]</f>
        <v>0.4895388599955377</v>
      </c>
      <c r="AI339" s="58">
        <f>IF(Tabela13[[#This Row],[P. Líquido]]&gt;0,Tabela13[[#This Row],[LUCRO MÉD]]/(Tabela13[[#This Row],[P. Líquido]]),0)</f>
        <v>8.4624237722689372E-2</v>
      </c>
      <c r="AJ339" s="70">
        <f>IF([LUCRO MÉD]&lt;&gt;0,Tabela13[[#This Row],[Cotação]]/(Tabela13[[#This Row],[LUCRO MÉD]]*1000/Tabela13[[#This Row],[Qtde Total Ações]]),0)</f>
        <v>5.7848539989185976</v>
      </c>
      <c r="AK339" s="58">
        <f>(Tabela13[[#This Row],[LUCRO MÉD]]*1000/Tabela13[[#This Row],[Qtde Total Ações]])/Tabela13[[#This Row],[Cotação]]</f>
        <v>0.17286520976794517</v>
      </c>
      <c r="AL339" s="56">
        <f>Tabela13[[#This Row],[Ativo Circ.]]/Tabela13[[#This Row],[Passivo Circ.]]</f>
        <v>1.4477398552301279</v>
      </c>
      <c r="AM339" s="30">
        <f>STDEV(Tabela13[[#This Row],[LUCRO 2015]:[LUCRO 2010]])/Tabela13[[#This Row],[LUCRO MÉD]]</f>
        <v>9.738822007867011E-2</v>
      </c>
    </row>
    <row r="340" spans="1:39" hidden="1">
      <c r="A340" s="21" t="s">
        <v>783</v>
      </c>
      <c r="B340" s="21" t="s">
        <v>556</v>
      </c>
      <c r="C340" s="21" t="s">
        <v>528</v>
      </c>
      <c r="D340" s="34">
        <f>MAX(Tabela13[[#This Row],[Colunas1]:[Colunas5]])</f>
        <v>4.01</v>
      </c>
      <c r="E34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0" s="28">
        <f>IF(Tabela13[[#This Row],[P. Líquido]]&lt;&gt;0,(Tabela13[[#This Row],[P. Líquido]]*1000)/Tabela13[[#This Row],[Qtde Total Ações]],0)</f>
        <v>0</v>
      </c>
      <c r="G340" s="39">
        <f>SUMPRODUCT(N(TRIM(Tabela15[Colunas1])=Tabela13[[#This Row],[Nome de Pregão]]),Tabela15[Qtde total de ações])</f>
        <v>0</v>
      </c>
      <c r="H340" s="21">
        <f>SUMPRODUCT(N(Tabela1[Código]=Tabela13[[#This Row],[PAPEL]]),Tabela1[Fechamento])</f>
        <v>0</v>
      </c>
      <c r="I340" s="21">
        <f>SUMPRODUCT(N(Tabela17[Código]=Tabela13[[#This Row],[PAPEL]]),Tabela17[Fechamento])</f>
        <v>0</v>
      </c>
      <c r="J340" s="21">
        <f>SUMPRODUCT(N(Tabela176[Código]=Tabela13[[#This Row],[PAPEL]]),Tabela176[Fechamento])</f>
        <v>0</v>
      </c>
      <c r="K340" s="21">
        <f>SUMPRODUCT(N(Tabela1768[Código]=Tabela13[[#This Row],[PAPEL]]),Tabela1768[Fechamento])</f>
        <v>0</v>
      </c>
      <c r="L340" s="26">
        <f>SUMPRODUCT(N(Tabela17683[Código]=Tabela13[[#This Row],[PAPEL]]),Tabela17683[Fechamento])</f>
        <v>4.01</v>
      </c>
      <c r="M340" s="32">
        <f>IF(Tabela13[[#This Row],[Cotação]]&gt;0,Plan1!$B$2/Tabela13[[#This Row],[Cotação]]-MOD(Plan1!$B$2/Tabela13[[#This Row],[Cotação]],100),0)</f>
        <v>200</v>
      </c>
      <c r="N340" s="39"/>
      <c r="O340" s="39"/>
      <c r="Q340" s="64"/>
      <c r="R340" s="64"/>
      <c r="S340" s="64"/>
      <c r="T340" s="64"/>
      <c r="U340" s="64"/>
      <c r="V340" s="94"/>
      <c r="W340" s="93"/>
      <c r="X340" s="64"/>
      <c r="Y340" s="64"/>
      <c r="Z340" s="64"/>
      <c r="AA340" s="64"/>
      <c r="AB340" s="64"/>
      <c r="AC340" s="64" t="e">
        <f>AVERAGE(Tabela13[[#This Row],[LUCRO 2015]:[LUCRO 2010]])</f>
        <v>#DIV/0!</v>
      </c>
      <c r="AD340" s="64" t="e">
        <f>AVERAGE(Tabela13[[#This Row],[DIV 2015]:[DIV 2010]])</f>
        <v>#DIV/0!</v>
      </c>
      <c r="AE340" s="83" t="e">
        <f>Tabela13[[#This Row],[DIV MÉD]]*1000/Tabela13[[#This Row],[Qtde Total Ações]]</f>
        <v>#DIV/0!</v>
      </c>
      <c r="AF340" s="30" t="e">
        <f>Tabela13[[#This Row],[DIV MÉD]]/Tabela13[[#This Row],[LUCRO MÉD]]</f>
        <v>#DIV/0!</v>
      </c>
      <c r="AG340" s="30" t="e">
        <f>Tabela13[[#This Row],[DIV MÉD/AÇÃO]]/Tabela13[[#This Row],[Cotação]]</f>
        <v>#DIV/0!</v>
      </c>
      <c r="AH340" s="30" t="e">
        <f>Tabela13[[#This Row],[Cotação]]/Tabela13[[#This Row],[VPA]]</f>
        <v>#DIV/0!</v>
      </c>
      <c r="AI340" s="58">
        <f>IF(Tabela13[[#This Row],[P. Líquido]]&gt;0,Tabela13[[#This Row],[LUCRO MÉD]]/(Tabela13[[#This Row],[P. Líquido]]),0)</f>
        <v>0</v>
      </c>
      <c r="AJ340" s="70" t="e">
        <f>IF([LUCRO MÉD]&lt;&gt;0,Tabela13[[#This Row],[Cotação]]/(Tabela13[[#This Row],[LUCRO MÉD]]*1000/Tabela13[[#This Row],[Qtde Total Ações]]),0)</f>
        <v>#DIV/0!</v>
      </c>
      <c r="AK340" s="58" t="e">
        <f>(Tabela13[[#This Row],[LUCRO MÉD]]*1000/Tabela13[[#This Row],[Qtde Total Ações]])/Tabela13[[#This Row],[Cotação]]</f>
        <v>#DIV/0!</v>
      </c>
      <c r="AL340" s="56" t="e">
        <f>Tabela13[[#This Row],[Ativo Circ.]]/Tabela13[[#This Row],[Passivo Circ.]]</f>
        <v>#DIV/0!</v>
      </c>
      <c r="AM340" s="30" t="e">
        <f>STDEV(Tabela13[[#This Row],[LUCRO 2015]:[LUCRO 2010]])/Tabela13[[#This Row],[LUCRO MÉD]]</f>
        <v>#DIV/0!</v>
      </c>
    </row>
    <row r="341" spans="1:39" hidden="1">
      <c r="A341" s="21" t="s">
        <v>783</v>
      </c>
      <c r="B341" s="21" t="s">
        <v>555</v>
      </c>
      <c r="C341" s="21" t="s">
        <v>527</v>
      </c>
      <c r="D341" s="34">
        <f>MAX(Tabela13[[#This Row],[Colunas1]:[Colunas5]])</f>
        <v>12</v>
      </c>
      <c r="E34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1" s="28">
        <f>IF(Tabela13[[#This Row],[P. Líquido]]&lt;&gt;0,(Tabela13[[#This Row],[P. Líquido]]*1000)/Tabela13[[#This Row],[Qtde Total Ações]],0)</f>
        <v>0</v>
      </c>
      <c r="G341" s="39">
        <f>SUMPRODUCT(N(TRIM(Tabela15[Colunas1])=Tabela13[[#This Row],[Nome de Pregão]]),Tabela15[Qtde total de ações])</f>
        <v>0</v>
      </c>
      <c r="H341" s="21">
        <f>SUMPRODUCT(N(Tabela1[Código]=Tabela13[[#This Row],[PAPEL]]),Tabela1[Fechamento])</f>
        <v>0</v>
      </c>
      <c r="I341" s="21">
        <f>SUMPRODUCT(N(Tabela17[Código]=Tabela13[[#This Row],[PAPEL]]),Tabela17[Fechamento])</f>
        <v>0</v>
      </c>
      <c r="J341" s="21">
        <f>SUMPRODUCT(N(Tabela176[Código]=Tabela13[[#This Row],[PAPEL]]),Tabela176[Fechamento])</f>
        <v>0</v>
      </c>
      <c r="K341" s="21">
        <f>SUMPRODUCT(N(Tabela1768[Código]=Tabela13[[#This Row],[PAPEL]]),Tabela1768[Fechamento])</f>
        <v>0</v>
      </c>
      <c r="L341" s="26">
        <f>SUMPRODUCT(N(Tabela17683[Código]=Tabela13[[#This Row],[PAPEL]]),Tabela17683[Fechamento])</f>
        <v>12</v>
      </c>
      <c r="M341" s="32">
        <f>IF(Tabela13[[#This Row],[Cotação]]&gt;0,Plan1!$B$2/Tabela13[[#This Row],[Cotação]]-MOD(Plan1!$B$2/Tabela13[[#This Row],[Cotação]],100),0)</f>
        <v>0</v>
      </c>
      <c r="N341" s="32"/>
      <c r="O341" s="32"/>
      <c r="P341" s="88"/>
      <c r="Q341" s="64"/>
      <c r="R341" s="64"/>
      <c r="S341" s="64"/>
      <c r="T341" s="64"/>
      <c r="U341" s="64"/>
      <c r="V341" s="94"/>
      <c r="W341" s="93"/>
      <c r="X341" s="64"/>
      <c r="Y341" s="64"/>
      <c r="Z341" s="64"/>
      <c r="AA341" s="64"/>
      <c r="AB341" s="64"/>
      <c r="AC341" s="64" t="e">
        <f>AVERAGE(Tabela13[[#This Row],[LUCRO 2015]:[LUCRO 2010]])</f>
        <v>#DIV/0!</v>
      </c>
      <c r="AD341" s="64" t="e">
        <f>AVERAGE(Tabela13[[#This Row],[DIV 2015]:[DIV 2010]])</f>
        <v>#DIV/0!</v>
      </c>
      <c r="AE341" s="83" t="e">
        <f>Tabela13[[#This Row],[DIV MÉD]]*1000/Tabela13[[#This Row],[Qtde Total Ações]]</f>
        <v>#DIV/0!</v>
      </c>
      <c r="AF341" s="30" t="e">
        <f>Tabela13[[#This Row],[DIV MÉD]]/Tabela13[[#This Row],[LUCRO MÉD]]</f>
        <v>#DIV/0!</v>
      </c>
      <c r="AG341" s="30" t="e">
        <f>Tabela13[[#This Row],[DIV MÉD/AÇÃO]]/Tabela13[[#This Row],[Cotação]]</f>
        <v>#DIV/0!</v>
      </c>
      <c r="AH341" s="30" t="e">
        <f>Tabela13[[#This Row],[Cotação]]/Tabela13[[#This Row],[VPA]]</f>
        <v>#DIV/0!</v>
      </c>
      <c r="AI341" s="58">
        <f>IF(Tabela13[[#This Row],[P. Líquido]]&gt;0,Tabela13[[#This Row],[LUCRO MÉD]]/(Tabela13[[#This Row],[P. Líquido]]),0)</f>
        <v>0</v>
      </c>
      <c r="AJ341" s="70" t="e">
        <f>IF([LUCRO MÉD]&lt;&gt;0,Tabela13[[#This Row],[Cotação]]/(Tabela13[[#This Row],[LUCRO MÉD]]*1000/Tabela13[[#This Row],[Qtde Total Ações]]),0)</f>
        <v>#DIV/0!</v>
      </c>
      <c r="AK341" s="58" t="e">
        <f>(Tabela13[[#This Row],[LUCRO MÉD]]*1000/Tabela13[[#This Row],[Qtde Total Ações]])/Tabela13[[#This Row],[Cotação]]</f>
        <v>#DIV/0!</v>
      </c>
      <c r="AL341" s="56" t="e">
        <f>Tabela13[[#This Row],[Ativo Circ.]]/Tabela13[[#This Row],[Passivo Circ.]]</f>
        <v>#DIV/0!</v>
      </c>
      <c r="AM341" s="30" t="e">
        <f>STDEV(Tabela13[[#This Row],[LUCRO 2015]:[LUCRO 2010]])/Tabela13[[#This Row],[LUCRO MÉD]]</f>
        <v>#DIV/0!</v>
      </c>
    </row>
    <row r="342" spans="1:39" hidden="1">
      <c r="A342" s="21" t="s">
        <v>784</v>
      </c>
      <c r="B342" s="21" t="s">
        <v>556</v>
      </c>
      <c r="C342" s="21" t="s">
        <v>130</v>
      </c>
      <c r="D342" s="34">
        <f>MAX(Tabela13[[#This Row],[Colunas1]:[Colunas5]])</f>
        <v>42.01</v>
      </c>
      <c r="E34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2" s="28">
        <f>IF(Tabela13[[#This Row],[P. Líquido]]&lt;&gt;0,(Tabela13[[#This Row],[P. Líquido]]*1000)/Tabela13[[#This Row],[Qtde Total Ações]],0)</f>
        <v>0</v>
      </c>
      <c r="G342" s="39">
        <f>SUMPRODUCT(N(TRIM(Tabela15[Colunas1])=Tabela13[[#This Row],[Nome de Pregão]]),Tabela15[Qtde total de ações])</f>
        <v>0</v>
      </c>
      <c r="H342" s="21">
        <f>SUMPRODUCT(N(Tabela1[Código]=Tabela13[[#This Row],[PAPEL]]),Tabela1[Fechamento])</f>
        <v>0</v>
      </c>
      <c r="I342" s="21">
        <f>SUMPRODUCT(N(Tabela17[Código]=Tabela13[[#This Row],[PAPEL]]),Tabela17[Fechamento])</f>
        <v>42.01</v>
      </c>
      <c r="J342" s="21">
        <f>SUMPRODUCT(N(Tabela176[Código]=Tabela13[[#This Row],[PAPEL]]),Tabela176[Fechamento])</f>
        <v>0</v>
      </c>
      <c r="K342" s="21">
        <f>SUMPRODUCT(N(Tabela1768[Código]=Tabela13[[#This Row],[PAPEL]]),Tabela1768[Fechamento])</f>
        <v>0</v>
      </c>
      <c r="L342" s="31">
        <f>SUMPRODUCT(N(Tabela17683[Código]=Tabela13[[#This Row],[PAPEL]]),Tabela17683[Fechamento])</f>
        <v>0</v>
      </c>
      <c r="M342" s="32">
        <f>IF(Tabela13[[#This Row],[Cotação]]&gt;0,Plan1!$B$2/Tabela13[[#This Row],[Cotação]]-MOD(Plan1!$B$2/Tabela13[[#This Row],[Cotação]],100),0)</f>
        <v>0</v>
      </c>
      <c r="N342" s="32"/>
      <c r="O342" s="32"/>
      <c r="P342" s="88"/>
      <c r="Q342" s="64"/>
      <c r="R342" s="64"/>
      <c r="S342" s="64"/>
      <c r="T342" s="64"/>
      <c r="U342" s="64"/>
      <c r="V342" s="94"/>
      <c r="W342" s="93"/>
      <c r="X342" s="64"/>
      <c r="Y342" s="64"/>
      <c r="Z342" s="64"/>
      <c r="AA342" s="64"/>
      <c r="AB342" s="64"/>
      <c r="AC342" s="64" t="e">
        <f>AVERAGE(Tabela13[[#This Row],[LUCRO 2015]:[LUCRO 2010]])</f>
        <v>#DIV/0!</v>
      </c>
      <c r="AD342" s="64" t="e">
        <f>AVERAGE(Tabela13[[#This Row],[DIV 2015]:[DIV 2010]])</f>
        <v>#DIV/0!</v>
      </c>
      <c r="AE342" s="83" t="e">
        <f>Tabela13[[#This Row],[DIV MÉD]]*1000/Tabela13[[#This Row],[Qtde Total Ações]]</f>
        <v>#DIV/0!</v>
      </c>
      <c r="AF342" s="30" t="e">
        <f>Tabela13[[#This Row],[DIV MÉD]]/Tabela13[[#This Row],[LUCRO MÉD]]</f>
        <v>#DIV/0!</v>
      </c>
      <c r="AG342" s="30" t="e">
        <f>Tabela13[[#This Row],[DIV MÉD/AÇÃO]]/Tabela13[[#This Row],[Cotação]]</f>
        <v>#DIV/0!</v>
      </c>
      <c r="AH342" s="30" t="e">
        <f>Tabela13[[#This Row],[Cotação]]/Tabela13[[#This Row],[VPA]]</f>
        <v>#DIV/0!</v>
      </c>
      <c r="AI342" s="58">
        <f>IF(Tabela13[[#This Row],[P. Líquido]]&gt;0,Tabela13[[#This Row],[LUCRO MÉD]]/(Tabela13[[#This Row],[P. Líquido]]),0)</f>
        <v>0</v>
      </c>
      <c r="AJ342" s="70" t="e">
        <f>IF([LUCRO MÉD]&lt;&gt;0,Tabela13[[#This Row],[Cotação]]/(Tabela13[[#This Row],[LUCRO MÉD]]*1000/Tabela13[[#This Row],[Qtde Total Ações]]),0)</f>
        <v>#DIV/0!</v>
      </c>
      <c r="AK342" s="58" t="e">
        <f>(Tabela13[[#This Row],[LUCRO MÉD]]*1000/Tabela13[[#This Row],[Qtde Total Ações]])/Tabela13[[#This Row],[Cotação]]</f>
        <v>#DIV/0!</v>
      </c>
      <c r="AL342" s="56" t="e">
        <f>Tabela13[[#This Row],[Ativo Circ.]]/Tabela13[[#This Row],[Passivo Circ.]]</f>
        <v>#DIV/0!</v>
      </c>
      <c r="AM342" s="30" t="e">
        <f>STDEV(Tabela13[[#This Row],[LUCRO 2015]:[LUCRO 2010]])/Tabela13[[#This Row],[LUCRO MÉD]]</f>
        <v>#DIV/0!</v>
      </c>
    </row>
    <row r="343" spans="1:39" hidden="1">
      <c r="A343" s="21" t="s">
        <v>784</v>
      </c>
      <c r="B343" s="21" t="s">
        <v>555</v>
      </c>
      <c r="C343" s="21" t="s">
        <v>129</v>
      </c>
      <c r="D343" s="34">
        <f>MAX(Tabela13[[#This Row],[Colunas1]:[Colunas5]])</f>
        <v>44.01</v>
      </c>
      <c r="E34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3" s="28">
        <f>IF(Tabela13[[#This Row],[P. Líquido]]&lt;&gt;0,(Tabela13[[#This Row],[P. Líquido]]*1000)/Tabela13[[#This Row],[Qtde Total Ações]],0)</f>
        <v>0</v>
      </c>
      <c r="G343" s="39">
        <f>SUMPRODUCT(N(TRIM(Tabela15[Colunas1])=Tabela13[[#This Row],[Nome de Pregão]]),Tabela15[Qtde total de ações])</f>
        <v>0</v>
      </c>
      <c r="H343" s="21">
        <f>SUMPRODUCT(N(Tabela1[Código]=Tabela13[[#This Row],[PAPEL]]),Tabela1[Fechamento])</f>
        <v>0</v>
      </c>
      <c r="I343" s="21">
        <f>SUMPRODUCT(N(Tabela17[Código]=Tabela13[[#This Row],[PAPEL]]),Tabela17[Fechamento])</f>
        <v>44.01</v>
      </c>
      <c r="J343" s="21">
        <f>SUMPRODUCT(N(Tabela176[Código]=Tabela13[[#This Row],[PAPEL]]),Tabela176[Fechamento])</f>
        <v>0</v>
      </c>
      <c r="K343" s="21">
        <f>SUMPRODUCT(N(Tabela1768[Código]=Tabela13[[#This Row],[PAPEL]]),Tabela1768[Fechamento])</f>
        <v>0</v>
      </c>
      <c r="L343" s="31">
        <f>SUMPRODUCT(N(Tabela17683[Código]=Tabela13[[#This Row],[PAPEL]]),Tabela17683[Fechamento])</f>
        <v>0</v>
      </c>
      <c r="M343" s="32">
        <f>IF(Tabela13[[#This Row],[Cotação]]&gt;0,Plan1!$B$2/Tabela13[[#This Row],[Cotação]]-MOD(Plan1!$B$2/Tabela13[[#This Row],[Cotação]],100),0)</f>
        <v>0</v>
      </c>
      <c r="N343" s="32"/>
      <c r="O343" s="32"/>
      <c r="P343" s="88"/>
      <c r="Q343" s="64"/>
      <c r="R343" s="64"/>
      <c r="S343" s="64"/>
      <c r="T343" s="64"/>
      <c r="U343" s="64"/>
      <c r="V343" s="94"/>
      <c r="W343" s="93"/>
      <c r="X343" s="64"/>
      <c r="Y343" s="64"/>
      <c r="Z343" s="64"/>
      <c r="AA343" s="64"/>
      <c r="AB343" s="64"/>
      <c r="AC343" s="64" t="e">
        <f>AVERAGE(Tabela13[[#This Row],[LUCRO 2015]:[LUCRO 2010]])</f>
        <v>#DIV/0!</v>
      </c>
      <c r="AD343" s="64" t="e">
        <f>AVERAGE(Tabela13[[#This Row],[DIV 2015]:[DIV 2010]])</f>
        <v>#DIV/0!</v>
      </c>
      <c r="AE343" s="83" t="e">
        <f>Tabela13[[#This Row],[DIV MÉD]]*1000/Tabela13[[#This Row],[Qtde Total Ações]]</f>
        <v>#DIV/0!</v>
      </c>
      <c r="AF343" s="30" t="e">
        <f>Tabela13[[#This Row],[DIV MÉD]]/Tabela13[[#This Row],[LUCRO MÉD]]</f>
        <v>#DIV/0!</v>
      </c>
      <c r="AG343" s="30" t="e">
        <f>Tabela13[[#This Row],[DIV MÉD/AÇÃO]]/Tabela13[[#This Row],[Cotação]]</f>
        <v>#DIV/0!</v>
      </c>
      <c r="AH343" s="30" t="e">
        <f>Tabela13[[#This Row],[Cotação]]/Tabela13[[#This Row],[VPA]]</f>
        <v>#DIV/0!</v>
      </c>
      <c r="AI343" s="58">
        <f>IF(Tabela13[[#This Row],[P. Líquido]]&gt;0,Tabela13[[#This Row],[LUCRO MÉD]]/(Tabela13[[#This Row],[P. Líquido]]),0)</f>
        <v>0</v>
      </c>
      <c r="AJ343" s="70" t="e">
        <f>IF([LUCRO MÉD]&lt;&gt;0,Tabela13[[#This Row],[Cotação]]/(Tabela13[[#This Row],[LUCRO MÉD]]*1000/Tabela13[[#This Row],[Qtde Total Ações]]),0)</f>
        <v>#DIV/0!</v>
      </c>
      <c r="AK343" s="58" t="e">
        <f>(Tabela13[[#This Row],[LUCRO MÉD]]*1000/Tabela13[[#This Row],[Qtde Total Ações]])/Tabela13[[#This Row],[Cotação]]</f>
        <v>#DIV/0!</v>
      </c>
      <c r="AL343" s="56" t="e">
        <f>Tabela13[[#This Row],[Ativo Circ.]]/Tabela13[[#This Row],[Passivo Circ.]]</f>
        <v>#DIV/0!</v>
      </c>
      <c r="AM343" s="30" t="e">
        <f>STDEV(Tabela13[[#This Row],[LUCRO 2015]:[LUCRO 2010]])/Tabela13[[#This Row],[LUCRO MÉD]]</f>
        <v>#DIV/0!</v>
      </c>
    </row>
    <row r="344" spans="1:39" hidden="1">
      <c r="A344" s="21" t="s">
        <v>785</v>
      </c>
      <c r="B344" s="21" t="s">
        <v>555</v>
      </c>
      <c r="C344" s="21" t="s">
        <v>453</v>
      </c>
      <c r="D344" s="34">
        <f>MAX(Tabela13[[#This Row],[Colunas1]:[Colunas5]])</f>
        <v>0</v>
      </c>
      <c r="E34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4" s="28">
        <f>IF(Tabela13[[#This Row],[P. Líquido]]&lt;&gt;0,(Tabela13[[#This Row],[P. Líquido]]*1000)/Tabela13[[#This Row],[Qtde Total Ações]],0)</f>
        <v>0</v>
      </c>
      <c r="G344" s="39">
        <f>SUMPRODUCT(N(TRIM(Tabela15[Colunas1])=Tabela13[[#This Row],[Nome de Pregão]]),Tabela15[Qtde total de ações])</f>
        <v>0</v>
      </c>
      <c r="H344" s="21">
        <f>SUMPRODUCT(N(Tabela1[Código]=Tabela13[[#This Row],[PAPEL]]),Tabela1[Fechamento])</f>
        <v>0</v>
      </c>
      <c r="I344" s="21">
        <f>SUMPRODUCT(N(Tabela17[Código]=Tabela13[[#This Row],[PAPEL]]),Tabela17[Fechamento])</f>
        <v>0</v>
      </c>
      <c r="J344" s="21">
        <f>SUMPRODUCT(N(Tabela176[Código]=Tabela13[[#This Row],[PAPEL]]),Tabela176[Fechamento])</f>
        <v>0</v>
      </c>
      <c r="K344" s="21">
        <f>SUMPRODUCT(N(Tabela1768[Código]=Tabela13[[#This Row],[PAPEL]]),Tabela1768[Fechamento])</f>
        <v>0</v>
      </c>
      <c r="L344" s="26">
        <f>SUMPRODUCT(N(Tabela17683[Código]=Tabela13[[#This Row],[PAPEL]]),Tabela17683[Fechamento])</f>
        <v>0</v>
      </c>
      <c r="M344" s="32">
        <f>IF(Tabela13[[#This Row],[Cotação]]&gt;0,Plan1!$B$2/Tabela13[[#This Row],[Cotação]]-MOD(Plan1!$B$2/Tabela13[[#This Row],[Cotação]],100),0)</f>
        <v>0</v>
      </c>
      <c r="N344" s="32"/>
      <c r="O344" s="32"/>
      <c r="P344" s="88"/>
      <c r="Q344" s="64"/>
      <c r="R344" s="64"/>
      <c r="S344" s="64"/>
      <c r="T344" s="64"/>
      <c r="U344" s="64"/>
      <c r="V344" s="94"/>
      <c r="W344" s="93"/>
      <c r="X344" s="64"/>
      <c r="Y344" s="64"/>
      <c r="Z344" s="64"/>
      <c r="AA344" s="64"/>
      <c r="AB344" s="64"/>
      <c r="AC344" s="64" t="e">
        <f>AVERAGE(Tabela13[[#This Row],[LUCRO 2015]:[LUCRO 2010]])</f>
        <v>#DIV/0!</v>
      </c>
      <c r="AD344" s="64" t="e">
        <f>AVERAGE(Tabela13[[#This Row],[DIV 2015]:[DIV 2010]])</f>
        <v>#DIV/0!</v>
      </c>
      <c r="AE344" s="83" t="e">
        <f>Tabela13[[#This Row],[DIV MÉD]]*1000/Tabela13[[#This Row],[Qtde Total Ações]]</f>
        <v>#DIV/0!</v>
      </c>
      <c r="AF344" s="30" t="e">
        <f>Tabela13[[#This Row],[DIV MÉD]]/Tabela13[[#This Row],[LUCRO MÉD]]</f>
        <v>#DIV/0!</v>
      </c>
      <c r="AG344" s="30" t="e">
        <f>Tabela13[[#This Row],[DIV MÉD/AÇÃO]]/Tabela13[[#This Row],[Cotação]]</f>
        <v>#DIV/0!</v>
      </c>
      <c r="AH344" s="30" t="e">
        <f>Tabela13[[#This Row],[Cotação]]/Tabela13[[#This Row],[VPA]]</f>
        <v>#DIV/0!</v>
      </c>
      <c r="AI344" s="58">
        <f>IF(Tabela13[[#This Row],[P. Líquido]]&gt;0,Tabela13[[#This Row],[LUCRO MÉD]]/(Tabela13[[#This Row],[P. Líquido]]),0)</f>
        <v>0</v>
      </c>
      <c r="AJ344" s="70" t="e">
        <f>IF([LUCRO MÉD]&lt;&gt;0,Tabela13[[#This Row],[Cotação]]/(Tabela13[[#This Row],[LUCRO MÉD]]*1000/Tabela13[[#This Row],[Qtde Total Ações]]),0)</f>
        <v>#DIV/0!</v>
      </c>
      <c r="AK344" s="58" t="e">
        <f>(Tabela13[[#This Row],[LUCRO MÉD]]*1000/Tabela13[[#This Row],[Qtde Total Ações]])/Tabela13[[#This Row],[Cotação]]</f>
        <v>#DIV/0!</v>
      </c>
      <c r="AL344" s="56" t="e">
        <f>Tabela13[[#This Row],[Ativo Circ.]]/Tabela13[[#This Row],[Passivo Circ.]]</f>
        <v>#DIV/0!</v>
      </c>
      <c r="AM344" s="30" t="e">
        <f>STDEV(Tabela13[[#This Row],[LUCRO 2015]:[LUCRO 2010]])/Tabela13[[#This Row],[LUCRO MÉD]]</f>
        <v>#DIV/0!</v>
      </c>
    </row>
    <row r="345" spans="1:39" hidden="1">
      <c r="A345" s="21" t="s">
        <v>785</v>
      </c>
      <c r="B345" s="21" t="s">
        <v>556</v>
      </c>
      <c r="C345" s="21" t="s">
        <v>454</v>
      </c>
      <c r="D345" s="34">
        <f>MAX(Tabela13[[#This Row],[Colunas1]:[Colunas5]])</f>
        <v>0</v>
      </c>
      <c r="E34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5" s="28">
        <f>IF(Tabela13[[#This Row],[P. Líquido]]&lt;&gt;0,(Tabela13[[#This Row],[P. Líquido]]*1000)/Tabela13[[#This Row],[Qtde Total Ações]],0)</f>
        <v>0</v>
      </c>
      <c r="G345" s="39">
        <f>SUMPRODUCT(N(TRIM(Tabela15[Colunas1])=Tabela13[[#This Row],[Nome de Pregão]]),Tabela15[Qtde total de ações])</f>
        <v>0</v>
      </c>
      <c r="H345" s="21">
        <f>SUMPRODUCT(N(Tabela1[Código]=Tabela13[[#This Row],[PAPEL]]),Tabela1[Fechamento])</f>
        <v>0</v>
      </c>
      <c r="I345" s="21">
        <f>SUMPRODUCT(N(Tabela17[Código]=Tabela13[[#This Row],[PAPEL]]),Tabela17[Fechamento])</f>
        <v>0</v>
      </c>
      <c r="J345" s="21">
        <f>SUMPRODUCT(N(Tabela176[Código]=Tabela13[[#This Row],[PAPEL]]),Tabela176[Fechamento])</f>
        <v>0</v>
      </c>
      <c r="K345" s="21">
        <f>SUMPRODUCT(N(Tabela1768[Código]=Tabela13[[#This Row],[PAPEL]]),Tabela1768[Fechamento])</f>
        <v>0</v>
      </c>
      <c r="L345" s="26">
        <f>SUMPRODUCT(N(Tabela17683[Código]=Tabela13[[#This Row],[PAPEL]]),Tabela17683[Fechamento])</f>
        <v>0</v>
      </c>
      <c r="M345" s="32">
        <f>IF(Tabela13[[#This Row],[Cotação]]&gt;0,Plan1!$B$2/Tabela13[[#This Row],[Cotação]]-MOD(Plan1!$B$2/Tabela13[[#This Row],[Cotação]],100),0)</f>
        <v>0</v>
      </c>
      <c r="N345" s="32"/>
      <c r="O345" s="32"/>
      <c r="P345" s="88"/>
      <c r="Q345" s="64"/>
      <c r="R345" s="64"/>
      <c r="S345" s="64"/>
      <c r="T345" s="64"/>
      <c r="U345" s="64"/>
      <c r="V345" s="94"/>
      <c r="W345" s="93"/>
      <c r="X345" s="64"/>
      <c r="Y345" s="64"/>
      <c r="Z345" s="64"/>
      <c r="AA345" s="64"/>
      <c r="AB345" s="64"/>
      <c r="AC345" s="64" t="e">
        <f>AVERAGE(Tabela13[[#This Row],[LUCRO 2015]:[LUCRO 2010]])</f>
        <v>#DIV/0!</v>
      </c>
      <c r="AD345" s="64" t="e">
        <f>AVERAGE(Tabela13[[#This Row],[DIV 2015]:[DIV 2010]])</f>
        <v>#DIV/0!</v>
      </c>
      <c r="AE345" s="83" t="e">
        <f>Tabela13[[#This Row],[DIV MÉD]]*1000/Tabela13[[#This Row],[Qtde Total Ações]]</f>
        <v>#DIV/0!</v>
      </c>
      <c r="AF345" s="30" t="e">
        <f>Tabela13[[#This Row],[DIV MÉD]]/Tabela13[[#This Row],[LUCRO MÉD]]</f>
        <v>#DIV/0!</v>
      </c>
      <c r="AG345" s="30" t="e">
        <f>Tabela13[[#This Row],[DIV MÉD/AÇÃO]]/Tabela13[[#This Row],[Cotação]]</f>
        <v>#DIV/0!</v>
      </c>
      <c r="AH345" s="30" t="e">
        <f>Tabela13[[#This Row],[Cotação]]/Tabela13[[#This Row],[VPA]]</f>
        <v>#DIV/0!</v>
      </c>
      <c r="AI345" s="58">
        <f>IF(Tabela13[[#This Row],[P. Líquido]]&gt;0,Tabela13[[#This Row],[LUCRO MÉD]]/(Tabela13[[#This Row],[P. Líquido]]),0)</f>
        <v>0</v>
      </c>
      <c r="AJ345" s="70" t="e">
        <f>IF([LUCRO MÉD]&lt;&gt;0,Tabela13[[#This Row],[Cotação]]/(Tabela13[[#This Row],[LUCRO MÉD]]*1000/Tabela13[[#This Row],[Qtde Total Ações]]),0)</f>
        <v>#DIV/0!</v>
      </c>
      <c r="AK345" s="58" t="e">
        <f>(Tabela13[[#This Row],[LUCRO MÉD]]*1000/Tabela13[[#This Row],[Qtde Total Ações]])/Tabela13[[#This Row],[Cotação]]</f>
        <v>#DIV/0!</v>
      </c>
      <c r="AL345" s="56" t="e">
        <f>Tabela13[[#This Row],[Ativo Circ.]]/Tabela13[[#This Row],[Passivo Circ.]]</f>
        <v>#DIV/0!</v>
      </c>
      <c r="AM345" s="30" t="e">
        <f>STDEV(Tabela13[[#This Row],[LUCRO 2015]:[LUCRO 2010]])/Tabela13[[#This Row],[LUCRO MÉD]]</f>
        <v>#DIV/0!</v>
      </c>
    </row>
    <row r="346" spans="1:39" hidden="1">
      <c r="A346" s="60" t="s">
        <v>786</v>
      </c>
      <c r="B346" s="21" t="s">
        <v>555</v>
      </c>
      <c r="C346" s="21" t="s">
        <v>263</v>
      </c>
      <c r="D346" s="34">
        <f>MAX(Tabela13[[#This Row],[Colunas1]:[Colunas5]])</f>
        <v>7.47</v>
      </c>
      <c r="E34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6" s="28" t="e">
        <f>IF(Tabela13[[#This Row],[P. Líquido]]&lt;&gt;0,(Tabela13[[#This Row],[P. Líquido]]*1000)/Tabela13[[#This Row],[Qtde Total Ações]],0)</f>
        <v>#DIV/0!</v>
      </c>
      <c r="G346" s="39">
        <f>SUMPRODUCT(N(TRIM(Tabela15[Colunas1])=Tabela13[[#This Row],[Nome de Pregão]]),Tabela15[Qtde total de ações])</f>
        <v>0</v>
      </c>
      <c r="H346" s="21">
        <f>SUMPRODUCT(N(Tabela1[Código]=Tabela13[[#This Row],[PAPEL]]),Tabela1[Fechamento])</f>
        <v>0</v>
      </c>
      <c r="I346" s="21">
        <f>SUMPRODUCT(N(Tabela17[Código]=Tabela13[[#This Row],[PAPEL]]),Tabela17[Fechamento])</f>
        <v>0</v>
      </c>
      <c r="J346" s="21">
        <f>SUMPRODUCT(N(Tabela176[Código]=Tabela13[[#This Row],[PAPEL]]),Tabela176[Fechamento])</f>
        <v>7.47</v>
      </c>
      <c r="K346" s="21">
        <f>SUMPRODUCT(N(Tabela1768[Código]=Tabela13[[#This Row],[PAPEL]]),Tabela1768[Fechamento])</f>
        <v>0</v>
      </c>
      <c r="L346" s="31">
        <f>SUMPRODUCT(N(Tabela17683[Código]=Tabela13[[#This Row],[PAPEL]]),Tabela17683[Fechamento])</f>
        <v>0</v>
      </c>
      <c r="M346" s="32">
        <f>IF(Tabela13[[#This Row],[Cotação]]&gt;0,Plan1!$B$2/Tabela13[[#This Row],[Cotação]]-MOD(Plan1!$B$2/Tabela13[[#This Row],[Cotação]],100),0)</f>
        <v>100</v>
      </c>
      <c r="N346" s="39">
        <v>8735663</v>
      </c>
      <c r="O346" s="39">
        <v>16430691</v>
      </c>
      <c r="P346" s="87">
        <v>5325571</v>
      </c>
      <c r="Q346" s="64">
        <v>1615951</v>
      </c>
      <c r="R346" s="64">
        <v>0</v>
      </c>
      <c r="S346" s="64">
        <v>533994</v>
      </c>
      <c r="T346" s="64"/>
      <c r="U346" s="64"/>
      <c r="V346" s="94"/>
      <c r="W346" s="93"/>
      <c r="X346" s="64"/>
      <c r="Y346" s="64"/>
      <c r="Z346" s="64"/>
      <c r="AA346" s="64"/>
      <c r="AB346" s="64"/>
      <c r="AC346" s="64">
        <f>AVERAGE(Tabela13[[#This Row],[LUCRO 2015]:[LUCRO 2010]])</f>
        <v>716648.33333333337</v>
      </c>
      <c r="AD346" s="64" t="e">
        <f>AVERAGE(Tabela13[[#This Row],[DIV 2015]:[DIV 2010]])</f>
        <v>#DIV/0!</v>
      </c>
      <c r="AE346" s="83" t="e">
        <f>Tabela13[[#This Row],[DIV MÉD]]*1000/Tabela13[[#This Row],[Qtde Total Ações]]</f>
        <v>#DIV/0!</v>
      </c>
      <c r="AF346" s="30" t="e">
        <f>Tabela13[[#This Row],[DIV MÉD]]/Tabela13[[#This Row],[LUCRO MÉD]]</f>
        <v>#DIV/0!</v>
      </c>
      <c r="AG346" s="30" t="e">
        <f>Tabela13[[#This Row],[DIV MÉD/AÇÃO]]/Tabela13[[#This Row],[Cotação]]</f>
        <v>#DIV/0!</v>
      </c>
      <c r="AH346" s="30" t="e">
        <f>Tabela13[[#This Row],[Cotação]]/Tabela13[[#This Row],[VPA]]</f>
        <v>#DIV/0!</v>
      </c>
      <c r="AI346" s="58">
        <f>IF(Tabela13[[#This Row],[P. Líquido]]&gt;0,Tabela13[[#This Row],[LUCRO MÉD]]/(Tabela13[[#This Row],[P. Líquido]]),0)</f>
        <v>8.2037085603386184E-2</v>
      </c>
      <c r="AJ346" s="70" t="e">
        <f>IF([LUCRO MÉD]&lt;&gt;0,Tabela13[[#This Row],[Cotação]]/(Tabela13[[#This Row],[LUCRO MÉD]]*1000/Tabela13[[#This Row],[Qtde Total Ações]]),0)</f>
        <v>#DIV/0!</v>
      </c>
      <c r="AK346" s="58" t="e">
        <f>(Tabela13[[#This Row],[LUCRO MÉD]]*1000/Tabela13[[#This Row],[Qtde Total Ações]])/Tabela13[[#This Row],[Cotação]]</f>
        <v>#DIV/0!</v>
      </c>
      <c r="AL346" s="56">
        <f>Tabela13[[#This Row],[Ativo Circ.]]/Tabela13[[#This Row],[Passivo Circ.]]</f>
        <v>3.0852449436877287</v>
      </c>
      <c r="AM346" s="30">
        <f>STDEV(Tabela13[[#This Row],[LUCRO 2015]:[LUCRO 2010]])/Tabela13[[#This Row],[LUCRO MÉD]]</f>
        <v>1.1488399774950653</v>
      </c>
    </row>
    <row r="347" spans="1:39" hidden="1">
      <c r="A347" s="60" t="s">
        <v>578</v>
      </c>
      <c r="B347" s="21" t="s">
        <v>555</v>
      </c>
      <c r="C347" s="21" t="s">
        <v>425</v>
      </c>
      <c r="D347" s="34">
        <f>MAX(Tabela13[[#This Row],[Colunas1]:[Colunas5]])</f>
        <v>26</v>
      </c>
      <c r="E34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7" s="28">
        <f>IF(Tabela13[[#This Row],[P. Líquido]]&lt;&gt;0,(Tabela13[[#This Row],[P. Líquido]]*1000)/Tabela13[[#This Row],[Qtde Total Ações]],0)</f>
        <v>6.9634494325584058</v>
      </c>
      <c r="G347" s="39">
        <f>SUMPRODUCT(N(TRIM(Tabela15[Colunas1])=Tabela13[[#This Row],[Nome de Pregão]]),Tabela15[Qtde total de ações])</f>
        <v>88735476</v>
      </c>
      <c r="H347" s="21">
        <f>SUMPRODUCT(N(Tabela1[Código]=Tabela13[[#This Row],[PAPEL]]),Tabela1[Fechamento])</f>
        <v>0</v>
      </c>
      <c r="I347" s="21">
        <f>SUMPRODUCT(N(Tabela17[Código]=Tabela13[[#This Row],[PAPEL]]),Tabela17[Fechamento])</f>
        <v>0</v>
      </c>
      <c r="J347" s="21">
        <f>SUMPRODUCT(N(Tabela176[Código]=Tabela13[[#This Row],[PAPEL]]),Tabela176[Fechamento])</f>
        <v>0</v>
      </c>
      <c r="K347" s="21">
        <f>SUMPRODUCT(N(Tabela1768[Código]=Tabela13[[#This Row],[PAPEL]]),Tabela1768[Fechamento])</f>
        <v>26</v>
      </c>
      <c r="L347" s="26">
        <f>SUMPRODUCT(N(Tabela17683[Código]=Tabela13[[#This Row],[PAPEL]]),Tabela17683[Fechamento])</f>
        <v>0</v>
      </c>
      <c r="M347" s="32">
        <f>IF(Tabela13[[#This Row],[Cotação]]&gt;0,Plan1!$B$2/Tabela13[[#This Row],[Cotação]]-MOD(Plan1!$B$2/Tabela13[[#This Row],[Cotação]],100),0)</f>
        <v>0</v>
      </c>
      <c r="N347" s="67">
        <v>617905</v>
      </c>
      <c r="O347" s="67">
        <v>658203</v>
      </c>
      <c r="P347" s="89">
        <v>190772</v>
      </c>
      <c r="Q347" s="64">
        <v>119663</v>
      </c>
      <c r="R347" s="64">
        <v>112752</v>
      </c>
      <c r="S347" s="64">
        <v>110555</v>
      </c>
      <c r="T347" s="64"/>
      <c r="U347" s="64"/>
      <c r="V347" s="94"/>
      <c r="W347" s="93"/>
      <c r="X347" s="64"/>
      <c r="Y347" s="64"/>
      <c r="Z347" s="64"/>
      <c r="AA347" s="64"/>
      <c r="AB347" s="64"/>
      <c r="AC347" s="64">
        <f>AVERAGE(Tabela13[[#This Row],[LUCRO 2015]:[LUCRO 2010]])</f>
        <v>114323.33333333333</v>
      </c>
      <c r="AD347" s="64" t="e">
        <f>AVERAGE(Tabela13[[#This Row],[DIV 2015]:[DIV 2010]])</f>
        <v>#DIV/0!</v>
      </c>
      <c r="AE347" s="83" t="e">
        <f>Tabela13[[#This Row],[DIV MÉD]]*1000/Tabela13[[#This Row],[Qtde Total Ações]]</f>
        <v>#DIV/0!</v>
      </c>
      <c r="AF347" s="30" t="e">
        <f>Tabela13[[#This Row],[DIV MÉD]]/Tabela13[[#This Row],[LUCRO MÉD]]</f>
        <v>#DIV/0!</v>
      </c>
      <c r="AG347" s="30" t="e">
        <f>Tabela13[[#This Row],[DIV MÉD/AÇÃO]]/Tabela13[[#This Row],[Cotação]]</f>
        <v>#DIV/0!</v>
      </c>
      <c r="AH347" s="30">
        <f>Tabela13[[#This Row],[Cotação]]/Tabela13[[#This Row],[VPA]]</f>
        <v>3.7337816913603223</v>
      </c>
      <c r="AI347" s="58">
        <f>IF(Tabela13[[#This Row],[P. Líquido]]&gt;0,Tabela13[[#This Row],[LUCRO MÉD]]/(Tabela13[[#This Row],[P. Líquido]]),0)</f>
        <v>0.18501765373857362</v>
      </c>
      <c r="AJ347" s="70">
        <f>IF([LUCRO MÉD]&lt;&gt;0,Tabela13[[#This Row],[Cotação]]/(Tabela13[[#This Row],[LUCRO MÉD]]*1000/Tabela13[[#This Row],[Qtde Total Ações]]),0)</f>
        <v>20.180677983497102</v>
      </c>
      <c r="AK347" s="58">
        <f>(Tabela13[[#This Row],[LUCRO MÉD]]*1000/Tabela13[[#This Row],[Qtde Total Ações]])/Tabela13[[#This Row],[Cotação]]</f>
        <v>4.9552349074582995E-2</v>
      </c>
      <c r="AL347" s="56">
        <f>Tabela13[[#This Row],[Ativo Circ.]]/Tabela13[[#This Row],[Passivo Circ.]]</f>
        <v>3.4502075776319376</v>
      </c>
      <c r="AM347" s="30">
        <f>STDEV(Tabela13[[#This Row],[LUCRO 2015]:[LUCRO 2010]])/Tabela13[[#This Row],[LUCRO MÉD]]</f>
        <v>4.1574810293776264E-2</v>
      </c>
    </row>
    <row r="348" spans="1:39" hidden="1">
      <c r="A348" s="60" t="s">
        <v>594</v>
      </c>
      <c r="B348" s="21" t="s">
        <v>555</v>
      </c>
      <c r="C348" s="21" t="s">
        <v>105</v>
      </c>
      <c r="D348" s="34">
        <f>MAX(Tabela13[[#This Row],[Colunas1]:[Colunas5]])</f>
        <v>26.15</v>
      </c>
      <c r="E34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8" s="28">
        <f>IF(Tabela13[[#This Row],[P. Líquido]]&lt;&gt;0,(Tabela13[[#This Row],[P. Líquido]]*1000)/Tabela13[[#This Row],[Qtde Total Ações]],0)</f>
        <v>16.370414442243263</v>
      </c>
      <c r="G348" s="39">
        <f>SUMPRODUCT(N(TRIM(Tabela15[Colunas1])=Tabela13[[#This Row],[Nome de Pregão]]),Tabela15[Qtde total de ações])</f>
        <v>5553601732</v>
      </c>
      <c r="H348" s="21">
        <f>SUMPRODUCT(N(Tabela1[Código]=Tabela13[[#This Row],[PAPEL]]),Tabela1[Fechamento])</f>
        <v>26.15</v>
      </c>
      <c r="I348" s="21">
        <f>SUMPRODUCT(N(Tabela17[Código]=Tabela13[[#This Row],[PAPEL]]),Tabela17[Fechamento])</f>
        <v>0</v>
      </c>
      <c r="J348" s="21">
        <f>SUMPRODUCT(N(Tabela176[Código]=Tabela13[[#This Row],[PAPEL]]),Tabela176[Fechamento])</f>
        <v>0</v>
      </c>
      <c r="K348" s="21">
        <f>SUMPRODUCT(N(Tabela1768[Código]=Tabela13[[#This Row],[PAPEL]]),Tabela1768[Fechamento])</f>
        <v>0</v>
      </c>
      <c r="L348" s="31">
        <f>SUMPRODUCT(N(Tabela17683[Código]=Tabela13[[#This Row],[PAPEL]]),Tabela17683[Fechamento])</f>
        <v>0</v>
      </c>
      <c r="M348" s="32">
        <f>IF(Tabela13[[#This Row],[Cotação]]&gt;0,Plan1!$B$2/Tabela13[[#This Row],[Cotação]]-MOD(Plan1!$B$2/Tabela13[[#This Row],[Cotação]],100),0)</f>
        <v>0</v>
      </c>
      <c r="N348" s="67">
        <v>90914762</v>
      </c>
      <c r="O348" s="67">
        <v>1026703522</v>
      </c>
      <c r="P348" s="89">
        <v>1026703522</v>
      </c>
      <c r="Q348" s="64">
        <v>18237905</v>
      </c>
      <c r="R348" s="64">
        <v>15416478</v>
      </c>
      <c r="S348" s="64">
        <v>12486138</v>
      </c>
      <c r="T348" s="64"/>
      <c r="U348" s="64"/>
      <c r="V348" s="94"/>
      <c r="W348" s="93"/>
      <c r="X348" s="64"/>
      <c r="Y348" s="64"/>
      <c r="Z348" s="64"/>
      <c r="AA348" s="64"/>
      <c r="AB348" s="64"/>
      <c r="AC348" s="64">
        <f>AVERAGE(Tabela13[[#This Row],[LUCRO 2015]:[LUCRO 2010]])</f>
        <v>15380173.666666666</v>
      </c>
      <c r="AD348" s="64" t="e">
        <f>AVERAGE(Tabela13[[#This Row],[DIV 2015]:[DIV 2010]])</f>
        <v>#DIV/0!</v>
      </c>
      <c r="AE348" s="83" t="e">
        <f>Tabela13[[#This Row],[DIV MÉD]]*1000/Tabela13[[#This Row],[Qtde Total Ações]]</f>
        <v>#DIV/0!</v>
      </c>
      <c r="AF348" s="30" t="e">
        <f>Tabela13[[#This Row],[DIV MÉD]]/Tabela13[[#This Row],[LUCRO MÉD]]</f>
        <v>#DIV/0!</v>
      </c>
      <c r="AG348" s="30" t="e">
        <f>Tabela13[[#This Row],[DIV MÉD/AÇÃO]]/Tabela13[[#This Row],[Cotação]]</f>
        <v>#DIV/0!</v>
      </c>
      <c r="AH348" s="30">
        <f>Tabela13[[#This Row],[Cotação]]/Tabela13[[#This Row],[VPA]]</f>
        <v>1.5973938895841799</v>
      </c>
      <c r="AI348" s="58">
        <f>IF(Tabela13[[#This Row],[P. Líquido]]&gt;0,Tabela13[[#This Row],[LUCRO MÉD]]/(Tabela13[[#This Row],[P. Líquido]]),0)</f>
        <v>0.16917135708573561</v>
      </c>
      <c r="AJ348" s="70">
        <f>IF([LUCRO MÉD]&lt;&gt;0,Tabela13[[#This Row],[Cotação]]/(Tabela13[[#This Row],[LUCRO MÉD]]*1000/Tabela13[[#This Row],[Qtde Total Ações]]),0)</f>
        <v>9.4424606925309753</v>
      </c>
      <c r="AK348" s="58">
        <f>(Tabela13[[#This Row],[LUCRO MÉD]]*1000/Tabela13[[#This Row],[Qtde Total Ações]])/Tabela13[[#This Row],[Cotação]]</f>
        <v>0.10590459760039075</v>
      </c>
      <c r="AL348" s="56">
        <f>Tabela13[[#This Row],[Ativo Circ.]]/Tabela13[[#This Row],[Passivo Circ.]]</f>
        <v>1</v>
      </c>
      <c r="AM348" s="30">
        <f>STDEV(Tabela13[[#This Row],[LUCRO 2015]:[LUCRO 2010]])/Tabela13[[#This Row],[LUCRO MÉD]]</f>
        <v>0.18699758650520051</v>
      </c>
    </row>
    <row r="349" spans="1:39" hidden="1">
      <c r="A349" s="21" t="s">
        <v>789</v>
      </c>
      <c r="B349" s="21" t="s">
        <v>555</v>
      </c>
      <c r="C349" s="21" t="s">
        <v>249</v>
      </c>
      <c r="D349" s="34">
        <f>MAX(Tabela13[[#This Row],[Colunas1]:[Colunas5]])</f>
        <v>0</v>
      </c>
      <c r="E34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49" s="28">
        <f>IF(Tabela13[[#This Row],[P. Líquido]]&lt;&gt;0,(Tabela13[[#This Row],[P. Líquido]]*1000)/Tabela13[[#This Row],[Qtde Total Ações]],0)</f>
        <v>0</v>
      </c>
      <c r="G349" s="39">
        <f>SUMPRODUCT(N(TRIM(Tabela15[Colunas1])=Tabela13[[#This Row],[Nome de Pregão]]),Tabela15[Qtde total de ações])</f>
        <v>137747421</v>
      </c>
      <c r="H349" s="21">
        <f>SUMPRODUCT(N(Tabela1[Código]=Tabela13[[#This Row],[PAPEL]]),Tabela1[Fechamento])</f>
        <v>0</v>
      </c>
      <c r="I349" s="21">
        <f>SUMPRODUCT(N(Tabela17[Código]=Tabela13[[#This Row],[PAPEL]]),Tabela17[Fechamento])</f>
        <v>0</v>
      </c>
      <c r="J349" s="21">
        <f>SUMPRODUCT(N(Tabela176[Código]=Tabela13[[#This Row],[PAPEL]]),Tabela176[Fechamento])</f>
        <v>0</v>
      </c>
      <c r="K349" s="31">
        <f>SUMPRODUCT(N(Tabela1768[Código]=Tabela13[[#This Row],[PAPEL]]),Tabela1768[Fechamento])</f>
        <v>0</v>
      </c>
      <c r="L349" s="21">
        <f>SUMPRODUCT(N(Tabela17683[Código]=Tabela13[[#This Row],[PAPEL]]),Tabela17683[Fechamento])</f>
        <v>0</v>
      </c>
      <c r="M349" s="32">
        <f>IF(Tabela13[[#This Row],[Cotação]]&gt;0,Plan1!$B$2/Tabela13[[#This Row],[Cotação]]-MOD(Plan1!$B$2/Tabela13[[#This Row],[Cotação]],100),0)</f>
        <v>0</v>
      </c>
      <c r="N349" s="32"/>
      <c r="O349" s="32"/>
      <c r="P349" s="88"/>
      <c r="Q349" s="64"/>
      <c r="R349" s="64"/>
      <c r="S349" s="64"/>
      <c r="T349" s="64"/>
      <c r="U349" s="64"/>
      <c r="V349" s="94"/>
      <c r="W349" s="93"/>
      <c r="X349" s="64"/>
      <c r="Y349" s="64"/>
      <c r="Z349" s="64"/>
      <c r="AA349" s="64"/>
      <c r="AB349" s="64"/>
      <c r="AC349" s="64" t="e">
        <f>AVERAGE(Tabela13[[#This Row],[LUCRO 2015]:[LUCRO 2010]])</f>
        <v>#DIV/0!</v>
      </c>
      <c r="AD349" s="64" t="e">
        <f>AVERAGE(Tabela13[[#This Row],[DIV 2015]:[DIV 2010]])</f>
        <v>#DIV/0!</v>
      </c>
      <c r="AE349" s="83" t="e">
        <f>Tabela13[[#This Row],[DIV MÉD]]*1000/Tabela13[[#This Row],[Qtde Total Ações]]</f>
        <v>#DIV/0!</v>
      </c>
      <c r="AF349" s="30" t="e">
        <f>Tabela13[[#This Row],[DIV MÉD]]/Tabela13[[#This Row],[LUCRO MÉD]]</f>
        <v>#DIV/0!</v>
      </c>
      <c r="AG349" s="30" t="e">
        <f>Tabela13[[#This Row],[DIV MÉD/AÇÃO]]/Tabela13[[#This Row],[Cotação]]</f>
        <v>#DIV/0!</v>
      </c>
      <c r="AH349" s="30" t="e">
        <f>Tabela13[[#This Row],[Cotação]]/Tabela13[[#This Row],[VPA]]</f>
        <v>#DIV/0!</v>
      </c>
      <c r="AI349" s="58">
        <f>IF(Tabela13[[#This Row],[P. Líquido]]&gt;0,Tabela13[[#This Row],[LUCRO MÉD]]/(Tabela13[[#This Row],[P. Líquido]]),0)</f>
        <v>0</v>
      </c>
      <c r="AJ349" s="70" t="e">
        <f>IF([LUCRO MÉD]&lt;&gt;0,Tabela13[[#This Row],[Cotação]]/(Tabela13[[#This Row],[LUCRO MÉD]]*1000/Tabela13[[#This Row],[Qtde Total Ações]]),0)</f>
        <v>#DIV/0!</v>
      </c>
      <c r="AK349" s="58" t="e">
        <f>(Tabela13[[#This Row],[LUCRO MÉD]]*1000/Tabela13[[#This Row],[Qtde Total Ações]])/Tabela13[[#This Row],[Cotação]]</f>
        <v>#DIV/0!</v>
      </c>
      <c r="AL349" s="56" t="e">
        <f>Tabela13[[#This Row],[Ativo Circ.]]/Tabela13[[#This Row],[Passivo Circ.]]</f>
        <v>#DIV/0!</v>
      </c>
      <c r="AM349" s="30" t="e">
        <f>STDEV(Tabela13[[#This Row],[LUCRO 2015]:[LUCRO 2010]])/Tabela13[[#This Row],[LUCRO MÉD]]</f>
        <v>#DIV/0!</v>
      </c>
    </row>
    <row r="350" spans="1:39" hidden="1">
      <c r="A350" s="60" t="s">
        <v>762</v>
      </c>
      <c r="B350" s="21" t="s">
        <v>555</v>
      </c>
      <c r="C350" s="21" t="s">
        <v>126</v>
      </c>
      <c r="D350" s="34">
        <f>MAX(Tabela13[[#This Row],[Colunas1]:[Colunas5]])</f>
        <v>26.58</v>
      </c>
      <c r="E35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0" s="28">
        <f>IF(Tabela13[[#This Row],[P. Líquido]]&lt;&gt;0,(Tabela13[[#This Row],[P. Líquido]]*1000)/Tabela13[[#This Row],[Qtde Total Ações]],0)</f>
        <v>19.98432814960471</v>
      </c>
      <c r="G350" s="39">
        <f>SUMPRODUCT(N(TRIM(Tabela15[Colunas1])=Tabela13[[#This Row],[Nome de Pregão]]),Tabela15[Qtde total de ações])</f>
        <v>323293030</v>
      </c>
      <c r="H350" s="21">
        <f>SUMPRODUCT(N(Tabela1[Código]=Tabela13[[#This Row],[PAPEL]]),Tabela1[Fechamento])</f>
        <v>26.58</v>
      </c>
      <c r="I350" s="21">
        <f>SUMPRODUCT(N(Tabela17[Código]=Tabela13[[#This Row],[PAPEL]]),Tabela17[Fechamento])</f>
        <v>0</v>
      </c>
      <c r="J350" s="21">
        <f>SUMPRODUCT(N(Tabela176[Código]=Tabela13[[#This Row],[PAPEL]]),Tabela176[Fechamento])</f>
        <v>0</v>
      </c>
      <c r="K350" s="21">
        <f>SUMPRODUCT(N(Tabela1768[Código]=Tabela13[[#This Row],[PAPEL]]),Tabela1768[Fechamento])</f>
        <v>0</v>
      </c>
      <c r="L350" s="31">
        <f>SUMPRODUCT(N(Tabela17683[Código]=Tabela13[[#This Row],[PAPEL]]),Tabela17683[Fechamento])</f>
        <v>0</v>
      </c>
      <c r="M350" s="32">
        <f>IF(Tabela13[[#This Row],[Cotação]]&gt;0,Plan1!$B$2/Tabela13[[#This Row],[Cotação]]-MOD(Plan1!$B$2/Tabela13[[#This Row],[Cotação]],100),0)</f>
        <v>0</v>
      </c>
      <c r="N350" s="67">
        <v>6460794</v>
      </c>
      <c r="O350" s="67">
        <v>17920029</v>
      </c>
      <c r="P350" s="89">
        <v>13601800</v>
      </c>
      <c r="Q350" s="64">
        <v>998342</v>
      </c>
      <c r="R350" s="64">
        <v>876188</v>
      </c>
      <c r="S350" s="64">
        <v>1397311</v>
      </c>
      <c r="T350" s="64"/>
      <c r="U350" s="64"/>
      <c r="V350" s="94"/>
      <c r="W350" s="93"/>
      <c r="X350" s="64"/>
      <c r="Y350" s="64"/>
      <c r="Z350" s="64"/>
      <c r="AA350" s="64"/>
      <c r="AB350" s="64"/>
      <c r="AC350" s="64">
        <f>AVERAGE(Tabela13[[#This Row],[LUCRO 2015]:[LUCRO 2010]])</f>
        <v>1090613.6666666667</v>
      </c>
      <c r="AD350" s="64" t="e">
        <f>AVERAGE(Tabela13[[#This Row],[DIV 2015]:[DIV 2010]])</f>
        <v>#DIV/0!</v>
      </c>
      <c r="AE350" s="83" t="e">
        <f>Tabela13[[#This Row],[DIV MÉD]]*1000/Tabela13[[#This Row],[Qtde Total Ações]]</f>
        <v>#DIV/0!</v>
      </c>
      <c r="AF350" s="30" t="e">
        <f>Tabela13[[#This Row],[DIV MÉD]]/Tabela13[[#This Row],[LUCRO MÉD]]</f>
        <v>#DIV/0!</v>
      </c>
      <c r="AG350" s="30" t="e">
        <f>Tabela13[[#This Row],[DIV MÉD/AÇÃO]]/Tabela13[[#This Row],[Cotação]]</f>
        <v>#DIV/0!</v>
      </c>
      <c r="AH350" s="30">
        <f>Tabela13[[#This Row],[Cotação]]/Tabela13[[#This Row],[VPA]]</f>
        <v>1.3300422111276105</v>
      </c>
      <c r="AI350" s="58">
        <f>IF(Tabela13[[#This Row],[P. Líquido]]&gt;0,Tabela13[[#This Row],[LUCRO MÉD]]/(Tabela13[[#This Row],[P. Líquido]]),0)</f>
        <v>0.16880489714834845</v>
      </c>
      <c r="AJ350" s="70">
        <f>IF([LUCRO MÉD]&lt;&gt;0,Tabela13[[#This Row],[Cotação]]/(Tabela13[[#This Row],[LUCRO MÉD]]*1000/Tabela13[[#This Row],[Qtde Total Ações]]),0)</f>
        <v>7.8791683985254775</v>
      </c>
      <c r="AK350" s="58">
        <f>(Tabela13[[#This Row],[LUCRO MÉD]]*1000/Tabela13[[#This Row],[Qtde Total Ações]])/Tabela13[[#This Row],[Cotação]]</f>
        <v>0.1269169472487911</v>
      </c>
      <c r="AL350" s="56">
        <f>Tabela13[[#This Row],[Ativo Circ.]]/Tabela13[[#This Row],[Passivo Circ.]]</f>
        <v>1.3174748195091825</v>
      </c>
      <c r="AM350" s="30">
        <f>STDEV(Tabela13[[#This Row],[LUCRO 2015]:[LUCRO 2010]])/Tabela13[[#This Row],[LUCRO MÉD]]</f>
        <v>0.2498956516807247</v>
      </c>
    </row>
    <row r="351" spans="1:39" hidden="1">
      <c r="A351" s="21" t="s">
        <v>790</v>
      </c>
      <c r="B351" s="21" t="s">
        <v>561</v>
      </c>
      <c r="C351" s="21" t="s">
        <v>468</v>
      </c>
      <c r="D351" s="34">
        <f>MAX(Tabela13[[#This Row],[Colunas1]:[Colunas5]])</f>
        <v>23</v>
      </c>
      <c r="E35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1" s="28">
        <f>IF(Tabela13[[#This Row],[P. Líquido]]&lt;&gt;0,(Tabela13[[#This Row],[P. Líquido]]*1000)/Tabela13[[#This Row],[Qtde Total Ações]],0)</f>
        <v>0</v>
      </c>
      <c r="G351" s="39">
        <f>SUMPRODUCT(N(TRIM(Tabela15[Colunas1])=Tabela13[[#This Row],[Nome de Pregão]]),Tabela15[Qtde total de ações])</f>
        <v>0</v>
      </c>
      <c r="H351" s="21">
        <f>SUMPRODUCT(N(Tabela1[Código]=Tabela13[[#This Row],[PAPEL]]),Tabela1[Fechamento])</f>
        <v>0</v>
      </c>
      <c r="I351" s="21">
        <f>SUMPRODUCT(N(Tabela17[Código]=Tabela13[[#This Row],[PAPEL]]),Tabela17[Fechamento])</f>
        <v>0</v>
      </c>
      <c r="J351" s="21">
        <f>SUMPRODUCT(N(Tabela176[Código]=Tabela13[[#This Row],[PAPEL]]),Tabela176[Fechamento])</f>
        <v>0</v>
      </c>
      <c r="K351" s="21">
        <f>SUMPRODUCT(N(Tabela1768[Código]=Tabela13[[#This Row],[PAPEL]]),Tabela1768[Fechamento])</f>
        <v>0</v>
      </c>
      <c r="L351" s="26">
        <f>SUMPRODUCT(N(Tabela17683[Código]=Tabela13[[#This Row],[PAPEL]]),Tabela17683[Fechamento])</f>
        <v>23</v>
      </c>
      <c r="M351" s="32">
        <f>IF(Tabela13[[#This Row],[Cotação]]&gt;0,Plan1!$B$2/Tabela13[[#This Row],[Cotação]]-MOD(Plan1!$B$2/Tabela13[[#This Row],[Cotação]],100),0)</f>
        <v>0</v>
      </c>
      <c r="N351" s="32"/>
      <c r="O351" s="32"/>
      <c r="P351" s="88"/>
      <c r="Q351" s="64"/>
      <c r="R351" s="64"/>
      <c r="S351" s="64"/>
      <c r="T351" s="64"/>
      <c r="U351" s="64"/>
      <c r="V351" s="94"/>
      <c r="W351" s="93"/>
      <c r="X351" s="64"/>
      <c r="Y351" s="64"/>
      <c r="Z351" s="64"/>
      <c r="AA351" s="64"/>
      <c r="AB351" s="64"/>
      <c r="AC351" s="64" t="e">
        <f>AVERAGE(Tabela13[[#This Row],[LUCRO 2015]:[LUCRO 2010]])</f>
        <v>#DIV/0!</v>
      </c>
      <c r="AD351" s="64" t="e">
        <f>AVERAGE(Tabela13[[#This Row],[DIV 2015]:[DIV 2010]])</f>
        <v>#DIV/0!</v>
      </c>
      <c r="AE351" s="83" t="e">
        <f>Tabela13[[#This Row],[DIV MÉD]]*1000/Tabela13[[#This Row],[Qtde Total Ações]]</f>
        <v>#DIV/0!</v>
      </c>
      <c r="AF351" s="30" t="e">
        <f>Tabela13[[#This Row],[DIV MÉD]]/Tabela13[[#This Row],[LUCRO MÉD]]</f>
        <v>#DIV/0!</v>
      </c>
      <c r="AG351" s="30" t="e">
        <f>Tabela13[[#This Row],[DIV MÉD/AÇÃO]]/Tabela13[[#This Row],[Cotação]]</f>
        <v>#DIV/0!</v>
      </c>
      <c r="AH351" s="30" t="e">
        <f>Tabela13[[#This Row],[Cotação]]/Tabela13[[#This Row],[VPA]]</f>
        <v>#DIV/0!</v>
      </c>
      <c r="AI351" s="58">
        <f>IF(Tabela13[[#This Row],[P. Líquido]]&gt;0,Tabela13[[#This Row],[LUCRO MÉD]]/(Tabela13[[#This Row],[P. Líquido]]),0)</f>
        <v>0</v>
      </c>
      <c r="AJ351" s="70" t="e">
        <f>IF([LUCRO MÉD]&lt;&gt;0,Tabela13[[#This Row],[Cotação]]/(Tabela13[[#This Row],[LUCRO MÉD]]*1000/Tabela13[[#This Row],[Qtde Total Ações]]),0)</f>
        <v>#DIV/0!</v>
      </c>
      <c r="AK351" s="58" t="e">
        <f>(Tabela13[[#This Row],[LUCRO MÉD]]*1000/Tabela13[[#This Row],[Qtde Total Ações]])/Tabela13[[#This Row],[Cotação]]</f>
        <v>#DIV/0!</v>
      </c>
      <c r="AL351" s="56" t="e">
        <f>Tabela13[[#This Row],[Ativo Circ.]]/Tabela13[[#This Row],[Passivo Circ.]]</f>
        <v>#DIV/0!</v>
      </c>
      <c r="AM351" s="30" t="e">
        <f>STDEV(Tabela13[[#This Row],[LUCRO 2015]:[LUCRO 2010]])/Tabela13[[#This Row],[LUCRO MÉD]]</f>
        <v>#DIV/0!</v>
      </c>
    </row>
    <row r="352" spans="1:39" hidden="1">
      <c r="A352" s="21" t="s">
        <v>790</v>
      </c>
      <c r="B352" s="21" t="s">
        <v>562</v>
      </c>
      <c r="C352" s="21" t="s">
        <v>469</v>
      </c>
      <c r="D352" s="34">
        <f>MAX(Tabela13[[#This Row],[Colunas1]:[Colunas5]])</f>
        <v>23.94</v>
      </c>
      <c r="E35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2" s="28">
        <f>IF(Tabela13[[#This Row],[P. Líquido]]&lt;&gt;0,(Tabela13[[#This Row],[P. Líquido]]*1000)/Tabela13[[#This Row],[Qtde Total Ações]],0)</f>
        <v>0</v>
      </c>
      <c r="G352" s="39">
        <f>SUMPRODUCT(N(TRIM(Tabela15[Colunas1])=Tabela13[[#This Row],[Nome de Pregão]]),Tabela15[Qtde total de ações])</f>
        <v>0</v>
      </c>
      <c r="H352" s="21">
        <f>SUMPRODUCT(N(Tabela1[Código]=Tabela13[[#This Row],[PAPEL]]),Tabela1[Fechamento])</f>
        <v>0</v>
      </c>
      <c r="I352" s="21">
        <f>SUMPRODUCT(N(Tabela17[Código]=Tabela13[[#This Row],[PAPEL]]),Tabela17[Fechamento])</f>
        <v>0</v>
      </c>
      <c r="J352" s="21">
        <f>SUMPRODUCT(N(Tabela176[Código]=Tabela13[[#This Row],[PAPEL]]),Tabela176[Fechamento])</f>
        <v>0</v>
      </c>
      <c r="K352" s="21">
        <f>SUMPRODUCT(N(Tabela1768[Código]=Tabela13[[#This Row],[PAPEL]]),Tabela1768[Fechamento])</f>
        <v>0</v>
      </c>
      <c r="L352" s="26">
        <f>SUMPRODUCT(N(Tabela17683[Código]=Tabela13[[#This Row],[PAPEL]]),Tabela17683[Fechamento])</f>
        <v>23.94</v>
      </c>
      <c r="M352" s="32">
        <f>IF(Tabela13[[#This Row],[Cotação]]&gt;0,Plan1!$B$2/Tabela13[[#This Row],[Cotação]]-MOD(Plan1!$B$2/Tabela13[[#This Row],[Cotação]],100),0)</f>
        <v>0</v>
      </c>
      <c r="N352" s="32"/>
      <c r="O352" s="32"/>
      <c r="P352" s="88"/>
      <c r="Q352" s="64"/>
      <c r="R352" s="64"/>
      <c r="S352" s="64"/>
      <c r="T352" s="64"/>
      <c r="U352" s="64"/>
      <c r="V352" s="94"/>
      <c r="W352" s="93"/>
      <c r="X352" s="64"/>
      <c r="Y352" s="64"/>
      <c r="Z352" s="64"/>
      <c r="AA352" s="64"/>
      <c r="AB352" s="64"/>
      <c r="AC352" s="64" t="e">
        <f>AVERAGE(Tabela13[[#This Row],[LUCRO 2015]:[LUCRO 2010]])</f>
        <v>#DIV/0!</v>
      </c>
      <c r="AD352" s="64" t="e">
        <f>AVERAGE(Tabela13[[#This Row],[DIV 2015]:[DIV 2010]])</f>
        <v>#DIV/0!</v>
      </c>
      <c r="AE352" s="83" t="e">
        <f>Tabela13[[#This Row],[DIV MÉD]]*1000/Tabela13[[#This Row],[Qtde Total Ações]]</f>
        <v>#DIV/0!</v>
      </c>
      <c r="AF352" s="30" t="e">
        <f>Tabela13[[#This Row],[DIV MÉD]]/Tabela13[[#This Row],[LUCRO MÉD]]</f>
        <v>#DIV/0!</v>
      </c>
      <c r="AG352" s="30" t="e">
        <f>Tabela13[[#This Row],[DIV MÉD/AÇÃO]]/Tabela13[[#This Row],[Cotação]]</f>
        <v>#DIV/0!</v>
      </c>
      <c r="AH352" s="30" t="e">
        <f>Tabela13[[#This Row],[Cotação]]/Tabela13[[#This Row],[VPA]]</f>
        <v>#DIV/0!</v>
      </c>
      <c r="AI352" s="58">
        <f>IF(Tabela13[[#This Row],[P. Líquido]]&gt;0,Tabela13[[#This Row],[LUCRO MÉD]]/(Tabela13[[#This Row],[P. Líquido]]),0)</f>
        <v>0</v>
      </c>
      <c r="AJ352" s="70" t="e">
        <f>IF([LUCRO MÉD]&lt;&gt;0,Tabela13[[#This Row],[Cotação]]/(Tabela13[[#This Row],[LUCRO MÉD]]*1000/Tabela13[[#This Row],[Qtde Total Ações]]),0)</f>
        <v>#DIV/0!</v>
      </c>
      <c r="AK352" s="58" t="e">
        <f>(Tabela13[[#This Row],[LUCRO MÉD]]*1000/Tabela13[[#This Row],[Qtde Total Ações]])/Tabela13[[#This Row],[Cotação]]</f>
        <v>#DIV/0!</v>
      </c>
      <c r="AL352" s="56" t="e">
        <f>Tabela13[[#This Row],[Ativo Circ.]]/Tabela13[[#This Row],[Passivo Circ.]]</f>
        <v>#DIV/0!</v>
      </c>
      <c r="AM352" s="30" t="e">
        <f>STDEV(Tabela13[[#This Row],[LUCRO 2015]:[LUCRO 2010]])/Tabela13[[#This Row],[LUCRO MÉD]]</f>
        <v>#DIV/0!</v>
      </c>
    </row>
    <row r="353" spans="1:39" hidden="1">
      <c r="A353" s="21" t="s">
        <v>790</v>
      </c>
      <c r="B353" s="21" t="s">
        <v>555</v>
      </c>
      <c r="C353" s="21" t="s">
        <v>467</v>
      </c>
      <c r="D353" s="34">
        <f>MAX(Tabela13[[#This Row],[Colunas1]:[Colunas5]])</f>
        <v>35.81</v>
      </c>
      <c r="E35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3" s="28">
        <f>IF(Tabela13[[#This Row],[P. Líquido]]&lt;&gt;0,(Tabela13[[#This Row],[P. Líquido]]*1000)/Tabela13[[#This Row],[Qtde Total Ações]],0)</f>
        <v>0</v>
      </c>
      <c r="G353" s="39">
        <f>SUMPRODUCT(N(TRIM(Tabela15[Colunas1])=Tabela13[[#This Row],[Nome de Pregão]]),Tabela15[Qtde total de ações])</f>
        <v>0</v>
      </c>
      <c r="H353" s="21">
        <f>SUMPRODUCT(N(Tabela1[Código]=Tabela13[[#This Row],[PAPEL]]),Tabela1[Fechamento])</f>
        <v>0</v>
      </c>
      <c r="I353" s="21">
        <f>SUMPRODUCT(N(Tabela17[Código]=Tabela13[[#This Row],[PAPEL]]),Tabela17[Fechamento])</f>
        <v>0</v>
      </c>
      <c r="J353" s="21">
        <f>SUMPRODUCT(N(Tabela176[Código]=Tabela13[[#This Row],[PAPEL]]),Tabela176[Fechamento])</f>
        <v>0</v>
      </c>
      <c r="K353" s="21">
        <f>SUMPRODUCT(N(Tabela1768[Código]=Tabela13[[#This Row],[PAPEL]]),Tabela1768[Fechamento])</f>
        <v>0</v>
      </c>
      <c r="L353" s="26">
        <f>SUMPRODUCT(N(Tabela17683[Código]=Tabela13[[#This Row],[PAPEL]]),Tabela17683[Fechamento])</f>
        <v>35.81</v>
      </c>
      <c r="M353" s="32">
        <f>IF(Tabela13[[#This Row],[Cotação]]&gt;0,Plan1!$B$2/Tabela13[[#This Row],[Cotação]]-MOD(Plan1!$B$2/Tabela13[[#This Row],[Cotação]],100),0)</f>
        <v>0</v>
      </c>
      <c r="N353" s="32"/>
      <c r="O353" s="32"/>
      <c r="P353" s="88"/>
      <c r="Q353" s="64"/>
      <c r="R353" s="64"/>
      <c r="S353" s="64"/>
      <c r="T353" s="64"/>
      <c r="U353" s="64"/>
      <c r="V353" s="94"/>
      <c r="W353" s="93"/>
      <c r="X353" s="64"/>
      <c r="Y353" s="64"/>
      <c r="Z353" s="64"/>
      <c r="AA353" s="64"/>
      <c r="AB353" s="64"/>
      <c r="AC353" s="64" t="e">
        <f>AVERAGE(Tabela13[[#This Row],[LUCRO 2015]:[LUCRO 2010]])</f>
        <v>#DIV/0!</v>
      </c>
      <c r="AD353" s="64" t="e">
        <f>AVERAGE(Tabela13[[#This Row],[DIV 2015]:[DIV 2010]])</f>
        <v>#DIV/0!</v>
      </c>
      <c r="AE353" s="83" t="e">
        <f>Tabela13[[#This Row],[DIV MÉD]]*1000/Tabela13[[#This Row],[Qtde Total Ações]]</f>
        <v>#DIV/0!</v>
      </c>
      <c r="AF353" s="30" t="e">
        <f>Tabela13[[#This Row],[DIV MÉD]]/Tabela13[[#This Row],[LUCRO MÉD]]</f>
        <v>#DIV/0!</v>
      </c>
      <c r="AG353" s="30" t="e">
        <f>Tabela13[[#This Row],[DIV MÉD/AÇÃO]]/Tabela13[[#This Row],[Cotação]]</f>
        <v>#DIV/0!</v>
      </c>
      <c r="AH353" s="30" t="e">
        <f>Tabela13[[#This Row],[Cotação]]/Tabela13[[#This Row],[VPA]]</f>
        <v>#DIV/0!</v>
      </c>
      <c r="AI353" s="58">
        <f>IF(Tabela13[[#This Row],[P. Líquido]]&gt;0,Tabela13[[#This Row],[LUCRO MÉD]]/(Tabela13[[#This Row],[P. Líquido]]),0)</f>
        <v>0</v>
      </c>
      <c r="AJ353" s="70" t="e">
        <f>IF([LUCRO MÉD]&lt;&gt;0,Tabela13[[#This Row],[Cotação]]/(Tabela13[[#This Row],[LUCRO MÉD]]*1000/Tabela13[[#This Row],[Qtde Total Ações]]),0)</f>
        <v>#DIV/0!</v>
      </c>
      <c r="AK353" s="58" t="e">
        <f>(Tabela13[[#This Row],[LUCRO MÉD]]*1000/Tabela13[[#This Row],[Qtde Total Ações]])/Tabela13[[#This Row],[Cotação]]</f>
        <v>#DIV/0!</v>
      </c>
      <c r="AL353" s="56" t="e">
        <f>Tabela13[[#This Row],[Ativo Circ.]]/Tabela13[[#This Row],[Passivo Circ.]]</f>
        <v>#DIV/0!</v>
      </c>
      <c r="AM353" s="30" t="e">
        <f>STDEV(Tabela13[[#This Row],[LUCRO 2015]:[LUCRO 2010]])/Tabela13[[#This Row],[LUCRO MÉD]]</f>
        <v>#DIV/0!</v>
      </c>
    </row>
    <row r="354" spans="1:39" hidden="1">
      <c r="A354" s="21" t="s">
        <v>791</v>
      </c>
      <c r="B354" s="21" t="s">
        <v>555</v>
      </c>
      <c r="C354" s="21" t="s">
        <v>331</v>
      </c>
      <c r="D354" s="34">
        <f>MAX(Tabela13[[#This Row],[Colunas1]:[Colunas5]])</f>
        <v>27.59</v>
      </c>
      <c r="E35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4" s="28">
        <f>IF(Tabela13[[#This Row],[P. Líquido]]&lt;&gt;0,(Tabela13[[#This Row],[P. Líquido]]*1000)/Tabela13[[#This Row],[Qtde Total Ações]],0)</f>
        <v>0</v>
      </c>
      <c r="G354" s="39">
        <f>SUMPRODUCT(N(TRIM(Tabela15[Colunas1])=Tabela13[[#This Row],[Nome de Pregão]]),Tabela15[Qtde total de ações])</f>
        <v>0</v>
      </c>
      <c r="H354" s="21">
        <f>SUMPRODUCT(N(Tabela1[Código]=Tabela13[[#This Row],[PAPEL]]),Tabela1[Fechamento])</f>
        <v>0</v>
      </c>
      <c r="I354" s="21">
        <f>SUMPRODUCT(N(Tabela17[Código]=Tabela13[[#This Row],[PAPEL]]),Tabela17[Fechamento])</f>
        <v>0</v>
      </c>
      <c r="J354" s="21">
        <f>SUMPRODUCT(N(Tabela176[Código]=Tabela13[[#This Row],[PAPEL]]),Tabela176[Fechamento])</f>
        <v>27.59</v>
      </c>
      <c r="K354" s="21">
        <f>SUMPRODUCT(N(Tabela1768[Código]=Tabela13[[#This Row],[PAPEL]]),Tabela1768[Fechamento])</f>
        <v>0</v>
      </c>
      <c r="L354" s="26">
        <f>SUMPRODUCT(N(Tabela17683[Código]=Tabela13[[#This Row],[PAPEL]]),Tabela17683[Fechamento])</f>
        <v>0</v>
      </c>
      <c r="M354" s="32">
        <f>IF(Tabela13[[#This Row],[Cotação]]&gt;0,Plan1!$B$2/Tabela13[[#This Row],[Cotação]]-MOD(Plan1!$B$2/Tabela13[[#This Row],[Cotação]],100),0)</f>
        <v>0</v>
      </c>
      <c r="N354" s="32"/>
      <c r="O354" s="32"/>
      <c r="P354" s="88"/>
      <c r="Q354" s="64"/>
      <c r="R354" s="64"/>
      <c r="S354" s="64"/>
      <c r="T354" s="64"/>
      <c r="U354" s="64"/>
      <c r="V354" s="94"/>
      <c r="W354" s="93"/>
      <c r="X354" s="64"/>
      <c r="Y354" s="64"/>
      <c r="Z354" s="64"/>
      <c r="AA354" s="64"/>
      <c r="AB354" s="64"/>
      <c r="AC354" s="64" t="e">
        <f>AVERAGE(Tabela13[[#This Row],[LUCRO 2015]:[LUCRO 2010]])</f>
        <v>#DIV/0!</v>
      </c>
      <c r="AD354" s="64" t="e">
        <f>AVERAGE(Tabela13[[#This Row],[DIV 2015]:[DIV 2010]])</f>
        <v>#DIV/0!</v>
      </c>
      <c r="AE354" s="83" t="e">
        <f>Tabela13[[#This Row],[DIV MÉD]]*1000/Tabela13[[#This Row],[Qtde Total Ações]]</f>
        <v>#DIV/0!</v>
      </c>
      <c r="AF354" s="30" t="e">
        <f>Tabela13[[#This Row],[DIV MÉD]]/Tabela13[[#This Row],[LUCRO MÉD]]</f>
        <v>#DIV/0!</v>
      </c>
      <c r="AG354" s="30" t="e">
        <f>Tabela13[[#This Row],[DIV MÉD/AÇÃO]]/Tabela13[[#This Row],[Cotação]]</f>
        <v>#DIV/0!</v>
      </c>
      <c r="AH354" s="30" t="e">
        <f>Tabela13[[#This Row],[Cotação]]/Tabela13[[#This Row],[VPA]]</f>
        <v>#DIV/0!</v>
      </c>
      <c r="AI354" s="58">
        <f>IF(Tabela13[[#This Row],[P. Líquido]]&gt;0,Tabela13[[#This Row],[LUCRO MÉD]]/(Tabela13[[#This Row],[P. Líquido]]),0)</f>
        <v>0</v>
      </c>
      <c r="AJ354" s="70" t="e">
        <f>IF([LUCRO MÉD]&lt;&gt;0,Tabela13[[#This Row],[Cotação]]/(Tabela13[[#This Row],[LUCRO MÉD]]*1000/Tabela13[[#This Row],[Qtde Total Ações]]),0)</f>
        <v>#DIV/0!</v>
      </c>
      <c r="AK354" s="58" t="e">
        <f>(Tabela13[[#This Row],[LUCRO MÉD]]*1000/Tabela13[[#This Row],[Qtde Total Ações]])/Tabela13[[#This Row],[Cotação]]</f>
        <v>#DIV/0!</v>
      </c>
      <c r="AL354" s="56" t="e">
        <f>Tabela13[[#This Row],[Ativo Circ.]]/Tabela13[[#This Row],[Passivo Circ.]]</f>
        <v>#DIV/0!</v>
      </c>
      <c r="AM354" s="30" t="e">
        <f>STDEV(Tabela13[[#This Row],[LUCRO 2015]:[LUCRO 2010]])/Tabela13[[#This Row],[LUCRO MÉD]]</f>
        <v>#DIV/0!</v>
      </c>
    </row>
    <row r="355" spans="1:39" hidden="1">
      <c r="A355" s="60" t="s">
        <v>792</v>
      </c>
      <c r="B355" s="21" t="s">
        <v>555</v>
      </c>
      <c r="C355" s="21" t="s">
        <v>434</v>
      </c>
      <c r="D355" s="34">
        <f>MAX(Tabela13[[#This Row],[Colunas1]:[Colunas5]])</f>
        <v>0.2</v>
      </c>
      <c r="E35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5" s="28" t="e">
        <f>IF(Tabela13[[#This Row],[P. Líquido]]&lt;&gt;0,(Tabela13[[#This Row],[P. Líquido]]*1000)/Tabela13[[#This Row],[Qtde Total Ações]],0)</f>
        <v>#DIV/0!</v>
      </c>
      <c r="G355" s="39">
        <f>SUMPRODUCT(N(TRIM(Tabela15[Colunas1])=Tabela13[[#This Row],[Nome de Pregão]]),Tabela15[Qtde total de ações])</f>
        <v>0</v>
      </c>
      <c r="H355" s="26">
        <f>SUMPRODUCT(N(Tabela1[Código]=Tabela13[[#This Row],[PAPEL]]),Tabela1[Fechamento])</f>
        <v>0</v>
      </c>
      <c r="I355" s="40">
        <f>SUMPRODUCT(N(Tabela17[Código]=Tabela13[[#This Row],[PAPEL]]),Tabela17[Fechamento])</f>
        <v>0</v>
      </c>
      <c r="J355" s="21">
        <f>SUMPRODUCT(N(Tabela176[Código]=Tabela13[[#This Row],[PAPEL]]),Tabela176[Fechamento])</f>
        <v>0</v>
      </c>
      <c r="K355" s="21">
        <f>SUMPRODUCT(N(Tabela1768[Código]=Tabela13[[#This Row],[PAPEL]]),Tabela1768[Fechamento])</f>
        <v>0.2</v>
      </c>
      <c r="L355" s="21">
        <f>SUMPRODUCT(N(Tabela17683[Código]=Tabela13[[#This Row],[PAPEL]]),Tabela17683[Fechamento])</f>
        <v>0</v>
      </c>
      <c r="M355" s="32">
        <f>IF(Tabela13[[#This Row],[Cotação]]&gt;0,Plan1!$B$2/Tabela13[[#This Row],[Cotação]]-MOD(Plan1!$B$2/Tabela13[[#This Row],[Cotação]],100),0)</f>
        <v>5000</v>
      </c>
      <c r="N355" s="39">
        <v>75867</v>
      </c>
      <c r="O355" s="39">
        <v>37472</v>
      </c>
      <c r="P355" s="87">
        <v>10990</v>
      </c>
      <c r="Q355" s="64">
        <v>0</v>
      </c>
      <c r="R355" s="64">
        <v>0</v>
      </c>
      <c r="S355" s="64">
        <v>0</v>
      </c>
      <c r="T355" s="64"/>
      <c r="U355" s="64"/>
      <c r="V355" s="94"/>
      <c r="W355" s="93"/>
      <c r="X355" s="64"/>
      <c r="Y355" s="64"/>
      <c r="Z355" s="64"/>
      <c r="AA355" s="64"/>
      <c r="AB355" s="64"/>
      <c r="AC355" s="64">
        <f>AVERAGE(Tabela13[[#This Row],[LUCRO 2015]:[LUCRO 2010]])</f>
        <v>0</v>
      </c>
      <c r="AD355" s="64" t="e">
        <f>AVERAGE(Tabela13[[#This Row],[DIV 2015]:[DIV 2010]])</f>
        <v>#DIV/0!</v>
      </c>
      <c r="AE355" s="83" t="e">
        <f>Tabela13[[#This Row],[DIV MÉD]]*1000/Tabela13[[#This Row],[Qtde Total Ações]]</f>
        <v>#DIV/0!</v>
      </c>
      <c r="AF355" s="30" t="e">
        <f>Tabela13[[#This Row],[DIV MÉD]]/Tabela13[[#This Row],[LUCRO MÉD]]</f>
        <v>#DIV/0!</v>
      </c>
      <c r="AG355" s="30" t="e">
        <f>Tabela13[[#This Row],[DIV MÉD/AÇÃO]]/Tabela13[[#This Row],[Cotação]]</f>
        <v>#DIV/0!</v>
      </c>
      <c r="AH355" s="30" t="e">
        <f>Tabela13[[#This Row],[Cotação]]/Tabela13[[#This Row],[VPA]]</f>
        <v>#DIV/0!</v>
      </c>
      <c r="AI355" s="58">
        <f>IF(Tabela13[[#This Row],[P. Líquido]]&gt;0,Tabela13[[#This Row],[LUCRO MÉD]]/(Tabela13[[#This Row],[P. Líquido]]),0)</f>
        <v>0</v>
      </c>
      <c r="AJ355" s="70">
        <f>IF([LUCRO MÉD]&lt;&gt;0,Tabela13[[#This Row],[Cotação]]/(Tabela13[[#This Row],[LUCRO MÉD]]*1000/Tabela13[[#This Row],[Qtde Total Ações]]),0)</f>
        <v>0</v>
      </c>
      <c r="AK355" s="58" t="e">
        <f>(Tabela13[[#This Row],[LUCRO MÉD]]*1000/Tabela13[[#This Row],[Qtde Total Ações]])/Tabela13[[#This Row],[Cotação]]</f>
        <v>#DIV/0!</v>
      </c>
      <c r="AL355" s="56">
        <f>Tabela13[[#This Row],[Ativo Circ.]]/Tabela13[[#This Row],[Passivo Circ.]]</f>
        <v>3.4096451319381256</v>
      </c>
      <c r="AM355" s="30" t="e">
        <f>STDEV(Tabela13[[#This Row],[LUCRO 2015]:[LUCRO 2010]])/Tabela13[[#This Row],[LUCRO MÉD]]</f>
        <v>#DIV/0!</v>
      </c>
    </row>
    <row r="356" spans="1:39" hidden="1">
      <c r="A356" s="60" t="s">
        <v>792</v>
      </c>
      <c r="B356" s="21" t="s">
        <v>561</v>
      </c>
      <c r="C356" s="21" t="s">
        <v>435</v>
      </c>
      <c r="D356" s="34">
        <f>MAX(Tabela13[[#This Row],[Colunas1]:[Colunas5]])</f>
        <v>14</v>
      </c>
      <c r="E35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6" s="28" t="e">
        <f>IF(Tabela13[[#This Row],[P. Líquido]]&lt;&gt;0,(Tabela13[[#This Row],[P. Líquido]]*1000)/Tabela13[[#This Row],[Qtde Total Ações]],0)</f>
        <v>#DIV/0!</v>
      </c>
      <c r="G356" s="39">
        <f>SUMPRODUCT(N(TRIM(Tabela15[Colunas1])=Tabela13[[#This Row],[Nome de Pregão]]),Tabela15[Qtde total de ações])</f>
        <v>0</v>
      </c>
      <c r="H356" s="26">
        <f>SUMPRODUCT(N(Tabela1[Código]=Tabela13[[#This Row],[PAPEL]]),Tabela1[Fechamento])</f>
        <v>0</v>
      </c>
      <c r="I356" s="40">
        <f>SUMPRODUCT(N(Tabela17[Código]=Tabela13[[#This Row],[PAPEL]]),Tabela17[Fechamento])</f>
        <v>0</v>
      </c>
      <c r="J356" s="21">
        <f>SUMPRODUCT(N(Tabela176[Código]=Tabela13[[#This Row],[PAPEL]]),Tabela176[Fechamento])</f>
        <v>0</v>
      </c>
      <c r="K356" s="21">
        <f>SUMPRODUCT(N(Tabela1768[Código]=Tabela13[[#This Row],[PAPEL]]),Tabela1768[Fechamento])</f>
        <v>14</v>
      </c>
      <c r="L356" s="21">
        <f>SUMPRODUCT(N(Tabela17683[Código]=Tabela13[[#This Row],[PAPEL]]),Tabela17683[Fechamento])</f>
        <v>0</v>
      </c>
      <c r="M356" s="32">
        <f>IF(Tabela13[[#This Row],[Cotação]]&gt;0,Plan1!$B$2/Tabela13[[#This Row],[Cotação]]-MOD(Plan1!$B$2/Tabela13[[#This Row],[Cotação]],100),0)</f>
        <v>0</v>
      </c>
      <c r="N356" s="39">
        <v>75867</v>
      </c>
      <c r="O356" s="39">
        <v>37472</v>
      </c>
      <c r="P356" s="87">
        <v>10990</v>
      </c>
      <c r="Q356" s="64">
        <v>0</v>
      </c>
      <c r="R356" s="64">
        <v>0</v>
      </c>
      <c r="S356" s="64">
        <v>0</v>
      </c>
      <c r="T356" s="64"/>
      <c r="U356" s="64"/>
      <c r="V356" s="94"/>
      <c r="W356" s="93"/>
      <c r="X356" s="64"/>
      <c r="Y356" s="64"/>
      <c r="Z356" s="64"/>
      <c r="AA356" s="64"/>
      <c r="AB356" s="64"/>
      <c r="AC356" s="64">
        <f>AVERAGE(Tabela13[[#This Row],[LUCRO 2015]:[LUCRO 2010]])</f>
        <v>0</v>
      </c>
      <c r="AD356" s="64" t="e">
        <f>AVERAGE(Tabela13[[#This Row],[DIV 2015]:[DIV 2010]])</f>
        <v>#DIV/0!</v>
      </c>
      <c r="AE356" s="83" t="e">
        <f>Tabela13[[#This Row],[DIV MÉD]]*1000/Tabela13[[#This Row],[Qtde Total Ações]]</f>
        <v>#DIV/0!</v>
      </c>
      <c r="AF356" s="30" t="e">
        <f>Tabela13[[#This Row],[DIV MÉD]]/Tabela13[[#This Row],[LUCRO MÉD]]</f>
        <v>#DIV/0!</v>
      </c>
      <c r="AG356" s="30" t="e">
        <f>Tabela13[[#This Row],[DIV MÉD/AÇÃO]]/Tabela13[[#This Row],[Cotação]]</f>
        <v>#DIV/0!</v>
      </c>
      <c r="AH356" s="30" t="e">
        <f>Tabela13[[#This Row],[Cotação]]/Tabela13[[#This Row],[VPA]]</f>
        <v>#DIV/0!</v>
      </c>
      <c r="AI356" s="58">
        <f>IF(Tabela13[[#This Row],[P. Líquido]]&gt;0,Tabela13[[#This Row],[LUCRO MÉD]]/(Tabela13[[#This Row],[P. Líquido]]),0)</f>
        <v>0</v>
      </c>
      <c r="AJ356" s="70">
        <f>IF([LUCRO MÉD]&lt;&gt;0,Tabela13[[#This Row],[Cotação]]/(Tabela13[[#This Row],[LUCRO MÉD]]*1000/Tabela13[[#This Row],[Qtde Total Ações]]),0)</f>
        <v>0</v>
      </c>
      <c r="AK356" s="58" t="e">
        <f>(Tabela13[[#This Row],[LUCRO MÉD]]*1000/Tabela13[[#This Row],[Qtde Total Ações]])/Tabela13[[#This Row],[Cotação]]</f>
        <v>#DIV/0!</v>
      </c>
      <c r="AL356" s="56">
        <f>Tabela13[[#This Row],[Ativo Circ.]]/Tabela13[[#This Row],[Passivo Circ.]]</f>
        <v>3.4096451319381256</v>
      </c>
      <c r="AM356" s="30" t="e">
        <f>STDEV(Tabela13[[#This Row],[LUCRO 2015]:[LUCRO 2010]])/Tabela13[[#This Row],[LUCRO MÉD]]</f>
        <v>#DIV/0!</v>
      </c>
    </row>
    <row r="357" spans="1:39" hidden="1">
      <c r="A357" s="60" t="s">
        <v>792</v>
      </c>
      <c r="B357" s="21" t="s">
        <v>562</v>
      </c>
      <c r="C357" s="21" t="s">
        <v>436</v>
      </c>
      <c r="D357" s="34">
        <f>MAX(Tabela13[[#This Row],[Colunas1]:[Colunas5]])</f>
        <v>16.5</v>
      </c>
      <c r="E35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7" s="28" t="e">
        <f>IF(Tabela13[[#This Row],[P. Líquido]]&lt;&gt;0,(Tabela13[[#This Row],[P. Líquido]]*1000)/Tabela13[[#This Row],[Qtde Total Ações]],0)</f>
        <v>#DIV/0!</v>
      </c>
      <c r="G357" s="39">
        <f>SUMPRODUCT(N(TRIM(Tabela15[Colunas1])=Tabela13[[#This Row],[Nome de Pregão]]),Tabela15[Qtde total de ações])</f>
        <v>0</v>
      </c>
      <c r="H357" s="26">
        <f>SUMPRODUCT(N(Tabela1[Código]=Tabela13[[#This Row],[PAPEL]]),Tabela1[Fechamento])</f>
        <v>0</v>
      </c>
      <c r="I357" s="40">
        <f>SUMPRODUCT(N(Tabela17[Código]=Tabela13[[#This Row],[PAPEL]]),Tabela17[Fechamento])</f>
        <v>0</v>
      </c>
      <c r="J357" s="21">
        <f>SUMPRODUCT(N(Tabela176[Código]=Tabela13[[#This Row],[PAPEL]]),Tabela176[Fechamento])</f>
        <v>0</v>
      </c>
      <c r="K357" s="21">
        <f>SUMPRODUCT(N(Tabela1768[Código]=Tabela13[[#This Row],[PAPEL]]),Tabela1768[Fechamento])</f>
        <v>16.5</v>
      </c>
      <c r="L357" s="21">
        <f>SUMPRODUCT(N(Tabela17683[Código]=Tabela13[[#This Row],[PAPEL]]),Tabela17683[Fechamento])</f>
        <v>0</v>
      </c>
      <c r="M357" s="32">
        <f>IF(Tabela13[[#This Row],[Cotação]]&gt;0,Plan1!$B$2/Tabela13[[#This Row],[Cotação]]-MOD(Plan1!$B$2/Tabela13[[#This Row],[Cotação]],100),0)</f>
        <v>0</v>
      </c>
      <c r="N357" s="39">
        <v>75867</v>
      </c>
      <c r="O357" s="39">
        <v>37472</v>
      </c>
      <c r="P357" s="87">
        <v>10990</v>
      </c>
      <c r="Q357" s="64">
        <v>0</v>
      </c>
      <c r="R357" s="64">
        <v>0</v>
      </c>
      <c r="S357" s="64">
        <v>0</v>
      </c>
      <c r="T357" s="64"/>
      <c r="U357" s="64"/>
      <c r="V357" s="94"/>
      <c r="W357" s="93"/>
      <c r="X357" s="64"/>
      <c r="Y357" s="64"/>
      <c r="Z357" s="64"/>
      <c r="AA357" s="64"/>
      <c r="AB357" s="64"/>
      <c r="AC357" s="64">
        <f>AVERAGE(Tabela13[[#This Row],[LUCRO 2015]:[LUCRO 2010]])</f>
        <v>0</v>
      </c>
      <c r="AD357" s="64" t="e">
        <f>AVERAGE(Tabela13[[#This Row],[DIV 2015]:[DIV 2010]])</f>
        <v>#DIV/0!</v>
      </c>
      <c r="AE357" s="83" t="e">
        <f>Tabela13[[#This Row],[DIV MÉD]]*1000/Tabela13[[#This Row],[Qtde Total Ações]]</f>
        <v>#DIV/0!</v>
      </c>
      <c r="AF357" s="30" t="e">
        <f>Tabela13[[#This Row],[DIV MÉD]]/Tabela13[[#This Row],[LUCRO MÉD]]</f>
        <v>#DIV/0!</v>
      </c>
      <c r="AG357" s="30" t="e">
        <f>Tabela13[[#This Row],[DIV MÉD/AÇÃO]]/Tabela13[[#This Row],[Cotação]]</f>
        <v>#DIV/0!</v>
      </c>
      <c r="AH357" s="30" t="e">
        <f>Tabela13[[#This Row],[Cotação]]/Tabela13[[#This Row],[VPA]]</f>
        <v>#DIV/0!</v>
      </c>
      <c r="AI357" s="58">
        <f>IF(Tabela13[[#This Row],[P. Líquido]]&gt;0,Tabela13[[#This Row],[LUCRO MÉD]]/(Tabela13[[#This Row],[P. Líquido]]),0)</f>
        <v>0</v>
      </c>
      <c r="AJ357" s="70">
        <f>IF([LUCRO MÉD]&lt;&gt;0,Tabela13[[#This Row],[Cotação]]/(Tabela13[[#This Row],[LUCRO MÉD]]*1000/Tabela13[[#This Row],[Qtde Total Ações]]),0)</f>
        <v>0</v>
      </c>
      <c r="AK357" s="58" t="e">
        <f>(Tabela13[[#This Row],[LUCRO MÉD]]*1000/Tabela13[[#This Row],[Qtde Total Ações]])/Tabela13[[#This Row],[Cotação]]</f>
        <v>#DIV/0!</v>
      </c>
      <c r="AL357" s="56">
        <f>Tabela13[[#This Row],[Ativo Circ.]]/Tabela13[[#This Row],[Passivo Circ.]]</f>
        <v>3.4096451319381256</v>
      </c>
      <c r="AM357" s="30" t="e">
        <f>STDEV(Tabela13[[#This Row],[LUCRO 2015]:[LUCRO 2010]])/Tabela13[[#This Row],[LUCRO MÉD]]</f>
        <v>#DIV/0!</v>
      </c>
    </row>
    <row r="358" spans="1:39" hidden="1">
      <c r="A358" s="60" t="s">
        <v>624</v>
      </c>
      <c r="B358" s="21" t="s">
        <v>555</v>
      </c>
      <c r="C358" s="21" t="s">
        <v>94</v>
      </c>
      <c r="D358" s="34">
        <f>MAX(Tabela13[[#This Row],[Colunas1]:[Colunas5]])</f>
        <v>26.76</v>
      </c>
      <c r="E35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8" s="28">
        <f>IF(Tabela13[[#This Row],[P. Líquido]]&lt;&gt;0,(Tabela13[[#This Row],[P. Líquido]]*1000)/Tabela13[[#This Row],[Qtde Total Ações]],0)</f>
        <v>47.181157983540551</v>
      </c>
      <c r="G358" s="39">
        <f>SUMPRODUCT(N(TRIM(Tabela15[Colunas1])=Tabela13[[#This Row],[Nome de Pregão]]),Tabela15[Qtde total de ações])</f>
        <v>119684430</v>
      </c>
      <c r="H358" s="21">
        <f>SUMPRODUCT(N(Tabela1[Código]=Tabela13[[#This Row],[PAPEL]]),Tabela1[Fechamento])</f>
        <v>26.76</v>
      </c>
      <c r="I358" s="21">
        <f>SUMPRODUCT(N(Tabela17[Código]=Tabela13[[#This Row],[PAPEL]]),Tabela17[Fechamento])</f>
        <v>0</v>
      </c>
      <c r="J358" s="21">
        <f>SUMPRODUCT(N(Tabela176[Código]=Tabela13[[#This Row],[PAPEL]]),Tabela176[Fechamento])</f>
        <v>0</v>
      </c>
      <c r="K358" s="21">
        <f>SUMPRODUCT(N(Tabela1768[Código]=Tabela13[[#This Row],[PAPEL]]),Tabela1768[Fechamento])</f>
        <v>0</v>
      </c>
      <c r="L358" s="31">
        <f>SUMPRODUCT(N(Tabela17683[Código]=Tabela13[[#This Row],[PAPEL]]),Tabela17683[Fechamento])</f>
        <v>0</v>
      </c>
      <c r="M358" s="32">
        <f>IF(Tabela13[[#This Row],[Cotação]]&gt;0,Plan1!$B$2/Tabela13[[#This Row],[Cotação]]-MOD(Plan1!$B$2/Tabela13[[#This Row],[Cotação]],100),0)</f>
        <v>0</v>
      </c>
      <c r="N358" s="67">
        <v>5646850</v>
      </c>
      <c r="O358" s="67">
        <v>1513416</v>
      </c>
      <c r="P358" s="89">
        <v>1086708</v>
      </c>
      <c r="Q358" s="64">
        <v>0</v>
      </c>
      <c r="R358" s="64">
        <v>318141</v>
      </c>
      <c r="S358" s="64">
        <v>419795</v>
      </c>
      <c r="T358" s="64"/>
      <c r="U358" s="64"/>
      <c r="V358" s="94"/>
      <c r="W358" s="93"/>
      <c r="X358" s="64"/>
      <c r="Y358" s="64"/>
      <c r="Z358" s="64"/>
      <c r="AA358" s="64"/>
      <c r="AB358" s="64"/>
      <c r="AC358" s="64">
        <f>AVERAGE(Tabela13[[#This Row],[LUCRO 2015]:[LUCRO 2010]])</f>
        <v>245978.66666666666</v>
      </c>
      <c r="AD358" s="64" t="e">
        <f>AVERAGE(Tabela13[[#This Row],[DIV 2015]:[DIV 2010]])</f>
        <v>#DIV/0!</v>
      </c>
      <c r="AE358" s="83" t="e">
        <f>Tabela13[[#This Row],[DIV MÉD]]*1000/Tabela13[[#This Row],[Qtde Total Ações]]</f>
        <v>#DIV/0!</v>
      </c>
      <c r="AF358" s="30" t="e">
        <f>Tabela13[[#This Row],[DIV MÉD]]/Tabela13[[#This Row],[LUCRO MÉD]]</f>
        <v>#DIV/0!</v>
      </c>
      <c r="AG358" s="30" t="e">
        <f>Tabela13[[#This Row],[DIV MÉD/AÇÃO]]/Tabela13[[#This Row],[Cotação]]</f>
        <v>#DIV/0!</v>
      </c>
      <c r="AH358" s="30">
        <f>Tabela13[[#This Row],[Cotação]]/Tabela13[[#This Row],[VPA]]</f>
        <v>0.56717556634229704</v>
      </c>
      <c r="AI358" s="58">
        <f>IF(Tabela13[[#This Row],[P. Líquido]]&gt;0,Tabela13[[#This Row],[LUCRO MÉD]]/(Tabela13[[#This Row],[P. Líquido]]),0)</f>
        <v>4.3560333047038019E-2</v>
      </c>
      <c r="AJ358" s="70">
        <f>IF([LUCRO MÉD]&lt;&gt;0,Tabela13[[#This Row],[Cotação]]/(Tabela13[[#This Row],[LUCRO MÉD]]*1000/Tabela13[[#This Row],[Qtde Total Ações]]),0)</f>
        <v>13.020459823616141</v>
      </c>
      <c r="AK358" s="58">
        <f>(Tabela13[[#This Row],[LUCRO MÉD]]*1000/Tabela13[[#This Row],[Qtde Total Ações]])/Tabela13[[#This Row],[Cotação]]</f>
        <v>7.6802203113151835E-2</v>
      </c>
      <c r="AL358" s="56">
        <f>Tabela13[[#This Row],[Ativo Circ.]]/Tabela13[[#This Row],[Passivo Circ.]]</f>
        <v>1.3926611380426022</v>
      </c>
      <c r="AM358" s="30">
        <f>STDEV(Tabela13[[#This Row],[LUCRO 2015]:[LUCRO 2010]])/Tabela13[[#This Row],[LUCRO MÉD]]</f>
        <v>0.89033514821655635</v>
      </c>
    </row>
    <row r="359" spans="1:39" hidden="1">
      <c r="A359" s="21" t="s">
        <v>794</v>
      </c>
      <c r="B359" s="21" t="s">
        <v>555</v>
      </c>
      <c r="C359" s="21" t="s">
        <v>306</v>
      </c>
      <c r="D359" s="34">
        <f>MAX(Tabela13[[#This Row],[Colunas1]:[Colunas5]])</f>
        <v>0</v>
      </c>
      <c r="E35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59" s="28">
        <f>IF(Tabela13[[#This Row],[P. Líquido]]&lt;&gt;0,(Tabela13[[#This Row],[P. Líquido]]*1000)/Tabela13[[#This Row],[Qtde Total Ações]],0)</f>
        <v>0</v>
      </c>
      <c r="G359" s="39">
        <f>SUMPRODUCT(N(TRIM(Tabela15[Colunas1])=Tabela13[[#This Row],[Nome de Pregão]]),Tabela15[Qtde total de ações])</f>
        <v>1022205493</v>
      </c>
      <c r="H359" s="21">
        <f>SUMPRODUCT(N(Tabela1[Código]=Tabela13[[#This Row],[PAPEL]]),Tabela1[Fechamento])</f>
        <v>0</v>
      </c>
      <c r="I359" s="21">
        <f>SUMPRODUCT(N(Tabela17[Código]=Tabela13[[#This Row],[PAPEL]]),Tabela17[Fechamento])</f>
        <v>0</v>
      </c>
      <c r="J359" s="21">
        <f>SUMPRODUCT(N(Tabela176[Código]=Tabela13[[#This Row],[PAPEL]]),Tabela176[Fechamento])</f>
        <v>0</v>
      </c>
      <c r="K359" s="21">
        <f>SUMPRODUCT(N(Tabela1768[Código]=Tabela13[[#This Row],[PAPEL]]),Tabela1768[Fechamento])</f>
        <v>0</v>
      </c>
      <c r="L359" s="31">
        <f>SUMPRODUCT(N(Tabela17683[Código]=Tabela13[[#This Row],[PAPEL]]),Tabela17683[Fechamento])</f>
        <v>0</v>
      </c>
      <c r="M359" s="22">
        <f>IF(Tabela13[[#This Row],[Cotação]]&gt;0,Plan1!$B$2/Tabela13[[#This Row],[Cotação]]-MOD(Plan1!$B$2/Tabela13[[#This Row],[Cotação]],100),0)</f>
        <v>0</v>
      </c>
      <c r="N359" s="22"/>
      <c r="O359" s="22"/>
      <c r="P359" s="88"/>
      <c r="Q359" s="64"/>
      <c r="R359" s="64"/>
      <c r="S359" s="64"/>
      <c r="T359" s="64"/>
      <c r="U359" s="64"/>
      <c r="V359" s="94"/>
      <c r="W359" s="93"/>
      <c r="X359" s="64"/>
      <c r="Y359" s="64"/>
      <c r="Z359" s="64"/>
      <c r="AA359" s="64"/>
      <c r="AB359" s="64"/>
      <c r="AC359" s="64" t="e">
        <f>AVERAGE(Tabela13[[#This Row],[LUCRO 2015]:[LUCRO 2010]])</f>
        <v>#DIV/0!</v>
      </c>
      <c r="AD359" s="64" t="e">
        <f>AVERAGE(Tabela13[[#This Row],[DIV 2015]:[DIV 2010]])</f>
        <v>#DIV/0!</v>
      </c>
      <c r="AE359" s="83" t="e">
        <f>Tabela13[[#This Row],[DIV MÉD]]*1000/Tabela13[[#This Row],[Qtde Total Ações]]</f>
        <v>#DIV/0!</v>
      </c>
      <c r="AF359" s="30" t="e">
        <f>Tabela13[[#This Row],[DIV MÉD]]/Tabela13[[#This Row],[LUCRO MÉD]]</f>
        <v>#DIV/0!</v>
      </c>
      <c r="AG359" s="30" t="e">
        <f>Tabela13[[#This Row],[DIV MÉD/AÇÃO]]/Tabela13[[#This Row],[Cotação]]</f>
        <v>#DIV/0!</v>
      </c>
      <c r="AH359" s="30" t="e">
        <f>Tabela13[[#This Row],[Cotação]]/Tabela13[[#This Row],[VPA]]</f>
        <v>#DIV/0!</v>
      </c>
      <c r="AI359" s="58">
        <f>IF(Tabela13[[#This Row],[P. Líquido]]&gt;0,Tabela13[[#This Row],[LUCRO MÉD]]/(Tabela13[[#This Row],[P. Líquido]]),0)</f>
        <v>0</v>
      </c>
      <c r="AJ359" s="70" t="e">
        <f>IF([LUCRO MÉD]&lt;&gt;0,Tabela13[[#This Row],[Cotação]]/(Tabela13[[#This Row],[LUCRO MÉD]]*1000/Tabela13[[#This Row],[Qtde Total Ações]]),0)</f>
        <v>#DIV/0!</v>
      </c>
      <c r="AK359" s="58" t="e">
        <f>(Tabela13[[#This Row],[LUCRO MÉD]]*1000/Tabela13[[#This Row],[Qtde Total Ações]])/Tabela13[[#This Row],[Cotação]]</f>
        <v>#DIV/0!</v>
      </c>
      <c r="AL359" s="56" t="e">
        <f>Tabela13[[#This Row],[Ativo Circ.]]/Tabela13[[#This Row],[Passivo Circ.]]</f>
        <v>#DIV/0!</v>
      </c>
      <c r="AM359" s="30" t="e">
        <f>STDEV(Tabela13[[#This Row],[LUCRO 2015]:[LUCRO 2010]])/Tabela13[[#This Row],[LUCRO MÉD]]</f>
        <v>#DIV/0!</v>
      </c>
    </row>
    <row r="360" spans="1:39" hidden="1">
      <c r="A360" s="21" t="s">
        <v>794</v>
      </c>
      <c r="B360" s="21" t="s">
        <v>556</v>
      </c>
      <c r="C360" s="21" t="s">
        <v>307</v>
      </c>
      <c r="D360" s="34">
        <f>MAX(Tabela13[[#This Row],[Colunas1]:[Colunas5]])</f>
        <v>0</v>
      </c>
      <c r="E36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0" s="28">
        <f>IF(Tabela13[[#This Row],[P. Líquido]]&lt;&gt;0,(Tabela13[[#This Row],[P. Líquido]]*1000)/Tabela13[[#This Row],[Qtde Total Ações]],0)</f>
        <v>0</v>
      </c>
      <c r="G360" s="39">
        <f>SUMPRODUCT(N(TRIM(Tabela15[Colunas1])=Tabela13[[#This Row],[Nome de Pregão]]),Tabela15[Qtde total de ações])</f>
        <v>1022205493</v>
      </c>
      <c r="H360" s="21">
        <f>SUMPRODUCT(N(Tabela1[Código]=Tabela13[[#This Row],[PAPEL]]),Tabela1[Fechamento])</f>
        <v>0</v>
      </c>
      <c r="I360" s="21">
        <f>SUMPRODUCT(N(Tabela17[Código]=Tabela13[[#This Row],[PAPEL]]),Tabela17[Fechamento])</f>
        <v>0</v>
      </c>
      <c r="J360" s="21">
        <f>SUMPRODUCT(N(Tabela176[Código]=Tabela13[[#This Row],[PAPEL]]),Tabela176[Fechamento])</f>
        <v>0</v>
      </c>
      <c r="K360" s="21">
        <f>SUMPRODUCT(N(Tabela1768[Código]=Tabela13[[#This Row],[PAPEL]]),Tabela1768[Fechamento])</f>
        <v>0</v>
      </c>
      <c r="L360" s="31">
        <f>SUMPRODUCT(N(Tabela17683[Código]=Tabela13[[#This Row],[PAPEL]]),Tabela17683[Fechamento])</f>
        <v>0</v>
      </c>
      <c r="M360" s="22">
        <f>IF(Tabela13[[#This Row],[Cotação]]&gt;0,Plan1!$B$2/Tabela13[[#This Row],[Cotação]]-MOD(Plan1!$B$2/Tabela13[[#This Row],[Cotação]],100),0)</f>
        <v>0</v>
      </c>
      <c r="N360" s="22"/>
      <c r="O360" s="22"/>
      <c r="P360" s="88"/>
      <c r="Q360" s="64"/>
      <c r="R360" s="64"/>
      <c r="S360" s="64"/>
      <c r="T360" s="64"/>
      <c r="U360" s="64"/>
      <c r="V360" s="94"/>
      <c r="W360" s="93"/>
      <c r="X360" s="64"/>
      <c r="Y360" s="64"/>
      <c r="Z360" s="64"/>
      <c r="AA360" s="64"/>
      <c r="AB360" s="64"/>
      <c r="AC360" s="64" t="e">
        <f>AVERAGE(Tabela13[[#This Row],[LUCRO 2015]:[LUCRO 2010]])</f>
        <v>#DIV/0!</v>
      </c>
      <c r="AD360" s="64" t="e">
        <f>AVERAGE(Tabela13[[#This Row],[DIV 2015]:[DIV 2010]])</f>
        <v>#DIV/0!</v>
      </c>
      <c r="AE360" s="83" t="e">
        <f>Tabela13[[#This Row],[DIV MÉD]]*1000/Tabela13[[#This Row],[Qtde Total Ações]]</f>
        <v>#DIV/0!</v>
      </c>
      <c r="AF360" s="30" t="e">
        <f>Tabela13[[#This Row],[DIV MÉD]]/Tabela13[[#This Row],[LUCRO MÉD]]</f>
        <v>#DIV/0!</v>
      </c>
      <c r="AG360" s="30" t="e">
        <f>Tabela13[[#This Row],[DIV MÉD/AÇÃO]]/Tabela13[[#This Row],[Cotação]]</f>
        <v>#DIV/0!</v>
      </c>
      <c r="AH360" s="30" t="e">
        <f>Tabela13[[#This Row],[Cotação]]/Tabela13[[#This Row],[VPA]]</f>
        <v>#DIV/0!</v>
      </c>
      <c r="AI360" s="58">
        <f>IF(Tabela13[[#This Row],[P. Líquido]]&gt;0,Tabela13[[#This Row],[LUCRO MÉD]]/(Tabela13[[#This Row],[P. Líquido]]),0)</f>
        <v>0</v>
      </c>
      <c r="AJ360" s="70" t="e">
        <f>IF([LUCRO MÉD]&lt;&gt;0,Tabela13[[#This Row],[Cotação]]/(Tabela13[[#This Row],[LUCRO MÉD]]*1000/Tabela13[[#This Row],[Qtde Total Ações]]),0)</f>
        <v>#DIV/0!</v>
      </c>
      <c r="AK360" s="58" t="e">
        <f>(Tabela13[[#This Row],[LUCRO MÉD]]*1000/Tabela13[[#This Row],[Qtde Total Ações]])/Tabela13[[#This Row],[Cotação]]</f>
        <v>#DIV/0!</v>
      </c>
      <c r="AL360" s="56" t="e">
        <f>Tabela13[[#This Row],[Ativo Circ.]]/Tabela13[[#This Row],[Passivo Circ.]]</f>
        <v>#DIV/0!</v>
      </c>
      <c r="AM360" s="30" t="e">
        <f>STDEV(Tabela13[[#This Row],[LUCRO 2015]:[LUCRO 2010]])/Tabela13[[#This Row],[LUCRO MÉD]]</f>
        <v>#DIV/0!</v>
      </c>
    </row>
    <row r="361" spans="1:39" hidden="1">
      <c r="A361" s="21" t="s">
        <v>698</v>
      </c>
      <c r="B361" s="21" t="s">
        <v>555</v>
      </c>
      <c r="C361" s="21" t="s">
        <v>124</v>
      </c>
      <c r="D361" s="34">
        <f>MAX(Tabela13[[#This Row],[Colunas1]:[Colunas5]])</f>
        <v>26.68</v>
      </c>
      <c r="E36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1" s="28">
        <f>IF(Tabela13[[#This Row],[P. Líquido]]&lt;&gt;0,(Tabela13[[#This Row],[P. Líquido]]*1000)/Tabela13[[#This Row],[Qtde Total Ações]],0)</f>
        <v>0</v>
      </c>
      <c r="G361" s="39">
        <f>SUMPRODUCT(N(TRIM(Tabela15[Colunas1])=Tabela13[[#This Row],[Nome de Pregão]]),Tabela15[Qtde total de ações])</f>
        <v>5983915949</v>
      </c>
      <c r="H361" s="21">
        <f>SUMPRODUCT(N(Tabela1[Código]=Tabela13[[#This Row],[PAPEL]]),Tabela1[Fechamento])</f>
        <v>26.68</v>
      </c>
      <c r="I361" s="21">
        <f>SUMPRODUCT(N(Tabela17[Código]=Tabela13[[#This Row],[PAPEL]]),Tabela17[Fechamento])</f>
        <v>0</v>
      </c>
      <c r="J361" s="21">
        <f>SUMPRODUCT(N(Tabela176[Código]=Tabela13[[#This Row],[PAPEL]]),Tabela176[Fechamento])</f>
        <v>0</v>
      </c>
      <c r="K361" s="31">
        <f>SUMPRODUCT(N(Tabela1768[Código]=Tabela13[[#This Row],[PAPEL]]),Tabela1768[Fechamento])</f>
        <v>0</v>
      </c>
      <c r="L361" s="21">
        <f>SUMPRODUCT(N(Tabela17683[Código]=Tabela13[[#This Row],[PAPEL]]),Tabela17683[Fechamento])</f>
        <v>0</v>
      </c>
      <c r="M361" s="32">
        <f>IF(Tabela13[[#This Row],[Cotação]]&gt;0,Plan1!$B$2/Tabela13[[#This Row],[Cotação]]-MOD(Plan1!$B$2/Tabela13[[#This Row],[Cotação]],100),0)</f>
        <v>0</v>
      </c>
      <c r="N361" s="32"/>
      <c r="O361" s="32"/>
      <c r="P361" s="88"/>
      <c r="Q361" s="64"/>
      <c r="R361" s="64"/>
      <c r="S361" s="64"/>
      <c r="T361" s="64"/>
      <c r="U361" s="64"/>
      <c r="V361" s="94"/>
      <c r="W361" s="93"/>
      <c r="X361" s="64"/>
      <c r="Y361" s="64"/>
      <c r="Z361" s="64"/>
      <c r="AA361" s="64"/>
      <c r="AB361" s="64"/>
      <c r="AC361" s="64" t="e">
        <f>AVERAGE(Tabela13[[#This Row],[LUCRO 2015]:[LUCRO 2010]])</f>
        <v>#DIV/0!</v>
      </c>
      <c r="AD361" s="64" t="e">
        <f>AVERAGE(Tabela13[[#This Row],[DIV 2015]:[DIV 2010]])</f>
        <v>#DIV/0!</v>
      </c>
      <c r="AE361" s="83" t="e">
        <f>Tabela13[[#This Row],[DIV MÉD]]*1000/Tabela13[[#This Row],[Qtde Total Ações]]</f>
        <v>#DIV/0!</v>
      </c>
      <c r="AF361" s="30" t="e">
        <f>Tabela13[[#This Row],[DIV MÉD]]/Tabela13[[#This Row],[LUCRO MÉD]]</f>
        <v>#DIV/0!</v>
      </c>
      <c r="AG361" s="30" t="e">
        <f>Tabela13[[#This Row],[DIV MÉD/AÇÃO]]/Tabela13[[#This Row],[Cotação]]</f>
        <v>#DIV/0!</v>
      </c>
      <c r="AH361" s="30" t="e">
        <f>Tabela13[[#This Row],[Cotação]]/Tabela13[[#This Row],[VPA]]</f>
        <v>#DIV/0!</v>
      </c>
      <c r="AI361" s="58">
        <f>IF(Tabela13[[#This Row],[P. Líquido]]&gt;0,Tabela13[[#This Row],[LUCRO MÉD]]/(Tabela13[[#This Row],[P. Líquido]]),0)</f>
        <v>0</v>
      </c>
      <c r="AJ361" s="70" t="e">
        <f>IF([LUCRO MÉD]&lt;&gt;0,Tabela13[[#This Row],[Cotação]]/(Tabela13[[#This Row],[LUCRO MÉD]]*1000/Tabela13[[#This Row],[Qtde Total Ações]]),0)</f>
        <v>#DIV/0!</v>
      </c>
      <c r="AK361" s="58" t="e">
        <f>(Tabela13[[#This Row],[LUCRO MÉD]]*1000/Tabela13[[#This Row],[Qtde Total Ações]])/Tabela13[[#This Row],[Cotação]]</f>
        <v>#DIV/0!</v>
      </c>
      <c r="AL361" s="56" t="e">
        <f>Tabela13[[#This Row],[Ativo Circ.]]/Tabela13[[#This Row],[Passivo Circ.]]</f>
        <v>#DIV/0!</v>
      </c>
      <c r="AM361" s="30" t="e">
        <f>STDEV(Tabela13[[#This Row],[LUCRO 2015]:[LUCRO 2010]])/Tabela13[[#This Row],[LUCRO MÉD]]</f>
        <v>#DIV/0!</v>
      </c>
    </row>
    <row r="362" spans="1:39" hidden="1">
      <c r="A362" s="60" t="s">
        <v>795</v>
      </c>
      <c r="B362" s="21" t="s">
        <v>556</v>
      </c>
      <c r="C362" s="21" t="s">
        <v>463</v>
      </c>
      <c r="D362" s="34">
        <f>MAX(Tabela13[[#This Row],[Colunas1]:[Colunas5]])</f>
        <v>0.51</v>
      </c>
      <c r="E36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2" s="28" t="e">
        <f>IF(Tabela13[[#This Row],[P. Líquido]]&lt;&gt;0,(Tabela13[[#This Row],[P. Líquido]]*1000)/Tabela13[[#This Row],[Qtde Total Ações]],0)</f>
        <v>#DIV/0!</v>
      </c>
      <c r="G362" s="39">
        <f>SUMPRODUCT(N(TRIM(Tabela15[Colunas1])=Tabela13[[#This Row],[Nome de Pregão]]),Tabela15[Qtde total de ações])</f>
        <v>0</v>
      </c>
      <c r="H362" s="21">
        <f>SUMPRODUCT(N(Tabela1[Código]=Tabela13[[#This Row],[PAPEL]]),Tabela1[Fechamento])</f>
        <v>0</v>
      </c>
      <c r="I362" s="21">
        <f>SUMPRODUCT(N(Tabela17[Código]=Tabela13[[#This Row],[PAPEL]]),Tabela17[Fechamento])</f>
        <v>0</v>
      </c>
      <c r="J362" s="21">
        <f>SUMPRODUCT(N(Tabela176[Código]=Tabela13[[#This Row],[PAPEL]]),Tabela176[Fechamento])</f>
        <v>0</v>
      </c>
      <c r="K362" s="21">
        <f>SUMPRODUCT(N(Tabela1768[Código]=Tabela13[[#This Row],[PAPEL]]),Tabela1768[Fechamento])</f>
        <v>0</v>
      </c>
      <c r="L362" s="26">
        <f>SUMPRODUCT(N(Tabela17683[Código]=Tabela13[[#This Row],[PAPEL]]),Tabela17683[Fechamento])</f>
        <v>0.51</v>
      </c>
      <c r="M362" s="32">
        <f>IF(Tabela13[[#This Row],[Cotação]]&gt;0,Plan1!$B$2/Tabela13[[#This Row],[Cotação]]-MOD(Plan1!$B$2/Tabela13[[#This Row],[Cotação]],100),0)</f>
        <v>1900</v>
      </c>
      <c r="N362" s="39">
        <v>186171</v>
      </c>
      <c r="O362" s="39">
        <v>61381</v>
      </c>
      <c r="P362" s="87">
        <v>241051</v>
      </c>
      <c r="Q362" s="64">
        <v>0</v>
      </c>
      <c r="R362" s="64">
        <v>0</v>
      </c>
      <c r="S362" s="64">
        <v>0</v>
      </c>
      <c r="T362" s="64"/>
      <c r="U362" s="64"/>
      <c r="V362" s="94"/>
      <c r="W362" s="93"/>
      <c r="X362" s="64"/>
      <c r="Y362" s="64"/>
      <c r="Z362" s="64"/>
      <c r="AA362" s="64"/>
      <c r="AB362" s="64"/>
      <c r="AC362" s="64">
        <f>AVERAGE(Tabela13[[#This Row],[LUCRO 2015]:[LUCRO 2010]])</f>
        <v>0</v>
      </c>
      <c r="AD362" s="64" t="e">
        <f>AVERAGE(Tabela13[[#This Row],[DIV 2015]:[DIV 2010]])</f>
        <v>#DIV/0!</v>
      </c>
      <c r="AE362" s="83" t="e">
        <f>Tabela13[[#This Row],[DIV MÉD]]*1000/Tabela13[[#This Row],[Qtde Total Ações]]</f>
        <v>#DIV/0!</v>
      </c>
      <c r="AF362" s="30" t="e">
        <f>Tabela13[[#This Row],[DIV MÉD]]/Tabela13[[#This Row],[LUCRO MÉD]]</f>
        <v>#DIV/0!</v>
      </c>
      <c r="AG362" s="30" t="e">
        <f>Tabela13[[#This Row],[DIV MÉD/AÇÃO]]/Tabela13[[#This Row],[Cotação]]</f>
        <v>#DIV/0!</v>
      </c>
      <c r="AH362" s="30" t="e">
        <f>Tabela13[[#This Row],[Cotação]]/Tabela13[[#This Row],[VPA]]</f>
        <v>#DIV/0!</v>
      </c>
      <c r="AI362" s="58">
        <f>IF(Tabela13[[#This Row],[P. Líquido]]&gt;0,Tabela13[[#This Row],[LUCRO MÉD]]/(Tabela13[[#This Row],[P. Líquido]]),0)</f>
        <v>0</v>
      </c>
      <c r="AJ362" s="70">
        <f>IF([LUCRO MÉD]&lt;&gt;0,Tabela13[[#This Row],[Cotação]]/(Tabela13[[#This Row],[LUCRO MÉD]]*1000/Tabela13[[#This Row],[Qtde Total Ações]]),0)</f>
        <v>0</v>
      </c>
      <c r="AK362" s="58" t="e">
        <f>(Tabela13[[#This Row],[LUCRO MÉD]]*1000/Tabela13[[#This Row],[Qtde Total Ações]])/Tabela13[[#This Row],[Cotação]]</f>
        <v>#DIV/0!</v>
      </c>
      <c r="AL362" s="56">
        <f>Tabela13[[#This Row],[Ativo Circ.]]/Tabela13[[#This Row],[Passivo Circ.]]</f>
        <v>0.25463905978402912</v>
      </c>
      <c r="AM362" s="30" t="e">
        <f>STDEV(Tabela13[[#This Row],[LUCRO 2015]:[LUCRO 2010]])/Tabela13[[#This Row],[LUCRO MÉD]]</f>
        <v>#DIV/0!</v>
      </c>
    </row>
    <row r="363" spans="1:39" hidden="1">
      <c r="A363" s="60" t="s">
        <v>795</v>
      </c>
      <c r="B363" s="21" t="s">
        <v>555</v>
      </c>
      <c r="C363" s="21" t="s">
        <v>462</v>
      </c>
      <c r="D363" s="34">
        <f>MAX(Tabela13[[#This Row],[Colunas1]:[Colunas5]])</f>
        <v>0.65</v>
      </c>
      <c r="E36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3" s="28" t="e">
        <f>IF(Tabela13[[#This Row],[P. Líquido]]&lt;&gt;0,(Tabela13[[#This Row],[P. Líquido]]*1000)/Tabela13[[#This Row],[Qtde Total Ações]],0)</f>
        <v>#DIV/0!</v>
      </c>
      <c r="G363" s="39">
        <f>SUMPRODUCT(N(TRIM(Tabela15[Colunas1])=Tabela13[[#This Row],[Nome de Pregão]]),Tabela15[Qtde total de ações])</f>
        <v>0</v>
      </c>
      <c r="H363" s="21">
        <f>SUMPRODUCT(N(Tabela1[Código]=Tabela13[[#This Row],[PAPEL]]),Tabela1[Fechamento])</f>
        <v>0</v>
      </c>
      <c r="I363" s="21">
        <f>SUMPRODUCT(N(Tabela17[Código]=Tabela13[[#This Row],[PAPEL]]),Tabela17[Fechamento])</f>
        <v>0</v>
      </c>
      <c r="J363" s="21">
        <f>SUMPRODUCT(N(Tabela176[Código]=Tabela13[[#This Row],[PAPEL]]),Tabela176[Fechamento])</f>
        <v>0</v>
      </c>
      <c r="K363" s="21">
        <f>SUMPRODUCT(N(Tabela1768[Código]=Tabela13[[#This Row],[PAPEL]]),Tabela1768[Fechamento])</f>
        <v>0</v>
      </c>
      <c r="L363" s="26">
        <f>SUMPRODUCT(N(Tabela17683[Código]=Tabela13[[#This Row],[PAPEL]]),Tabela17683[Fechamento])</f>
        <v>0.65</v>
      </c>
      <c r="M363" s="32">
        <f>IF(Tabela13[[#This Row],[Cotação]]&gt;0,Plan1!$B$2/Tabela13[[#This Row],[Cotação]]-MOD(Plan1!$B$2/Tabela13[[#This Row],[Cotação]],100),0)</f>
        <v>1500</v>
      </c>
      <c r="N363" s="39">
        <v>186171</v>
      </c>
      <c r="O363" s="39">
        <v>61381</v>
      </c>
      <c r="P363" s="87">
        <v>241051</v>
      </c>
      <c r="Q363" s="64">
        <v>0</v>
      </c>
      <c r="R363" s="64">
        <v>0</v>
      </c>
      <c r="S363" s="64">
        <v>0</v>
      </c>
      <c r="T363" s="64"/>
      <c r="U363" s="64"/>
      <c r="V363" s="94"/>
      <c r="W363" s="93"/>
      <c r="X363" s="64"/>
      <c r="Y363" s="64"/>
      <c r="Z363" s="64"/>
      <c r="AA363" s="64"/>
      <c r="AB363" s="64"/>
      <c r="AC363" s="64">
        <f>AVERAGE(Tabela13[[#This Row],[LUCRO 2015]:[LUCRO 2010]])</f>
        <v>0</v>
      </c>
      <c r="AD363" s="64" t="e">
        <f>AVERAGE(Tabela13[[#This Row],[DIV 2015]:[DIV 2010]])</f>
        <v>#DIV/0!</v>
      </c>
      <c r="AE363" s="83" t="e">
        <f>Tabela13[[#This Row],[DIV MÉD]]*1000/Tabela13[[#This Row],[Qtde Total Ações]]</f>
        <v>#DIV/0!</v>
      </c>
      <c r="AF363" s="30" t="e">
        <f>Tabela13[[#This Row],[DIV MÉD]]/Tabela13[[#This Row],[LUCRO MÉD]]</f>
        <v>#DIV/0!</v>
      </c>
      <c r="AG363" s="30" t="e">
        <f>Tabela13[[#This Row],[DIV MÉD/AÇÃO]]/Tabela13[[#This Row],[Cotação]]</f>
        <v>#DIV/0!</v>
      </c>
      <c r="AH363" s="30" t="e">
        <f>Tabela13[[#This Row],[Cotação]]/Tabela13[[#This Row],[VPA]]</f>
        <v>#DIV/0!</v>
      </c>
      <c r="AI363" s="58">
        <f>IF(Tabela13[[#This Row],[P. Líquido]]&gt;0,Tabela13[[#This Row],[LUCRO MÉD]]/(Tabela13[[#This Row],[P. Líquido]]),0)</f>
        <v>0</v>
      </c>
      <c r="AJ363" s="70">
        <f>IF([LUCRO MÉD]&lt;&gt;0,Tabela13[[#This Row],[Cotação]]/(Tabela13[[#This Row],[LUCRO MÉD]]*1000/Tabela13[[#This Row],[Qtde Total Ações]]),0)</f>
        <v>0</v>
      </c>
      <c r="AK363" s="58" t="e">
        <f>(Tabela13[[#This Row],[LUCRO MÉD]]*1000/Tabela13[[#This Row],[Qtde Total Ações]])/Tabela13[[#This Row],[Cotação]]</f>
        <v>#DIV/0!</v>
      </c>
      <c r="AL363" s="56">
        <f>Tabela13[[#This Row],[Ativo Circ.]]/Tabela13[[#This Row],[Passivo Circ.]]</f>
        <v>0.25463905978402912</v>
      </c>
      <c r="AM363" s="30" t="e">
        <f>STDEV(Tabela13[[#This Row],[LUCRO 2015]:[LUCRO 2010]])/Tabela13[[#This Row],[LUCRO MÉD]]</f>
        <v>#DIV/0!</v>
      </c>
    </row>
    <row r="364" spans="1:39" hidden="1">
      <c r="A364" s="60" t="s">
        <v>796</v>
      </c>
      <c r="B364" s="21" t="s">
        <v>555</v>
      </c>
      <c r="C364" s="21" t="s">
        <v>299</v>
      </c>
      <c r="D364" s="34">
        <f>MAX(Tabela13[[#This Row],[Colunas1]:[Colunas5]])</f>
        <v>0</v>
      </c>
      <c r="E36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4" s="28">
        <f>IF(Tabela13[[#This Row],[P. Líquido]]&lt;&gt;0,(Tabela13[[#This Row],[P. Líquido]]*1000)/Tabela13[[#This Row],[Qtde Total Ações]],0)</f>
        <v>8.4861196915669304</v>
      </c>
      <c r="G364" s="39">
        <f>SUMPRODUCT(N(TRIM(Tabela15[Colunas1])=Tabela13[[#This Row],[Nome de Pregão]]),Tabela15[Qtde total de ações])</f>
        <v>1107738677</v>
      </c>
      <c r="H364" s="21">
        <f>SUMPRODUCT(N(Tabela1[Código]=Tabela13[[#This Row],[PAPEL]]),Tabela1[Fechamento])</f>
        <v>0</v>
      </c>
      <c r="I364" s="21">
        <f>SUMPRODUCT(N(Tabela17[Código]=Tabela13[[#This Row],[PAPEL]]),Tabela17[Fechamento])</f>
        <v>0</v>
      </c>
      <c r="J364" s="21">
        <f>SUMPRODUCT(N(Tabela176[Código]=Tabela13[[#This Row],[PAPEL]]),Tabela176[Fechamento])</f>
        <v>0</v>
      </c>
      <c r="K364" s="21">
        <f>SUMPRODUCT(N(Tabela1768[Código]=Tabela13[[#This Row],[PAPEL]]),Tabela1768[Fechamento])</f>
        <v>0</v>
      </c>
      <c r="L364" s="31">
        <f>SUMPRODUCT(N(Tabela17683[Código]=Tabela13[[#This Row],[PAPEL]]),Tabela17683[Fechamento])</f>
        <v>0</v>
      </c>
      <c r="M364" s="22">
        <f>IF(Tabela13[[#This Row],[Cotação]]&gt;0,Plan1!$B$2/Tabela13[[#This Row],[Cotação]]-MOD(Plan1!$B$2/Tabela13[[#This Row],[Cotação]],100),0)</f>
        <v>0</v>
      </c>
      <c r="N364" s="67">
        <v>9400403</v>
      </c>
      <c r="O364" s="67">
        <v>6901999</v>
      </c>
      <c r="P364" s="89">
        <v>3629916</v>
      </c>
      <c r="Q364" s="64">
        <v>0</v>
      </c>
      <c r="R364" s="64">
        <v>0</v>
      </c>
      <c r="S364" s="64">
        <v>0</v>
      </c>
      <c r="T364" s="64"/>
      <c r="U364" s="64"/>
      <c r="V364" s="94"/>
      <c r="W364" s="93"/>
      <c r="X364" s="64"/>
      <c r="Y364" s="64"/>
      <c r="Z364" s="64"/>
      <c r="AA364" s="64"/>
      <c r="AB364" s="64"/>
      <c r="AC364" s="64">
        <f>AVERAGE(Tabela13[[#This Row],[LUCRO 2015]:[LUCRO 2010]])</f>
        <v>0</v>
      </c>
      <c r="AD364" s="64" t="e">
        <f>AVERAGE(Tabela13[[#This Row],[DIV 2015]:[DIV 2010]])</f>
        <v>#DIV/0!</v>
      </c>
      <c r="AE364" s="83" t="e">
        <f>Tabela13[[#This Row],[DIV MÉD]]*1000/Tabela13[[#This Row],[Qtde Total Ações]]</f>
        <v>#DIV/0!</v>
      </c>
      <c r="AF364" s="30" t="e">
        <f>Tabela13[[#This Row],[DIV MÉD]]/Tabela13[[#This Row],[LUCRO MÉD]]</f>
        <v>#DIV/0!</v>
      </c>
      <c r="AG364" s="30" t="e">
        <f>Tabela13[[#This Row],[DIV MÉD/AÇÃO]]/Tabela13[[#This Row],[Cotação]]</f>
        <v>#DIV/0!</v>
      </c>
      <c r="AH364" s="30">
        <f>Tabela13[[#This Row],[Cotação]]/Tabela13[[#This Row],[VPA]]</f>
        <v>0</v>
      </c>
      <c r="AI364" s="58">
        <f>IF(Tabela13[[#This Row],[P. Líquido]]&gt;0,Tabela13[[#This Row],[LUCRO MÉD]]/(Tabela13[[#This Row],[P. Líquido]]),0)</f>
        <v>0</v>
      </c>
      <c r="AJ364" s="70">
        <f>IF([LUCRO MÉD]&lt;&gt;0,Tabela13[[#This Row],[Cotação]]/(Tabela13[[#This Row],[LUCRO MÉD]]*1000/Tabela13[[#This Row],[Qtde Total Ações]]),0)</f>
        <v>0</v>
      </c>
      <c r="AK364" s="58" t="e">
        <f>(Tabela13[[#This Row],[LUCRO MÉD]]*1000/Tabela13[[#This Row],[Qtde Total Ações]])/Tabela13[[#This Row],[Cotação]]</f>
        <v>#DIV/0!</v>
      </c>
      <c r="AL364" s="56">
        <f>Tabela13[[#This Row],[Ativo Circ.]]/Tabela13[[#This Row],[Passivo Circ.]]</f>
        <v>1.901421134814139</v>
      </c>
      <c r="AM364" s="30" t="e">
        <f>STDEV(Tabela13[[#This Row],[LUCRO 2015]:[LUCRO 2010]])/Tabela13[[#This Row],[LUCRO MÉD]]</f>
        <v>#DIV/0!</v>
      </c>
    </row>
    <row r="365" spans="1:39" hidden="1">
      <c r="A365" s="21" t="s">
        <v>671</v>
      </c>
      <c r="B365" s="21" t="s">
        <v>555</v>
      </c>
      <c r="C365" s="21" t="s">
        <v>323</v>
      </c>
      <c r="D365" s="34">
        <f>MAX(Tabela13[[#This Row],[Colunas1]:[Colunas5]])</f>
        <v>27.24</v>
      </c>
      <c r="E36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5" s="28">
        <f>IF(Tabela13[[#This Row],[P. Líquido]]&lt;&gt;0,(Tabela13[[#This Row],[P. Líquido]]*1000)/Tabela13[[#This Row],[Qtde Total Ações]],0)</f>
        <v>0</v>
      </c>
      <c r="G365" s="39">
        <f>SUMPRODUCT(N(TRIM(Tabela15[Colunas1])=Tabela13[[#This Row],[Nome de Pregão]]),Tabela15[Qtde total de ações])</f>
        <v>156293356</v>
      </c>
      <c r="H365" s="21">
        <f>SUMPRODUCT(N(Tabela1[Código]=Tabela13[[#This Row],[PAPEL]]),Tabela1[Fechamento])</f>
        <v>0</v>
      </c>
      <c r="I365" s="21">
        <f>SUMPRODUCT(N(Tabela17[Código]=Tabela13[[#This Row],[PAPEL]]),Tabela17[Fechamento])</f>
        <v>0</v>
      </c>
      <c r="J365" s="21">
        <f>SUMPRODUCT(N(Tabela176[Código]=Tabela13[[#This Row],[PAPEL]]),Tabela176[Fechamento])</f>
        <v>27.24</v>
      </c>
      <c r="K365" s="21">
        <f>SUMPRODUCT(N(Tabela1768[Código]=Tabela13[[#This Row],[PAPEL]]),Tabela1768[Fechamento])</f>
        <v>0</v>
      </c>
      <c r="L365" s="26">
        <f>SUMPRODUCT(N(Tabela17683[Código]=Tabela13[[#This Row],[PAPEL]]),Tabela17683[Fechamento])</f>
        <v>0</v>
      </c>
      <c r="M365" s="32">
        <f>IF(Tabela13[[#This Row],[Cotação]]&gt;0,Plan1!$B$2/Tabela13[[#This Row],[Cotação]]-MOD(Plan1!$B$2/Tabela13[[#This Row],[Cotação]],100),0)</f>
        <v>0</v>
      </c>
      <c r="N365" s="32"/>
      <c r="O365" s="32"/>
      <c r="P365" s="88"/>
      <c r="Q365" s="64"/>
      <c r="R365" s="64"/>
      <c r="S365" s="64"/>
      <c r="T365" s="64"/>
      <c r="U365" s="64"/>
      <c r="V365" s="94"/>
      <c r="W365" s="93"/>
      <c r="X365" s="64"/>
      <c r="Y365" s="64"/>
      <c r="Z365" s="64"/>
      <c r="AA365" s="64"/>
      <c r="AB365" s="64"/>
      <c r="AC365" s="64" t="e">
        <f>AVERAGE(Tabela13[[#This Row],[LUCRO 2015]:[LUCRO 2010]])</f>
        <v>#DIV/0!</v>
      </c>
      <c r="AD365" s="64" t="e">
        <f>AVERAGE(Tabela13[[#This Row],[DIV 2015]:[DIV 2010]])</f>
        <v>#DIV/0!</v>
      </c>
      <c r="AE365" s="83" t="e">
        <f>Tabela13[[#This Row],[DIV MÉD]]*1000/Tabela13[[#This Row],[Qtde Total Ações]]</f>
        <v>#DIV/0!</v>
      </c>
      <c r="AF365" s="30" t="e">
        <f>Tabela13[[#This Row],[DIV MÉD]]/Tabela13[[#This Row],[LUCRO MÉD]]</f>
        <v>#DIV/0!</v>
      </c>
      <c r="AG365" s="30" t="e">
        <f>Tabela13[[#This Row],[DIV MÉD/AÇÃO]]/Tabela13[[#This Row],[Cotação]]</f>
        <v>#DIV/0!</v>
      </c>
      <c r="AH365" s="30" t="e">
        <f>Tabela13[[#This Row],[Cotação]]/Tabela13[[#This Row],[VPA]]</f>
        <v>#DIV/0!</v>
      </c>
      <c r="AI365" s="58">
        <f>IF(Tabela13[[#This Row],[P. Líquido]]&gt;0,Tabela13[[#This Row],[LUCRO MÉD]]/(Tabela13[[#This Row],[P. Líquido]]),0)</f>
        <v>0</v>
      </c>
      <c r="AJ365" s="70" t="e">
        <f>IF([LUCRO MÉD]&lt;&gt;0,Tabela13[[#This Row],[Cotação]]/(Tabela13[[#This Row],[LUCRO MÉD]]*1000/Tabela13[[#This Row],[Qtde Total Ações]]),0)</f>
        <v>#DIV/0!</v>
      </c>
      <c r="AK365" s="58" t="e">
        <f>(Tabela13[[#This Row],[LUCRO MÉD]]*1000/Tabela13[[#This Row],[Qtde Total Ações]])/Tabela13[[#This Row],[Cotação]]</f>
        <v>#DIV/0!</v>
      </c>
      <c r="AL365" s="56" t="e">
        <f>Tabela13[[#This Row],[Ativo Circ.]]/Tabela13[[#This Row],[Passivo Circ.]]</f>
        <v>#DIV/0!</v>
      </c>
      <c r="AM365" s="30" t="e">
        <f>STDEV(Tabela13[[#This Row],[LUCRO 2015]:[LUCRO 2010]])/Tabela13[[#This Row],[LUCRO MÉD]]</f>
        <v>#DIV/0!</v>
      </c>
    </row>
    <row r="366" spans="1:39" hidden="1">
      <c r="A366" s="21" t="s">
        <v>823</v>
      </c>
      <c r="B366" s="21" t="s">
        <v>555</v>
      </c>
      <c r="C366" s="21" t="s">
        <v>486</v>
      </c>
      <c r="D366" s="34">
        <f>MAX(Tabela13[[#This Row],[Colunas1]:[Colunas5]])</f>
        <v>27.24</v>
      </c>
      <c r="E36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6" s="28">
        <f>IF(Tabela13[[#This Row],[P. Líquido]]&lt;&gt;0,(Tabela13[[#This Row],[P. Líquido]]*1000)/Tabela13[[#This Row],[Qtde Total Ações]],0)</f>
        <v>0</v>
      </c>
      <c r="G366" s="39">
        <f>SUMPRODUCT(N(TRIM(Tabela15[Colunas1])=Tabela13[[#This Row],[Nome de Pregão]]),Tabela15[Qtde total de ações])</f>
        <v>64750000</v>
      </c>
      <c r="H366" s="21">
        <f>SUMPRODUCT(N(Tabela1[Código]=Tabela13[[#This Row],[PAPEL]]),Tabela1[Fechamento])</f>
        <v>0</v>
      </c>
      <c r="I366" s="21">
        <f>SUMPRODUCT(N(Tabela17[Código]=Tabela13[[#This Row],[PAPEL]]),Tabela17[Fechamento])</f>
        <v>0</v>
      </c>
      <c r="J366" s="21">
        <f>SUMPRODUCT(N(Tabela176[Código]=Tabela13[[#This Row],[PAPEL]]),Tabela176[Fechamento])</f>
        <v>0</v>
      </c>
      <c r="K366" s="21">
        <f>SUMPRODUCT(N(Tabela1768[Código]=Tabela13[[#This Row],[PAPEL]]),Tabela1768[Fechamento])</f>
        <v>0</v>
      </c>
      <c r="L366" s="26">
        <f>SUMPRODUCT(N(Tabela17683[Código]=Tabela13[[#This Row],[PAPEL]]),Tabela17683[Fechamento])</f>
        <v>27.24</v>
      </c>
      <c r="M366" s="32">
        <f>IF(Tabela13[[#This Row],[Cotação]]&gt;0,Plan1!$B$2/Tabela13[[#This Row],[Cotação]]-MOD(Plan1!$B$2/Tabela13[[#This Row],[Cotação]],100),0)</f>
        <v>0</v>
      </c>
      <c r="N366" s="32"/>
      <c r="O366" s="32"/>
      <c r="P366" s="88"/>
      <c r="Q366" s="64"/>
      <c r="R366" s="64"/>
      <c r="S366" s="64"/>
      <c r="T366" s="64"/>
      <c r="U366" s="64"/>
      <c r="V366" s="94"/>
      <c r="W366" s="93"/>
      <c r="X366" s="64"/>
      <c r="Y366" s="64"/>
      <c r="Z366" s="64"/>
      <c r="AA366" s="64"/>
      <c r="AB366" s="64"/>
      <c r="AC366" s="64" t="e">
        <f>AVERAGE(Tabela13[[#This Row],[LUCRO 2015]:[LUCRO 2010]])</f>
        <v>#DIV/0!</v>
      </c>
      <c r="AD366" s="64" t="e">
        <f>AVERAGE(Tabela13[[#This Row],[DIV 2015]:[DIV 2010]])</f>
        <v>#DIV/0!</v>
      </c>
      <c r="AE366" s="83" t="e">
        <f>Tabela13[[#This Row],[DIV MÉD]]*1000/Tabela13[[#This Row],[Qtde Total Ações]]</f>
        <v>#DIV/0!</v>
      </c>
      <c r="AF366" s="30" t="e">
        <f>Tabela13[[#This Row],[DIV MÉD]]/Tabela13[[#This Row],[LUCRO MÉD]]</f>
        <v>#DIV/0!</v>
      </c>
      <c r="AG366" s="30" t="e">
        <f>Tabela13[[#This Row],[DIV MÉD/AÇÃO]]/Tabela13[[#This Row],[Cotação]]</f>
        <v>#DIV/0!</v>
      </c>
      <c r="AH366" s="30" t="e">
        <f>Tabela13[[#This Row],[Cotação]]/Tabela13[[#This Row],[VPA]]</f>
        <v>#DIV/0!</v>
      </c>
      <c r="AI366" s="58">
        <f>IF(Tabela13[[#This Row],[P. Líquido]]&gt;0,Tabela13[[#This Row],[LUCRO MÉD]]/(Tabela13[[#This Row],[P. Líquido]]),0)</f>
        <v>0</v>
      </c>
      <c r="AJ366" s="70" t="e">
        <f>IF([LUCRO MÉD]&lt;&gt;0,Tabela13[[#This Row],[Cotação]]/(Tabela13[[#This Row],[LUCRO MÉD]]*1000/Tabela13[[#This Row],[Qtde Total Ações]]),0)</f>
        <v>#DIV/0!</v>
      </c>
      <c r="AK366" s="58" t="e">
        <f>(Tabela13[[#This Row],[LUCRO MÉD]]*1000/Tabela13[[#This Row],[Qtde Total Ações]])/Tabela13[[#This Row],[Cotação]]</f>
        <v>#DIV/0!</v>
      </c>
      <c r="AL366" s="56" t="e">
        <f>Tabela13[[#This Row],[Ativo Circ.]]/Tabela13[[#This Row],[Passivo Circ.]]</f>
        <v>#DIV/0!</v>
      </c>
      <c r="AM366" s="30" t="e">
        <f>STDEV(Tabela13[[#This Row],[LUCRO 2015]:[LUCRO 2010]])/Tabela13[[#This Row],[LUCRO MÉD]]</f>
        <v>#DIV/0!</v>
      </c>
    </row>
    <row r="367" spans="1:39" hidden="1">
      <c r="A367" s="60" t="s">
        <v>587</v>
      </c>
      <c r="B367" s="21" t="s">
        <v>555</v>
      </c>
      <c r="C367" s="21" t="s">
        <v>15</v>
      </c>
      <c r="D367" s="34">
        <f>MAX(Tabela13[[#This Row],[Colunas1]:[Colunas5]])</f>
        <v>27.39</v>
      </c>
      <c r="E36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7" s="28">
        <f>IF(Tabela13[[#This Row],[P. Líquido]]&lt;&gt;0,(Tabela13[[#This Row],[P. Líquido]]*1000)/Tabela13[[#This Row],[Qtde Total Ações]],0)</f>
        <v>3.790384</v>
      </c>
      <c r="G367" s="39">
        <f>SUMPRODUCT(N(TRIM(Tabela15[Colunas1])=Tabela13[[#This Row],[Nome de Pregão]]),Tabela15[Qtde total de ações])</f>
        <v>2000000000</v>
      </c>
      <c r="H367" s="21">
        <f>SUMPRODUCT(N(Tabela1[Código]=Tabela13[[#This Row],[PAPEL]]),Tabela1[Fechamento])</f>
        <v>0</v>
      </c>
      <c r="I367" s="21">
        <f>SUMPRODUCT(N(Tabela17[Código]=Tabela13[[#This Row],[PAPEL]]),Tabela17[Fechamento])</f>
        <v>27.39</v>
      </c>
      <c r="J367" s="21">
        <f>SUMPRODUCT(N(Tabela176[Código]=Tabela13[[#This Row],[PAPEL]]),Tabela176[Fechamento])</f>
        <v>0</v>
      </c>
      <c r="K367" s="21">
        <f>SUMPRODUCT(N(Tabela1768[Código]=Tabela13[[#This Row],[PAPEL]]),Tabela1768[Fechamento])</f>
        <v>0</v>
      </c>
      <c r="L367" s="31">
        <f>SUMPRODUCT(N(Tabela17683[Código]=Tabela13[[#This Row],[PAPEL]]),Tabela17683[Fechamento])</f>
        <v>0</v>
      </c>
      <c r="M367" s="32">
        <f>IF(Tabela13[[#This Row],[Cotação]]&gt;0,Plan1!$B$2/Tabela13[[#This Row],[Cotação]]-MOD(Plan1!$B$2/Tabela13[[#This Row],[Cotação]],100),0)</f>
        <v>0</v>
      </c>
      <c r="N367" s="67">
        <v>7580768</v>
      </c>
      <c r="O367" s="67">
        <v>2581154</v>
      </c>
      <c r="P367" s="89">
        <v>2693187</v>
      </c>
      <c r="Q367" s="64">
        <v>4207432</v>
      </c>
      <c r="R367" s="64">
        <v>3456683</v>
      </c>
      <c r="S367" s="64">
        <v>2473752</v>
      </c>
      <c r="T367" s="64"/>
      <c r="U367" s="64"/>
      <c r="V367" s="94"/>
      <c r="W367" s="93"/>
      <c r="X367" s="64"/>
      <c r="Y367" s="64"/>
      <c r="Z367" s="64"/>
      <c r="AA367" s="64"/>
      <c r="AB367" s="64"/>
      <c r="AC367" s="64">
        <f>AVERAGE(Tabela13[[#This Row],[LUCRO 2015]:[LUCRO 2010]])</f>
        <v>3379289</v>
      </c>
      <c r="AD367" s="64" t="e">
        <f>AVERAGE(Tabela13[[#This Row],[DIV 2015]:[DIV 2010]])</f>
        <v>#DIV/0!</v>
      </c>
      <c r="AE367" s="83" t="e">
        <f>Tabela13[[#This Row],[DIV MÉD]]*1000/Tabela13[[#This Row],[Qtde Total Ações]]</f>
        <v>#DIV/0!</v>
      </c>
      <c r="AF367" s="30" t="e">
        <f>Tabela13[[#This Row],[DIV MÉD]]/Tabela13[[#This Row],[LUCRO MÉD]]</f>
        <v>#DIV/0!</v>
      </c>
      <c r="AG367" s="30" t="e">
        <f>Tabela13[[#This Row],[DIV MÉD/AÇÃO]]/Tabela13[[#This Row],[Cotação]]</f>
        <v>#DIV/0!</v>
      </c>
      <c r="AH367" s="30">
        <f>Tabela13[[#This Row],[Cotação]]/Tabela13[[#This Row],[VPA]]</f>
        <v>7.2261807774621252</v>
      </c>
      <c r="AI367" s="58">
        <f>IF(Tabela13[[#This Row],[P. Líquido]]&gt;0,Tabela13[[#This Row],[LUCRO MÉD]]/(Tabela13[[#This Row],[P. Líquido]]),0)</f>
        <v>0.44577132554379717</v>
      </c>
      <c r="AJ367" s="70">
        <f>IF([LUCRO MÉD]&lt;&gt;0,Tabela13[[#This Row],[Cotação]]/(Tabela13[[#This Row],[LUCRO MÉD]]*1000/Tabela13[[#This Row],[Qtde Total Ações]]),0)</f>
        <v>16.210510554143195</v>
      </c>
      <c r="AK367" s="58">
        <f>(Tabela13[[#This Row],[LUCRO MÉD]]*1000/Tabela13[[#This Row],[Qtde Total Ações]])/Tabela13[[#This Row],[Cotação]]</f>
        <v>6.1688371668492149E-2</v>
      </c>
      <c r="AL367" s="56">
        <f>Tabela13[[#This Row],[Ativo Circ.]]/Tabela13[[#This Row],[Passivo Circ.]]</f>
        <v>0.95840132898309693</v>
      </c>
      <c r="AM367" s="30">
        <f>STDEV(Tabela13[[#This Row],[LUCRO 2015]:[LUCRO 2010]])/Tabela13[[#This Row],[LUCRO MÉD]]</f>
        <v>0.25728115417496117</v>
      </c>
    </row>
    <row r="368" spans="1:39" hidden="1">
      <c r="A368" s="21" t="s">
        <v>775</v>
      </c>
      <c r="B368" s="21" t="s">
        <v>555</v>
      </c>
      <c r="C368" s="21" t="s">
        <v>25</v>
      </c>
      <c r="D368" s="34">
        <f>MAX(Tabela13[[#This Row],[Colunas1]:[Colunas5]])</f>
        <v>27.97</v>
      </c>
      <c r="E36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8" s="28">
        <f>IF(Tabela13[[#This Row],[P. Líquido]]&lt;&gt;0,(Tabela13[[#This Row],[P. Líquido]]*1000)/Tabela13[[#This Row],[Qtde Total Ações]],0)</f>
        <v>0</v>
      </c>
      <c r="G368" s="39">
        <f>SUMPRODUCT(N(TRIM(Tabela15[Colunas1])=Tabela13[[#This Row],[Nome de Pregão]]),Tabela15[Qtde total de ações])</f>
        <v>683509869</v>
      </c>
      <c r="H368" s="21">
        <f>SUMPRODUCT(N(Tabela1[Código]=Tabela13[[#This Row],[PAPEL]]),Tabela1[Fechamento])</f>
        <v>27.97</v>
      </c>
      <c r="I368" s="21">
        <f>SUMPRODUCT(N(Tabela17[Código]=Tabela13[[#This Row],[PAPEL]]),Tabela17[Fechamento])</f>
        <v>0</v>
      </c>
      <c r="J368" s="21">
        <f>SUMPRODUCT(N(Tabela176[Código]=Tabela13[[#This Row],[PAPEL]]),Tabela176[Fechamento])</f>
        <v>0</v>
      </c>
      <c r="K368" s="21">
        <f>SUMPRODUCT(N(Tabela1768[Código]=Tabela13[[#This Row],[PAPEL]]),Tabela1768[Fechamento])</f>
        <v>0</v>
      </c>
      <c r="L368" s="31">
        <f>SUMPRODUCT(N(Tabela17683[Código]=Tabela13[[#This Row],[PAPEL]]),Tabela17683[Fechamento])</f>
        <v>0</v>
      </c>
      <c r="M368" s="32">
        <f>IF(Tabela13[[#This Row],[Cotação]]&gt;0,Plan1!$B$2/Tabela13[[#This Row],[Cotação]]-MOD(Plan1!$B$2/Tabela13[[#This Row],[Cotação]],100),0)</f>
        <v>0</v>
      </c>
      <c r="N368" s="32"/>
      <c r="O368" s="32"/>
      <c r="P368" s="88"/>
      <c r="Q368" s="64"/>
      <c r="R368" s="64"/>
      <c r="S368" s="64"/>
      <c r="T368" s="64"/>
      <c r="U368" s="64"/>
      <c r="V368" s="94"/>
      <c r="W368" s="93"/>
      <c r="X368" s="64"/>
      <c r="Y368" s="64"/>
      <c r="Z368" s="64"/>
      <c r="AA368" s="64"/>
      <c r="AB368" s="64"/>
      <c r="AC368" s="64" t="e">
        <f>AVERAGE(Tabela13[[#This Row],[LUCRO 2015]:[LUCRO 2010]])</f>
        <v>#DIV/0!</v>
      </c>
      <c r="AD368" s="64" t="e">
        <f>AVERAGE(Tabela13[[#This Row],[DIV 2015]:[DIV 2010]])</f>
        <v>#DIV/0!</v>
      </c>
      <c r="AE368" s="83" t="e">
        <f>Tabela13[[#This Row],[DIV MÉD]]*1000/Tabela13[[#This Row],[Qtde Total Ações]]</f>
        <v>#DIV/0!</v>
      </c>
      <c r="AF368" s="30" t="e">
        <f>Tabela13[[#This Row],[DIV MÉD]]/Tabela13[[#This Row],[LUCRO MÉD]]</f>
        <v>#DIV/0!</v>
      </c>
      <c r="AG368" s="30" t="e">
        <f>Tabela13[[#This Row],[DIV MÉD/AÇÃO]]/Tabela13[[#This Row],[Cotação]]</f>
        <v>#DIV/0!</v>
      </c>
      <c r="AH368" s="30" t="e">
        <f>Tabela13[[#This Row],[Cotação]]/Tabela13[[#This Row],[VPA]]</f>
        <v>#DIV/0!</v>
      </c>
      <c r="AI368" s="58">
        <f>IF(Tabela13[[#This Row],[P. Líquido]]&gt;0,Tabela13[[#This Row],[LUCRO MÉD]]/(Tabela13[[#This Row],[P. Líquido]]),0)</f>
        <v>0</v>
      </c>
      <c r="AJ368" s="70" t="e">
        <f>IF([LUCRO MÉD]&lt;&gt;0,Tabela13[[#This Row],[Cotação]]/(Tabela13[[#This Row],[LUCRO MÉD]]*1000/Tabela13[[#This Row],[Qtde Total Ações]]),0)</f>
        <v>#DIV/0!</v>
      </c>
      <c r="AK368" s="58" t="e">
        <f>(Tabela13[[#This Row],[LUCRO MÉD]]*1000/Tabela13[[#This Row],[Qtde Total Ações]])/Tabela13[[#This Row],[Cotação]]</f>
        <v>#DIV/0!</v>
      </c>
      <c r="AL368" s="56" t="e">
        <f>Tabela13[[#This Row],[Ativo Circ.]]/Tabela13[[#This Row],[Passivo Circ.]]</f>
        <v>#DIV/0!</v>
      </c>
      <c r="AM368" s="30" t="e">
        <f>STDEV(Tabela13[[#This Row],[LUCRO 2015]:[LUCRO 2010]])/Tabela13[[#This Row],[LUCRO MÉD]]</f>
        <v>#DIV/0!</v>
      </c>
    </row>
    <row r="369" spans="1:39" hidden="1">
      <c r="A369" s="21" t="s">
        <v>688</v>
      </c>
      <c r="B369" s="21" t="s">
        <v>555</v>
      </c>
      <c r="C369" s="21" t="s">
        <v>171</v>
      </c>
      <c r="D369" s="34">
        <f>MAX(Tabela13[[#This Row],[Colunas1]:[Colunas5]])</f>
        <v>27.86</v>
      </c>
      <c r="E36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69" s="28">
        <f>IF(Tabela13[[#This Row],[P. Líquido]]&lt;&gt;0,(Tabela13[[#This Row],[P. Líquido]]*1000)/Tabela13[[#This Row],[Qtde Total Ações]],0)</f>
        <v>0</v>
      </c>
      <c r="G369" s="39">
        <f>SUMPRODUCT(N(TRIM(Tabela15[Colunas1])=Tabela13[[#This Row],[Nome de Pregão]]),Tabela15[Qtde total de ações])</f>
        <v>176611578</v>
      </c>
      <c r="H369" s="21">
        <f>SUMPRODUCT(N(Tabela1[Código]=Tabela13[[#This Row],[PAPEL]]),Tabela1[Fechamento])</f>
        <v>0</v>
      </c>
      <c r="I369" s="21">
        <f>SUMPRODUCT(N(Tabela17[Código]=Tabela13[[#This Row],[PAPEL]]),Tabela17[Fechamento])</f>
        <v>27.86</v>
      </c>
      <c r="J369" s="21">
        <f>SUMPRODUCT(N(Tabela176[Código]=Tabela13[[#This Row],[PAPEL]]),Tabela176[Fechamento])</f>
        <v>0</v>
      </c>
      <c r="K369" s="21">
        <f>SUMPRODUCT(N(Tabela1768[Código]=Tabela13[[#This Row],[PAPEL]]),Tabela1768[Fechamento])</f>
        <v>0</v>
      </c>
      <c r="L369" s="26">
        <f>SUMPRODUCT(N(Tabela17683[Código]=Tabela13[[#This Row],[PAPEL]]),Tabela17683[Fechamento])</f>
        <v>0</v>
      </c>
      <c r="M369" s="32">
        <f>IF(Tabela13[[#This Row],[Cotação]]&gt;0,Plan1!$B$2/Tabela13[[#This Row],[Cotação]]-MOD(Plan1!$B$2/Tabela13[[#This Row],[Cotação]],100),0)</f>
        <v>0</v>
      </c>
      <c r="N369" s="32"/>
      <c r="O369" s="32"/>
      <c r="P369" s="88"/>
      <c r="Q369" s="64"/>
      <c r="R369" s="64"/>
      <c r="S369" s="64"/>
      <c r="T369" s="64"/>
      <c r="U369" s="64"/>
      <c r="V369" s="94"/>
      <c r="W369" s="93"/>
      <c r="X369" s="64"/>
      <c r="Y369" s="64"/>
      <c r="Z369" s="64"/>
      <c r="AA369" s="64"/>
      <c r="AB369" s="64"/>
      <c r="AC369" s="64" t="e">
        <f>AVERAGE(Tabela13[[#This Row],[LUCRO 2015]:[LUCRO 2010]])</f>
        <v>#DIV/0!</v>
      </c>
      <c r="AD369" s="64" t="e">
        <f>AVERAGE(Tabela13[[#This Row],[DIV 2015]:[DIV 2010]])</f>
        <v>#DIV/0!</v>
      </c>
      <c r="AE369" s="83" t="e">
        <f>Tabela13[[#This Row],[DIV MÉD]]*1000/Tabela13[[#This Row],[Qtde Total Ações]]</f>
        <v>#DIV/0!</v>
      </c>
      <c r="AF369" s="30" t="e">
        <f>Tabela13[[#This Row],[DIV MÉD]]/Tabela13[[#This Row],[LUCRO MÉD]]</f>
        <v>#DIV/0!</v>
      </c>
      <c r="AG369" s="30" t="e">
        <f>Tabela13[[#This Row],[DIV MÉD/AÇÃO]]/Tabela13[[#This Row],[Cotação]]</f>
        <v>#DIV/0!</v>
      </c>
      <c r="AH369" s="30" t="e">
        <f>Tabela13[[#This Row],[Cotação]]/Tabela13[[#This Row],[VPA]]</f>
        <v>#DIV/0!</v>
      </c>
      <c r="AI369" s="58">
        <f>IF(Tabela13[[#This Row],[P. Líquido]]&gt;0,Tabela13[[#This Row],[LUCRO MÉD]]/(Tabela13[[#This Row],[P. Líquido]]),0)</f>
        <v>0</v>
      </c>
      <c r="AJ369" s="70" t="e">
        <f>IF([LUCRO MÉD]&lt;&gt;0,Tabela13[[#This Row],[Cotação]]/(Tabela13[[#This Row],[LUCRO MÉD]]*1000/Tabela13[[#This Row],[Qtde Total Ações]]),0)</f>
        <v>#DIV/0!</v>
      </c>
      <c r="AK369" s="58" t="e">
        <f>(Tabela13[[#This Row],[LUCRO MÉD]]*1000/Tabela13[[#This Row],[Qtde Total Ações]])/Tabela13[[#This Row],[Cotação]]</f>
        <v>#DIV/0!</v>
      </c>
      <c r="AL369" s="56" t="e">
        <f>Tabela13[[#This Row],[Ativo Circ.]]/Tabela13[[#This Row],[Passivo Circ.]]</f>
        <v>#DIV/0!</v>
      </c>
      <c r="AM369" s="30" t="e">
        <f>STDEV(Tabela13[[#This Row],[LUCRO 2015]:[LUCRO 2010]])/Tabela13[[#This Row],[LUCRO MÉD]]</f>
        <v>#DIV/0!</v>
      </c>
    </row>
    <row r="370" spans="1:39" hidden="1">
      <c r="A370" s="21" t="s">
        <v>670</v>
      </c>
      <c r="B370" s="21" t="s">
        <v>555</v>
      </c>
      <c r="C370" s="21" t="s">
        <v>297</v>
      </c>
      <c r="D370" s="34">
        <f>MAX(Tabela13[[#This Row],[Colunas1]:[Colunas5]])</f>
        <v>29.3</v>
      </c>
      <c r="E37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0" s="28">
        <f>IF(Tabela13[[#This Row],[P. Líquido]]&lt;&gt;0,(Tabela13[[#This Row],[P. Líquido]]*1000)/Tabela13[[#This Row],[Qtde Total Ações]],0)</f>
        <v>0</v>
      </c>
      <c r="G370" s="39">
        <f>SUMPRODUCT(N(TRIM(Tabela15[Colunas1])=Tabela13[[#This Row],[Nome de Pregão]]),Tabela15[Qtde total de ações])</f>
        <v>553934646</v>
      </c>
      <c r="H370" s="21">
        <f>SUMPRODUCT(N(Tabela1[Código]=Tabela13[[#This Row],[PAPEL]]),Tabela1[Fechamento])</f>
        <v>0</v>
      </c>
      <c r="I370" s="21">
        <f>SUMPRODUCT(N(Tabela17[Código]=Tabela13[[#This Row],[PAPEL]]),Tabela17[Fechamento])</f>
        <v>0</v>
      </c>
      <c r="J370" s="21">
        <f>SUMPRODUCT(N(Tabela176[Código]=Tabela13[[#This Row],[PAPEL]]),Tabela176[Fechamento])</f>
        <v>29.3</v>
      </c>
      <c r="K370" s="21">
        <f>SUMPRODUCT(N(Tabela1768[Código]=Tabela13[[#This Row],[PAPEL]]),Tabela1768[Fechamento])</f>
        <v>0</v>
      </c>
      <c r="L370" s="31">
        <f>SUMPRODUCT(N(Tabela17683[Código]=Tabela13[[#This Row],[PAPEL]]),Tabela17683[Fechamento])</f>
        <v>0</v>
      </c>
      <c r="M370" s="32">
        <f>IF(Tabela13[[#This Row],[Cotação]]&gt;0,Plan1!$B$2/Tabela13[[#This Row],[Cotação]]-MOD(Plan1!$B$2/Tabela13[[#This Row],[Cotação]],100),0)</f>
        <v>0</v>
      </c>
      <c r="N370" s="32"/>
      <c r="O370" s="32"/>
      <c r="P370" s="88"/>
      <c r="Q370" s="64"/>
      <c r="R370" s="64"/>
      <c r="S370" s="64"/>
      <c r="T370" s="64"/>
      <c r="U370" s="64"/>
      <c r="V370" s="94"/>
      <c r="W370" s="93"/>
      <c r="X370" s="64"/>
      <c r="Y370" s="64"/>
      <c r="Z370" s="64"/>
      <c r="AA370" s="64"/>
      <c r="AB370" s="64"/>
      <c r="AC370" s="64" t="e">
        <f>AVERAGE(Tabela13[[#This Row],[LUCRO 2015]:[LUCRO 2010]])</f>
        <v>#DIV/0!</v>
      </c>
      <c r="AD370" s="64" t="e">
        <f>AVERAGE(Tabela13[[#This Row],[DIV 2015]:[DIV 2010]])</f>
        <v>#DIV/0!</v>
      </c>
      <c r="AE370" s="83" t="e">
        <f>Tabela13[[#This Row],[DIV MÉD]]*1000/Tabela13[[#This Row],[Qtde Total Ações]]</f>
        <v>#DIV/0!</v>
      </c>
      <c r="AF370" s="30" t="e">
        <f>Tabela13[[#This Row],[DIV MÉD]]/Tabela13[[#This Row],[LUCRO MÉD]]</f>
        <v>#DIV/0!</v>
      </c>
      <c r="AG370" s="30" t="e">
        <f>Tabela13[[#This Row],[DIV MÉD/AÇÃO]]/Tabela13[[#This Row],[Cotação]]</f>
        <v>#DIV/0!</v>
      </c>
      <c r="AH370" s="30" t="e">
        <f>Tabela13[[#This Row],[Cotação]]/Tabela13[[#This Row],[VPA]]</f>
        <v>#DIV/0!</v>
      </c>
      <c r="AI370" s="58">
        <f>IF(Tabela13[[#This Row],[P. Líquido]]&gt;0,Tabela13[[#This Row],[LUCRO MÉD]]/(Tabela13[[#This Row],[P. Líquido]]),0)</f>
        <v>0</v>
      </c>
      <c r="AJ370" s="70" t="e">
        <f>IF([LUCRO MÉD]&lt;&gt;0,Tabela13[[#This Row],[Cotação]]/(Tabela13[[#This Row],[LUCRO MÉD]]*1000/Tabela13[[#This Row],[Qtde Total Ações]]),0)</f>
        <v>#DIV/0!</v>
      </c>
      <c r="AK370" s="58" t="e">
        <f>(Tabela13[[#This Row],[LUCRO MÉD]]*1000/Tabela13[[#This Row],[Qtde Total Ações]])/Tabela13[[#This Row],[Cotação]]</f>
        <v>#DIV/0!</v>
      </c>
      <c r="AL370" s="56" t="e">
        <f>Tabela13[[#This Row],[Ativo Circ.]]/Tabela13[[#This Row],[Passivo Circ.]]</f>
        <v>#DIV/0!</v>
      </c>
      <c r="AM370" s="30" t="e">
        <f>STDEV(Tabela13[[#This Row],[LUCRO 2015]:[LUCRO 2010]])/Tabela13[[#This Row],[LUCRO MÉD]]</f>
        <v>#DIV/0!</v>
      </c>
    </row>
    <row r="371" spans="1:39" hidden="1">
      <c r="A371" s="21" t="s">
        <v>685</v>
      </c>
      <c r="B371" s="21" t="s">
        <v>555</v>
      </c>
      <c r="C371" s="21" t="s">
        <v>335</v>
      </c>
      <c r="D371" s="34">
        <f>MAX(Tabela13[[#This Row],[Colunas1]:[Colunas5]])</f>
        <v>29.39</v>
      </c>
      <c r="E37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1" s="28">
        <f>IF(Tabela13[[#This Row],[P. Líquido]]&lt;&gt;0,(Tabela13[[#This Row],[P. Líquido]]*1000)/Tabela13[[#This Row],[Qtde Total Ações]],0)</f>
        <v>0</v>
      </c>
      <c r="G371" s="39">
        <f>SUMPRODUCT(N(TRIM(Tabela15[Colunas1])=Tabela13[[#This Row],[Nome de Pregão]]),Tabela15[Qtde total de ações])</f>
        <v>632238060</v>
      </c>
      <c r="H371" s="21">
        <f>SUMPRODUCT(N(Tabela1[Código]=Tabela13[[#This Row],[PAPEL]]),Tabela1[Fechamento])</f>
        <v>0</v>
      </c>
      <c r="I371" s="21">
        <f>SUMPRODUCT(N(Tabela17[Código]=Tabela13[[#This Row],[PAPEL]]),Tabela17[Fechamento])</f>
        <v>0</v>
      </c>
      <c r="J371" s="21">
        <f>SUMPRODUCT(N(Tabela176[Código]=Tabela13[[#This Row],[PAPEL]]),Tabela176[Fechamento])</f>
        <v>29.39</v>
      </c>
      <c r="K371" s="21">
        <f>SUMPRODUCT(N(Tabela1768[Código]=Tabela13[[#This Row],[PAPEL]]),Tabela1768[Fechamento])</f>
        <v>0</v>
      </c>
      <c r="L371" s="26">
        <f>SUMPRODUCT(N(Tabela17683[Código]=Tabela13[[#This Row],[PAPEL]]),Tabela17683[Fechamento])</f>
        <v>0</v>
      </c>
      <c r="M371" s="32">
        <f>IF(Tabela13[[#This Row],[Cotação]]&gt;0,Plan1!$B$2/Tabela13[[#This Row],[Cotação]]-MOD(Plan1!$B$2/Tabela13[[#This Row],[Cotação]],100),0)</f>
        <v>0</v>
      </c>
      <c r="N371" s="32"/>
      <c r="O371" s="32"/>
      <c r="P371" s="88"/>
      <c r="Q371" s="64"/>
      <c r="R371" s="64"/>
      <c r="S371" s="64"/>
      <c r="T371" s="64"/>
      <c r="U371" s="64"/>
      <c r="V371" s="94"/>
      <c r="W371" s="93"/>
      <c r="X371" s="64"/>
      <c r="Y371" s="64"/>
      <c r="Z371" s="64"/>
      <c r="AA371" s="64"/>
      <c r="AB371" s="64"/>
      <c r="AC371" s="64" t="e">
        <f>AVERAGE(Tabela13[[#This Row],[LUCRO 2015]:[LUCRO 2010]])</f>
        <v>#DIV/0!</v>
      </c>
      <c r="AD371" s="64" t="e">
        <f>AVERAGE(Tabela13[[#This Row],[DIV 2015]:[DIV 2010]])</f>
        <v>#DIV/0!</v>
      </c>
      <c r="AE371" s="83" t="e">
        <f>Tabela13[[#This Row],[DIV MÉD]]*1000/Tabela13[[#This Row],[Qtde Total Ações]]</f>
        <v>#DIV/0!</v>
      </c>
      <c r="AF371" s="30" t="e">
        <f>Tabela13[[#This Row],[DIV MÉD]]/Tabela13[[#This Row],[LUCRO MÉD]]</f>
        <v>#DIV/0!</v>
      </c>
      <c r="AG371" s="30" t="e">
        <f>Tabela13[[#This Row],[DIV MÉD/AÇÃO]]/Tabela13[[#This Row],[Cotação]]</f>
        <v>#DIV/0!</v>
      </c>
      <c r="AH371" s="30" t="e">
        <f>Tabela13[[#This Row],[Cotação]]/Tabela13[[#This Row],[VPA]]</f>
        <v>#DIV/0!</v>
      </c>
      <c r="AI371" s="58">
        <f>IF(Tabela13[[#This Row],[P. Líquido]]&gt;0,Tabela13[[#This Row],[LUCRO MÉD]]/(Tabela13[[#This Row],[P. Líquido]]),0)</f>
        <v>0</v>
      </c>
      <c r="AJ371" s="70" t="e">
        <f>IF([LUCRO MÉD]&lt;&gt;0,Tabela13[[#This Row],[Cotação]]/(Tabela13[[#This Row],[LUCRO MÉD]]*1000/Tabela13[[#This Row],[Qtde Total Ações]]),0)</f>
        <v>#DIV/0!</v>
      </c>
      <c r="AK371" s="58" t="e">
        <f>(Tabela13[[#This Row],[LUCRO MÉD]]*1000/Tabela13[[#This Row],[Qtde Total Ações]])/Tabela13[[#This Row],[Cotação]]</f>
        <v>#DIV/0!</v>
      </c>
      <c r="AL371" s="56" t="e">
        <f>Tabela13[[#This Row],[Ativo Circ.]]/Tabela13[[#This Row],[Passivo Circ.]]</f>
        <v>#DIV/0!</v>
      </c>
      <c r="AM371" s="30" t="e">
        <f>STDEV(Tabela13[[#This Row],[LUCRO 2015]:[LUCRO 2010]])/Tabela13[[#This Row],[LUCRO MÉD]]</f>
        <v>#DIV/0!</v>
      </c>
    </row>
    <row r="372" spans="1:39" hidden="1">
      <c r="A372" s="21" t="s">
        <v>698</v>
      </c>
      <c r="B372" s="21" t="s">
        <v>556</v>
      </c>
      <c r="C372" s="21" t="s">
        <v>63</v>
      </c>
      <c r="D372" s="34">
        <f>MAX(Tabela13[[#This Row],[Colunas1]:[Colunas5]])</f>
        <v>30.58</v>
      </c>
      <c r="E37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2" s="28">
        <f>IF(Tabela13[[#This Row],[P. Líquido]]&lt;&gt;0,(Tabela13[[#This Row],[P. Líquido]]*1000)/Tabela13[[#This Row],[Qtde Total Ações]],0)</f>
        <v>0</v>
      </c>
      <c r="G372" s="39">
        <f>SUMPRODUCT(N(TRIM(Tabela15[Colunas1])=Tabela13[[#This Row],[Nome de Pregão]]),Tabela15[Qtde total de ações])</f>
        <v>5983915949</v>
      </c>
      <c r="H372" s="21">
        <f>SUMPRODUCT(N(Tabela1[Código]=Tabela13[[#This Row],[PAPEL]]),Tabela1[Fechamento])</f>
        <v>30.58</v>
      </c>
      <c r="I372" s="21">
        <f>SUMPRODUCT(N(Tabela17[Código]=Tabela13[[#This Row],[PAPEL]]),Tabela17[Fechamento])</f>
        <v>0</v>
      </c>
      <c r="J372" s="21">
        <f>SUMPRODUCT(N(Tabela176[Código]=Tabela13[[#This Row],[PAPEL]]),Tabela176[Fechamento])</f>
        <v>0</v>
      </c>
      <c r="K372" s="31">
        <f>SUMPRODUCT(N(Tabela1768[Código]=Tabela13[[#This Row],[PAPEL]]),Tabela1768[Fechamento])</f>
        <v>0</v>
      </c>
      <c r="L372" s="21">
        <f>SUMPRODUCT(N(Tabela17683[Código]=Tabela13[[#This Row],[PAPEL]]),Tabela17683[Fechamento])</f>
        <v>0</v>
      </c>
      <c r="M372" s="32">
        <f>IF(Tabela13[[#This Row],[Cotação]]&gt;0,Plan1!$B$2/Tabela13[[#This Row],[Cotação]]-MOD(Plan1!$B$2/Tabela13[[#This Row],[Cotação]],100),0)</f>
        <v>0</v>
      </c>
      <c r="N372" s="32"/>
      <c r="O372" s="32"/>
      <c r="P372" s="88"/>
      <c r="Q372" s="64"/>
      <c r="R372" s="64"/>
      <c r="S372" s="64"/>
      <c r="T372" s="64"/>
      <c r="U372" s="64"/>
      <c r="V372" s="94"/>
      <c r="W372" s="93"/>
      <c r="X372" s="64"/>
      <c r="Y372" s="64"/>
      <c r="Z372" s="64"/>
      <c r="AA372" s="64"/>
      <c r="AB372" s="64"/>
      <c r="AC372" s="64" t="e">
        <f>AVERAGE(Tabela13[[#This Row],[LUCRO 2015]:[LUCRO 2010]])</f>
        <v>#DIV/0!</v>
      </c>
      <c r="AD372" s="64" t="e">
        <f>AVERAGE(Tabela13[[#This Row],[DIV 2015]:[DIV 2010]])</f>
        <v>#DIV/0!</v>
      </c>
      <c r="AE372" s="83" t="e">
        <f>Tabela13[[#This Row],[DIV MÉD]]*1000/Tabela13[[#This Row],[Qtde Total Ações]]</f>
        <v>#DIV/0!</v>
      </c>
      <c r="AF372" s="30" t="e">
        <f>Tabela13[[#This Row],[DIV MÉD]]/Tabela13[[#This Row],[LUCRO MÉD]]</f>
        <v>#DIV/0!</v>
      </c>
      <c r="AG372" s="30" t="e">
        <f>Tabela13[[#This Row],[DIV MÉD/AÇÃO]]/Tabela13[[#This Row],[Cotação]]</f>
        <v>#DIV/0!</v>
      </c>
      <c r="AH372" s="30" t="e">
        <f>Tabela13[[#This Row],[Cotação]]/Tabela13[[#This Row],[VPA]]</f>
        <v>#DIV/0!</v>
      </c>
      <c r="AI372" s="58">
        <f>IF(Tabela13[[#This Row],[P. Líquido]]&gt;0,Tabela13[[#This Row],[LUCRO MÉD]]/(Tabela13[[#This Row],[P. Líquido]]),0)</f>
        <v>0</v>
      </c>
      <c r="AJ372" s="70" t="e">
        <f>IF([LUCRO MÉD]&lt;&gt;0,Tabela13[[#This Row],[Cotação]]/(Tabela13[[#This Row],[LUCRO MÉD]]*1000/Tabela13[[#This Row],[Qtde Total Ações]]),0)</f>
        <v>#DIV/0!</v>
      </c>
      <c r="AK372" s="58" t="e">
        <f>(Tabela13[[#This Row],[LUCRO MÉD]]*1000/Tabela13[[#This Row],[Qtde Total Ações]])/Tabela13[[#This Row],[Cotação]]</f>
        <v>#DIV/0!</v>
      </c>
      <c r="AL372" s="56" t="e">
        <f>Tabela13[[#This Row],[Ativo Circ.]]/Tabela13[[#This Row],[Passivo Circ.]]</f>
        <v>#DIV/0!</v>
      </c>
      <c r="AM372" s="30" t="e">
        <f>STDEV(Tabela13[[#This Row],[LUCRO 2015]:[LUCRO 2010]])/Tabela13[[#This Row],[LUCRO MÉD]]</f>
        <v>#DIV/0!</v>
      </c>
    </row>
    <row r="373" spans="1:39" hidden="1">
      <c r="A373" s="60" t="s">
        <v>811</v>
      </c>
      <c r="B373" s="21" t="s">
        <v>555</v>
      </c>
      <c r="C373" s="21" t="s">
        <v>256</v>
      </c>
      <c r="D373" s="34">
        <f>MAX(Tabela13[[#This Row],[Colunas1]:[Colunas5]])</f>
        <v>31.66</v>
      </c>
      <c r="E373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73" s="28">
        <f>IF(Tabela13[[#This Row],[P. Líquido]]&lt;&gt;0,(Tabela13[[#This Row],[P. Líquido]]*1000)/Tabela13[[#This Row],[Qtde Total Ações]],0)</f>
        <v>7.4725246622105601</v>
      </c>
      <c r="G373" s="39">
        <f>SUMPRODUCT(N(TRIM(Tabela15[Colunas1])=Tabela13[[#This Row],[Nome de Pregão]]),Tabela15[Qtde total de ações])</f>
        <v>165637727</v>
      </c>
      <c r="H373" s="21">
        <f>SUMPRODUCT(N(Tabela1[Código]=Tabela13[[#This Row],[PAPEL]]),Tabela1[Fechamento])</f>
        <v>0</v>
      </c>
      <c r="I373" s="21">
        <f>SUMPRODUCT(N(Tabela17[Código]=Tabela13[[#This Row],[PAPEL]]),Tabela17[Fechamento])</f>
        <v>0</v>
      </c>
      <c r="J373" s="21">
        <f>SUMPRODUCT(N(Tabela176[Código]=Tabela13[[#This Row],[PAPEL]]),Tabela176[Fechamento])</f>
        <v>31.66</v>
      </c>
      <c r="K373" s="21">
        <f>SUMPRODUCT(N(Tabela1768[Código]=Tabela13[[#This Row],[PAPEL]]),Tabela1768[Fechamento])</f>
        <v>0</v>
      </c>
      <c r="L373" s="31">
        <f>SUMPRODUCT(N(Tabela17683[Código]=Tabela13[[#This Row],[PAPEL]]),Tabela17683[Fechamento])</f>
        <v>0</v>
      </c>
      <c r="M373" s="32">
        <f>IF(Tabela13[[#This Row],[Cotação]]&gt;0,Plan1!$B$2/Tabela13[[#This Row],[Cotação]]-MOD(Plan1!$B$2/Tabela13[[#This Row],[Cotação]],100),0)</f>
        <v>0</v>
      </c>
      <c r="N373" s="67">
        <v>1237732</v>
      </c>
      <c r="O373" s="67">
        <v>1157673</v>
      </c>
      <c r="P373" s="89">
        <v>658683</v>
      </c>
      <c r="Q373" s="64">
        <v>194946</v>
      </c>
      <c r="R373" s="64">
        <v>262798</v>
      </c>
      <c r="S373" s="64">
        <v>223100</v>
      </c>
      <c r="T373" s="64">
        <v>207148</v>
      </c>
      <c r="U373" s="64">
        <v>169383</v>
      </c>
      <c r="V373" s="94">
        <v>137528</v>
      </c>
      <c r="W373" s="93">
        <v>174257</v>
      </c>
      <c r="X373" s="64">
        <v>158009</v>
      </c>
      <c r="Y373" s="64">
        <v>139661</v>
      </c>
      <c r="Z373" s="64">
        <v>99383</v>
      </c>
      <c r="AA373" s="64">
        <v>85249</v>
      </c>
      <c r="AB373" s="64">
        <v>76387</v>
      </c>
      <c r="AC373" s="64">
        <f>AVERAGE(Tabela13[[#This Row],[LUCRO 2015]:[LUCRO 2010]])</f>
        <v>199150.5</v>
      </c>
      <c r="AD373" s="64">
        <f>AVERAGE(Tabela13[[#This Row],[DIV 2015]:[DIV 2010]])</f>
        <v>122157.66666666667</v>
      </c>
      <c r="AE373" s="83">
        <f>Tabela13[[#This Row],[DIV MÉD]]*1000/Tabela13[[#This Row],[Qtde Total Ações]]</f>
        <v>0.73749905217346212</v>
      </c>
      <c r="AF373" s="30">
        <f>Tabela13[[#This Row],[DIV MÉD]]/Tabela13[[#This Row],[LUCRO MÉD]]</f>
        <v>0.61339372317250862</v>
      </c>
      <c r="AG373" s="30">
        <f>Tabela13[[#This Row],[DIV MÉD/AÇÃO]]/Tabela13[[#This Row],[Cotação]]</f>
        <v>2.3294347826072714E-2</v>
      </c>
      <c r="AH373" s="30">
        <f>Tabela13[[#This Row],[Cotação]]/Tabela13[[#This Row],[VPA]]</f>
        <v>4.2368545346003819</v>
      </c>
      <c r="AI373" s="58">
        <f>IF(Tabela13[[#This Row],[P. Líquido]]&gt;0,Tabela13[[#This Row],[LUCRO MÉD]]/(Tabela13[[#This Row],[P. Líquido]]),0)</f>
        <v>0.16089953237049701</v>
      </c>
      <c r="AJ373" s="70">
        <f>IF([LUCRO MÉD]&lt;&gt;0,Tabela13[[#This Row],[Cotação]]/(Tabela13[[#This Row],[LUCRO MÉD]]*1000/Tabela13[[#This Row],[Qtde Total Ações]]),0)</f>
        <v>26.332298622499064</v>
      </c>
      <c r="AK373" s="58">
        <f>(Tabela13[[#This Row],[LUCRO MÉD]]*1000/Tabela13[[#This Row],[Qtde Total Ações]])/Tabela13[[#This Row],[Cotação]]</f>
        <v>3.7976175735208E-2</v>
      </c>
      <c r="AL373" s="56">
        <f>Tabela13[[#This Row],[Ativo Circ.]]/Tabela13[[#This Row],[Passivo Circ.]]</f>
        <v>1.7575571253546851</v>
      </c>
      <c r="AM373" s="30">
        <f>STDEV(Tabela13[[#This Row],[LUCRO 2015]:[LUCRO 2010]])/Tabela13[[#This Row],[LUCRO MÉD]]</f>
        <v>0.21759978665541443</v>
      </c>
    </row>
    <row r="374" spans="1:39" hidden="1">
      <c r="A374" s="21" t="s">
        <v>804</v>
      </c>
      <c r="B374" s="21" t="s">
        <v>555</v>
      </c>
      <c r="C374" s="21" t="s">
        <v>279</v>
      </c>
      <c r="D374" s="34">
        <f>MAX(Tabela13[[#This Row],[Colunas1]:[Colunas5]])</f>
        <v>0</v>
      </c>
      <c r="E37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4" s="28">
        <f>IF(Tabela13[[#This Row],[P. Líquido]]&lt;&gt;0,(Tabela13[[#This Row],[P. Líquido]]*1000)/Tabela13[[#This Row],[Qtde Total Ações]],0)</f>
        <v>0</v>
      </c>
      <c r="G374" s="39">
        <f>SUMPRODUCT(N(TRIM(Tabela15[Colunas1])=Tabela13[[#This Row],[Nome de Pregão]]),Tabela15[Qtde total de ações])</f>
        <v>0</v>
      </c>
      <c r="H374" s="21">
        <f>SUMPRODUCT(N(Tabela1[Código]=Tabela13[[#This Row],[PAPEL]]),Tabela1[Fechamento])</f>
        <v>0</v>
      </c>
      <c r="I374" s="21">
        <f>SUMPRODUCT(N(Tabela17[Código]=Tabela13[[#This Row],[PAPEL]]),Tabela17[Fechamento])</f>
        <v>0</v>
      </c>
      <c r="J374" s="21">
        <f>SUMPRODUCT(N(Tabela176[Código]=Tabela13[[#This Row],[PAPEL]]),Tabela176[Fechamento])</f>
        <v>0</v>
      </c>
      <c r="K374" s="21">
        <f>SUMPRODUCT(N(Tabela1768[Código]=Tabela13[[#This Row],[PAPEL]]),Tabela1768[Fechamento])</f>
        <v>0</v>
      </c>
      <c r="L374" s="31">
        <f>SUMPRODUCT(N(Tabela17683[Código]=Tabela13[[#This Row],[PAPEL]]),Tabela17683[Fechamento])</f>
        <v>0</v>
      </c>
      <c r="M374" s="22">
        <f>IF(Tabela13[[#This Row],[Cotação]]&gt;0,Plan1!$B$2/Tabela13[[#This Row],[Cotação]]-MOD(Plan1!$B$2/Tabela13[[#This Row],[Cotação]],100),0)</f>
        <v>0</v>
      </c>
      <c r="N374" s="22"/>
      <c r="O374" s="22"/>
      <c r="P374" s="88"/>
      <c r="Q374" s="64"/>
      <c r="R374" s="64"/>
      <c r="S374" s="64"/>
      <c r="T374" s="64"/>
      <c r="U374" s="64"/>
      <c r="V374" s="94"/>
      <c r="W374" s="93"/>
      <c r="X374" s="64"/>
      <c r="Y374" s="64"/>
      <c r="Z374" s="64"/>
      <c r="AA374" s="64"/>
      <c r="AB374" s="64"/>
      <c r="AC374" s="64" t="e">
        <f>AVERAGE(Tabela13[[#This Row],[LUCRO 2015]:[LUCRO 2010]])</f>
        <v>#DIV/0!</v>
      </c>
      <c r="AD374" s="64" t="e">
        <f>AVERAGE(Tabela13[[#This Row],[DIV 2015]:[DIV 2010]])</f>
        <v>#DIV/0!</v>
      </c>
      <c r="AE374" s="83" t="e">
        <f>Tabela13[[#This Row],[DIV MÉD]]*1000/Tabela13[[#This Row],[Qtde Total Ações]]</f>
        <v>#DIV/0!</v>
      </c>
      <c r="AF374" s="30" t="e">
        <f>Tabela13[[#This Row],[DIV MÉD]]/Tabela13[[#This Row],[LUCRO MÉD]]</f>
        <v>#DIV/0!</v>
      </c>
      <c r="AG374" s="30" t="e">
        <f>Tabela13[[#This Row],[DIV MÉD/AÇÃO]]/Tabela13[[#This Row],[Cotação]]</f>
        <v>#DIV/0!</v>
      </c>
      <c r="AH374" s="30" t="e">
        <f>Tabela13[[#This Row],[Cotação]]/Tabela13[[#This Row],[VPA]]</f>
        <v>#DIV/0!</v>
      </c>
      <c r="AI374" s="58">
        <f>IF(Tabela13[[#This Row],[P. Líquido]]&gt;0,Tabela13[[#This Row],[LUCRO MÉD]]/(Tabela13[[#This Row],[P. Líquido]]),0)</f>
        <v>0</v>
      </c>
      <c r="AJ374" s="70" t="e">
        <f>IF([LUCRO MÉD]&lt;&gt;0,Tabela13[[#This Row],[Cotação]]/(Tabela13[[#This Row],[LUCRO MÉD]]*1000/Tabela13[[#This Row],[Qtde Total Ações]]),0)</f>
        <v>#DIV/0!</v>
      </c>
      <c r="AK374" s="58" t="e">
        <f>(Tabela13[[#This Row],[LUCRO MÉD]]*1000/Tabela13[[#This Row],[Qtde Total Ações]])/Tabela13[[#This Row],[Cotação]]</f>
        <v>#DIV/0!</v>
      </c>
      <c r="AL374" s="56" t="e">
        <f>Tabela13[[#This Row],[Ativo Circ.]]/Tabela13[[#This Row],[Passivo Circ.]]</f>
        <v>#DIV/0!</v>
      </c>
      <c r="AM374" s="30" t="e">
        <f>STDEV(Tabela13[[#This Row],[LUCRO 2015]:[LUCRO 2010]])/Tabela13[[#This Row],[LUCRO MÉD]]</f>
        <v>#DIV/0!</v>
      </c>
    </row>
    <row r="375" spans="1:39" hidden="1">
      <c r="A375" s="21" t="s">
        <v>804</v>
      </c>
      <c r="B375" s="21" t="s">
        <v>556</v>
      </c>
      <c r="C375" s="21" t="s">
        <v>165</v>
      </c>
      <c r="D375" s="34">
        <f>MAX(Tabela13[[#This Row],[Colunas1]:[Colunas5]])</f>
        <v>38.25</v>
      </c>
      <c r="E37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5" s="28">
        <f>IF(Tabela13[[#This Row],[P. Líquido]]&lt;&gt;0,(Tabela13[[#This Row],[P. Líquido]]*1000)/Tabela13[[#This Row],[Qtde Total Ações]],0)</f>
        <v>0</v>
      </c>
      <c r="G375" s="39">
        <f>SUMPRODUCT(N(TRIM(Tabela15[Colunas1])=Tabela13[[#This Row],[Nome de Pregão]]),Tabela15[Qtde total de ações])</f>
        <v>0</v>
      </c>
      <c r="H375" s="21">
        <f>SUMPRODUCT(N(Tabela1[Código]=Tabela13[[#This Row],[PAPEL]]),Tabela1[Fechamento])</f>
        <v>0</v>
      </c>
      <c r="I375" s="21">
        <f>SUMPRODUCT(N(Tabela17[Código]=Tabela13[[#This Row],[PAPEL]]),Tabela17[Fechamento])</f>
        <v>38.25</v>
      </c>
      <c r="J375" s="21">
        <f>SUMPRODUCT(N(Tabela176[Código]=Tabela13[[#This Row],[PAPEL]]),Tabela176[Fechamento])</f>
        <v>0</v>
      </c>
      <c r="K375" s="21">
        <f>SUMPRODUCT(N(Tabela1768[Código]=Tabela13[[#This Row],[PAPEL]]),Tabela1768[Fechamento])</f>
        <v>0</v>
      </c>
      <c r="L375" s="31">
        <f>SUMPRODUCT(N(Tabela17683[Código]=Tabela13[[#This Row],[PAPEL]]),Tabela17683[Fechamento])</f>
        <v>0</v>
      </c>
      <c r="M375" s="32">
        <f>IF(Tabela13[[#This Row],[Cotação]]&gt;0,Plan1!$B$2/Tabela13[[#This Row],[Cotação]]-MOD(Plan1!$B$2/Tabela13[[#This Row],[Cotação]],100),0)</f>
        <v>0</v>
      </c>
      <c r="N375" s="32"/>
      <c r="O375" s="32"/>
      <c r="P375" s="88"/>
      <c r="Q375" s="64"/>
      <c r="R375" s="64"/>
      <c r="S375" s="64"/>
      <c r="T375" s="64"/>
      <c r="U375" s="64"/>
      <c r="V375" s="94"/>
      <c r="W375" s="93"/>
      <c r="X375" s="64"/>
      <c r="Y375" s="64"/>
      <c r="Z375" s="64"/>
      <c r="AA375" s="64"/>
      <c r="AB375" s="64"/>
      <c r="AC375" s="64" t="e">
        <f>AVERAGE(Tabela13[[#This Row],[LUCRO 2015]:[LUCRO 2010]])</f>
        <v>#DIV/0!</v>
      </c>
      <c r="AD375" s="64" t="e">
        <f>AVERAGE(Tabela13[[#This Row],[DIV 2015]:[DIV 2010]])</f>
        <v>#DIV/0!</v>
      </c>
      <c r="AE375" s="83" t="e">
        <f>Tabela13[[#This Row],[DIV MÉD]]*1000/Tabela13[[#This Row],[Qtde Total Ações]]</f>
        <v>#DIV/0!</v>
      </c>
      <c r="AF375" s="30" t="e">
        <f>Tabela13[[#This Row],[DIV MÉD]]/Tabela13[[#This Row],[LUCRO MÉD]]</f>
        <v>#DIV/0!</v>
      </c>
      <c r="AG375" s="30" t="e">
        <f>Tabela13[[#This Row],[DIV MÉD/AÇÃO]]/Tabela13[[#This Row],[Cotação]]</f>
        <v>#DIV/0!</v>
      </c>
      <c r="AH375" s="30" t="e">
        <f>Tabela13[[#This Row],[Cotação]]/Tabela13[[#This Row],[VPA]]</f>
        <v>#DIV/0!</v>
      </c>
      <c r="AI375" s="58">
        <f>IF(Tabela13[[#This Row],[P. Líquido]]&gt;0,Tabela13[[#This Row],[LUCRO MÉD]]/(Tabela13[[#This Row],[P. Líquido]]),0)</f>
        <v>0</v>
      </c>
      <c r="AJ375" s="70" t="e">
        <f>IF([LUCRO MÉD]&lt;&gt;0,Tabela13[[#This Row],[Cotação]]/(Tabela13[[#This Row],[LUCRO MÉD]]*1000/Tabela13[[#This Row],[Qtde Total Ações]]),0)</f>
        <v>#DIV/0!</v>
      </c>
      <c r="AK375" s="58" t="e">
        <f>(Tabela13[[#This Row],[LUCRO MÉD]]*1000/Tabela13[[#This Row],[Qtde Total Ações]])/Tabela13[[#This Row],[Cotação]]</f>
        <v>#DIV/0!</v>
      </c>
      <c r="AL375" s="56" t="e">
        <f>Tabela13[[#This Row],[Ativo Circ.]]/Tabela13[[#This Row],[Passivo Circ.]]</f>
        <v>#DIV/0!</v>
      </c>
      <c r="AM375" s="30" t="e">
        <f>STDEV(Tabela13[[#This Row],[LUCRO 2015]:[LUCRO 2010]])/Tabela13[[#This Row],[LUCRO MÉD]]</f>
        <v>#DIV/0!</v>
      </c>
    </row>
    <row r="376" spans="1:39" hidden="1">
      <c r="A376" s="60" t="s">
        <v>805</v>
      </c>
      <c r="B376" s="21" t="s">
        <v>556</v>
      </c>
      <c r="C376" s="21" t="s">
        <v>254</v>
      </c>
      <c r="D376" s="34">
        <f>MAX(Tabela13[[#This Row],[Colunas1]:[Colunas5]])</f>
        <v>8.99</v>
      </c>
      <c r="E37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6" s="28" t="e">
        <f>IF(Tabela13[[#This Row],[P. Líquido]]&lt;&gt;0,(Tabela13[[#This Row],[P. Líquido]]*1000)/Tabela13[[#This Row],[Qtde Total Ações]],0)</f>
        <v>#DIV/0!</v>
      </c>
      <c r="G376" s="39">
        <f>SUMPRODUCT(N(TRIM(Tabela15[Colunas1])=Tabela13[[#This Row],[Nome de Pregão]]),Tabela15[Qtde total de ações])</f>
        <v>0</v>
      </c>
      <c r="H376" s="21">
        <f>SUMPRODUCT(N(Tabela1[Código]=Tabela13[[#This Row],[PAPEL]]),Tabela1[Fechamento])</f>
        <v>0</v>
      </c>
      <c r="I376" s="21">
        <f>SUMPRODUCT(N(Tabela17[Código]=Tabela13[[#This Row],[PAPEL]]),Tabela17[Fechamento])</f>
        <v>0</v>
      </c>
      <c r="J376" s="21">
        <f>SUMPRODUCT(N(Tabela176[Código]=Tabela13[[#This Row],[PAPEL]]),Tabela176[Fechamento])</f>
        <v>8.99</v>
      </c>
      <c r="K376" s="21">
        <f>SUMPRODUCT(N(Tabela1768[Código]=Tabela13[[#This Row],[PAPEL]]),Tabela1768[Fechamento])</f>
        <v>0</v>
      </c>
      <c r="L376" s="31">
        <f>SUMPRODUCT(N(Tabela17683[Código]=Tabela13[[#This Row],[PAPEL]]),Tabela17683[Fechamento])</f>
        <v>0</v>
      </c>
      <c r="M376" s="32">
        <f>IF(Tabela13[[#This Row],[Cotação]]&gt;0,Plan1!$B$2/Tabela13[[#This Row],[Cotação]]-MOD(Plan1!$B$2/Tabela13[[#This Row],[Cotação]],100),0)</f>
        <v>100</v>
      </c>
      <c r="N376" s="39">
        <v>-218758</v>
      </c>
      <c r="O376" s="39">
        <v>443670</v>
      </c>
      <c r="P376" s="87">
        <v>382673</v>
      </c>
      <c r="Q376" s="64">
        <v>0</v>
      </c>
      <c r="R376" s="64">
        <v>0</v>
      </c>
      <c r="S376" s="64">
        <v>0</v>
      </c>
      <c r="T376" s="64"/>
      <c r="U376" s="64"/>
      <c r="V376" s="94"/>
      <c r="W376" s="93"/>
      <c r="X376" s="64"/>
      <c r="Y376" s="64"/>
      <c r="Z376" s="64"/>
      <c r="AA376" s="64"/>
      <c r="AB376" s="64"/>
      <c r="AC376" s="64">
        <f>AVERAGE(Tabela13[[#This Row],[LUCRO 2015]:[LUCRO 2010]])</f>
        <v>0</v>
      </c>
      <c r="AD376" s="64" t="e">
        <f>AVERAGE(Tabela13[[#This Row],[DIV 2015]:[DIV 2010]])</f>
        <v>#DIV/0!</v>
      </c>
      <c r="AE376" s="83" t="e">
        <f>Tabela13[[#This Row],[DIV MÉD]]*1000/Tabela13[[#This Row],[Qtde Total Ações]]</f>
        <v>#DIV/0!</v>
      </c>
      <c r="AF376" s="30" t="e">
        <f>Tabela13[[#This Row],[DIV MÉD]]/Tabela13[[#This Row],[LUCRO MÉD]]</f>
        <v>#DIV/0!</v>
      </c>
      <c r="AG376" s="30" t="e">
        <f>Tabela13[[#This Row],[DIV MÉD/AÇÃO]]/Tabela13[[#This Row],[Cotação]]</f>
        <v>#DIV/0!</v>
      </c>
      <c r="AH376" s="30" t="e">
        <f>Tabela13[[#This Row],[Cotação]]/Tabela13[[#This Row],[VPA]]</f>
        <v>#DIV/0!</v>
      </c>
      <c r="AI376" s="58">
        <f>IF(Tabela13[[#This Row],[P. Líquido]]&gt;0,Tabela13[[#This Row],[LUCRO MÉD]]/(Tabela13[[#This Row],[P. Líquido]]),0)</f>
        <v>0</v>
      </c>
      <c r="AJ376" s="70">
        <f>IF([LUCRO MÉD]&lt;&gt;0,Tabela13[[#This Row],[Cotação]]/(Tabela13[[#This Row],[LUCRO MÉD]]*1000/Tabela13[[#This Row],[Qtde Total Ações]]),0)</f>
        <v>0</v>
      </c>
      <c r="AK376" s="58" t="e">
        <f>(Tabela13[[#This Row],[LUCRO MÉD]]*1000/Tabela13[[#This Row],[Qtde Total Ações]])/Tabela13[[#This Row],[Cotação]]</f>
        <v>#DIV/0!</v>
      </c>
      <c r="AL376" s="56">
        <f>Tabela13[[#This Row],[Ativo Circ.]]/Tabela13[[#This Row],[Passivo Circ.]]</f>
        <v>1.1593971876772073</v>
      </c>
      <c r="AM376" s="30" t="e">
        <f>STDEV(Tabela13[[#This Row],[LUCRO 2015]:[LUCRO 2010]])/Tabela13[[#This Row],[LUCRO MÉD]]</f>
        <v>#DIV/0!</v>
      </c>
    </row>
    <row r="377" spans="1:39" hidden="1">
      <c r="A377" s="60" t="s">
        <v>805</v>
      </c>
      <c r="B377" s="21" t="s">
        <v>555</v>
      </c>
      <c r="C377" s="21" t="s">
        <v>253</v>
      </c>
      <c r="D377" s="34">
        <f>MAX(Tabela13[[#This Row],[Colunas1]:[Colunas5]])</f>
        <v>12.8</v>
      </c>
      <c r="E37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7" s="28" t="e">
        <f>IF(Tabela13[[#This Row],[P. Líquido]]&lt;&gt;0,(Tabela13[[#This Row],[P. Líquido]]*1000)/Tabela13[[#This Row],[Qtde Total Ações]],0)</f>
        <v>#DIV/0!</v>
      </c>
      <c r="G377" s="39">
        <f>SUMPRODUCT(N(TRIM(Tabela15[Colunas1])=Tabela13[[#This Row],[Nome de Pregão]]),Tabela15[Qtde total de ações])</f>
        <v>0</v>
      </c>
      <c r="H377" s="21">
        <f>SUMPRODUCT(N(Tabela1[Código]=Tabela13[[#This Row],[PAPEL]]),Tabela1[Fechamento])</f>
        <v>0</v>
      </c>
      <c r="I377" s="21">
        <f>SUMPRODUCT(N(Tabela17[Código]=Tabela13[[#This Row],[PAPEL]]),Tabela17[Fechamento])</f>
        <v>0</v>
      </c>
      <c r="J377" s="21">
        <f>SUMPRODUCT(N(Tabela176[Código]=Tabela13[[#This Row],[PAPEL]]),Tabela176[Fechamento])</f>
        <v>12.8</v>
      </c>
      <c r="K377" s="21">
        <f>SUMPRODUCT(N(Tabela1768[Código]=Tabela13[[#This Row],[PAPEL]]),Tabela1768[Fechamento])</f>
        <v>0</v>
      </c>
      <c r="L377" s="31">
        <f>SUMPRODUCT(N(Tabela17683[Código]=Tabela13[[#This Row],[PAPEL]]),Tabela17683[Fechamento])</f>
        <v>0</v>
      </c>
      <c r="M377" s="32">
        <f>IF(Tabela13[[#This Row],[Cotação]]&gt;0,Plan1!$B$2/Tabela13[[#This Row],[Cotação]]-MOD(Plan1!$B$2/Tabela13[[#This Row],[Cotação]],100),0)</f>
        <v>0</v>
      </c>
      <c r="N377" s="39">
        <v>-218758</v>
      </c>
      <c r="O377" s="39">
        <v>443670</v>
      </c>
      <c r="P377" s="87">
        <v>382673</v>
      </c>
      <c r="Q377" s="64">
        <v>0</v>
      </c>
      <c r="R377" s="64">
        <v>0</v>
      </c>
      <c r="S377" s="64">
        <v>0</v>
      </c>
      <c r="T377" s="64"/>
      <c r="U377" s="64"/>
      <c r="V377" s="94"/>
      <c r="W377" s="93"/>
      <c r="X377" s="64"/>
      <c r="Y377" s="64"/>
      <c r="Z377" s="64"/>
      <c r="AA377" s="64"/>
      <c r="AB377" s="64"/>
      <c r="AC377" s="64">
        <f>AVERAGE(Tabela13[[#This Row],[LUCRO 2015]:[LUCRO 2010]])</f>
        <v>0</v>
      </c>
      <c r="AD377" s="64" t="e">
        <f>AVERAGE(Tabela13[[#This Row],[DIV 2015]:[DIV 2010]])</f>
        <v>#DIV/0!</v>
      </c>
      <c r="AE377" s="83" t="e">
        <f>Tabela13[[#This Row],[DIV MÉD]]*1000/Tabela13[[#This Row],[Qtde Total Ações]]</f>
        <v>#DIV/0!</v>
      </c>
      <c r="AF377" s="30" t="e">
        <f>Tabela13[[#This Row],[DIV MÉD]]/Tabela13[[#This Row],[LUCRO MÉD]]</f>
        <v>#DIV/0!</v>
      </c>
      <c r="AG377" s="30" t="e">
        <f>Tabela13[[#This Row],[DIV MÉD/AÇÃO]]/Tabela13[[#This Row],[Cotação]]</f>
        <v>#DIV/0!</v>
      </c>
      <c r="AH377" s="30" t="e">
        <f>Tabela13[[#This Row],[Cotação]]/Tabela13[[#This Row],[VPA]]</f>
        <v>#DIV/0!</v>
      </c>
      <c r="AI377" s="58">
        <f>IF(Tabela13[[#This Row],[P. Líquido]]&gt;0,Tabela13[[#This Row],[LUCRO MÉD]]/(Tabela13[[#This Row],[P. Líquido]]),0)</f>
        <v>0</v>
      </c>
      <c r="AJ377" s="70">
        <f>IF([LUCRO MÉD]&lt;&gt;0,Tabela13[[#This Row],[Cotação]]/(Tabela13[[#This Row],[LUCRO MÉD]]*1000/Tabela13[[#This Row],[Qtde Total Ações]]),0)</f>
        <v>0</v>
      </c>
      <c r="AK377" s="58" t="e">
        <f>(Tabela13[[#This Row],[LUCRO MÉD]]*1000/Tabela13[[#This Row],[Qtde Total Ações]])/Tabela13[[#This Row],[Cotação]]</f>
        <v>#DIV/0!</v>
      </c>
      <c r="AL377" s="56">
        <f>Tabela13[[#This Row],[Ativo Circ.]]/Tabela13[[#This Row],[Passivo Circ.]]</f>
        <v>1.1593971876772073</v>
      </c>
      <c r="AM377" s="30" t="e">
        <f>STDEV(Tabela13[[#This Row],[LUCRO 2015]:[LUCRO 2010]])/Tabela13[[#This Row],[LUCRO MÉD]]</f>
        <v>#DIV/0!</v>
      </c>
    </row>
    <row r="378" spans="1:39" hidden="1">
      <c r="A378" s="60" t="s">
        <v>806</v>
      </c>
      <c r="B378" s="21" t="s">
        <v>555</v>
      </c>
      <c r="C378" s="21" t="s">
        <v>148</v>
      </c>
      <c r="D378" s="34">
        <f>MAX(Tabela13[[#This Row],[Colunas1]:[Colunas5]])</f>
        <v>34.6</v>
      </c>
      <c r="E37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8" s="28" t="e">
        <f>IF(Tabela13[[#This Row],[P. Líquido]]&lt;&gt;0,(Tabela13[[#This Row],[P. Líquido]]*1000)/Tabela13[[#This Row],[Qtde Total Ações]],0)</f>
        <v>#DIV/0!</v>
      </c>
      <c r="G378" s="39">
        <f>SUMPRODUCT(N(TRIM(Tabela15[Colunas1])=Tabela13[[#This Row],[Nome de Pregão]]),Tabela15[Qtde total de ações])</f>
        <v>0</v>
      </c>
      <c r="H378" s="21">
        <f>SUMPRODUCT(N(Tabela1[Código]=Tabela13[[#This Row],[PAPEL]]),Tabela1[Fechamento])</f>
        <v>0</v>
      </c>
      <c r="I378" s="21">
        <f>SUMPRODUCT(N(Tabela17[Código]=Tabela13[[#This Row],[PAPEL]]),Tabela17[Fechamento])</f>
        <v>34.6</v>
      </c>
      <c r="J378" s="21">
        <f>SUMPRODUCT(N(Tabela176[Código]=Tabela13[[#This Row],[PAPEL]]),Tabela176[Fechamento])</f>
        <v>0</v>
      </c>
      <c r="K378" s="21">
        <f>SUMPRODUCT(N(Tabela1768[Código]=Tabela13[[#This Row],[PAPEL]]),Tabela1768[Fechamento])</f>
        <v>0</v>
      </c>
      <c r="L378" s="31">
        <f>SUMPRODUCT(N(Tabela17683[Código]=Tabela13[[#This Row],[PAPEL]]),Tabela17683[Fechamento])</f>
        <v>0</v>
      </c>
      <c r="M378" s="32">
        <f>IF(Tabela13[[#This Row],[Cotação]]&gt;0,Plan1!$B$2/Tabela13[[#This Row],[Cotação]]-MOD(Plan1!$B$2/Tabela13[[#This Row],[Cotação]],100),0)</f>
        <v>0</v>
      </c>
      <c r="N378" s="67">
        <v>68567242</v>
      </c>
      <c r="O378" s="67">
        <v>17909303</v>
      </c>
      <c r="P378" s="89">
        <v>17981713</v>
      </c>
      <c r="Q378" s="64">
        <v>3420249</v>
      </c>
      <c r="R378" s="64">
        <v>4936659</v>
      </c>
      <c r="S378" s="64">
        <v>3715945</v>
      </c>
      <c r="T378" s="64"/>
      <c r="U378" s="64"/>
      <c r="V378" s="94"/>
      <c r="W378" s="93"/>
      <c r="X378" s="64"/>
      <c r="Y378" s="64"/>
      <c r="Z378" s="64"/>
      <c r="AA378" s="64"/>
      <c r="AB378" s="64"/>
      <c r="AC378" s="64">
        <f>AVERAGE(Tabela13[[#This Row],[LUCRO 2015]:[LUCRO 2010]])</f>
        <v>4024284.3333333335</v>
      </c>
      <c r="AD378" s="64" t="e">
        <f>AVERAGE(Tabela13[[#This Row],[DIV 2015]:[DIV 2010]])</f>
        <v>#DIV/0!</v>
      </c>
      <c r="AE378" s="83" t="e">
        <f>Tabela13[[#This Row],[DIV MÉD]]*1000/Tabela13[[#This Row],[Qtde Total Ações]]</f>
        <v>#DIV/0!</v>
      </c>
      <c r="AF378" s="30" t="e">
        <f>Tabela13[[#This Row],[DIV MÉD]]/Tabela13[[#This Row],[LUCRO MÉD]]</f>
        <v>#DIV/0!</v>
      </c>
      <c r="AG378" s="30" t="e">
        <f>Tabela13[[#This Row],[DIV MÉD/AÇÃO]]/Tabela13[[#This Row],[Cotação]]</f>
        <v>#DIV/0!</v>
      </c>
      <c r="AH378" s="30" t="e">
        <f>Tabela13[[#This Row],[Cotação]]/Tabela13[[#This Row],[VPA]]</f>
        <v>#DIV/0!</v>
      </c>
      <c r="AI378" s="58">
        <f>IF(Tabela13[[#This Row],[P. Líquido]]&gt;0,Tabela13[[#This Row],[LUCRO MÉD]]/(Tabela13[[#This Row],[P. Líquido]]),0)</f>
        <v>5.8691063195065271E-2</v>
      </c>
      <c r="AJ378" s="70" t="e">
        <f>IF([LUCRO MÉD]&lt;&gt;0,Tabela13[[#This Row],[Cotação]]/(Tabela13[[#This Row],[LUCRO MÉD]]*1000/Tabela13[[#This Row],[Qtde Total Ações]]),0)</f>
        <v>#DIV/0!</v>
      </c>
      <c r="AK378" s="58" t="e">
        <f>(Tabela13[[#This Row],[LUCRO MÉD]]*1000/Tabela13[[#This Row],[Qtde Total Ações]])/Tabela13[[#This Row],[Cotação]]</f>
        <v>#DIV/0!</v>
      </c>
      <c r="AL378" s="56">
        <f>Tabela13[[#This Row],[Ativo Circ.]]/Tabela13[[#This Row],[Passivo Circ.]]</f>
        <v>0.99597313114718267</v>
      </c>
      <c r="AM378" s="30">
        <f>STDEV(Tabela13[[#This Row],[LUCRO 2015]:[LUCRO 2010]])/Tabela13[[#This Row],[LUCRO MÉD]]</f>
        <v>0.19975055315368126</v>
      </c>
    </row>
    <row r="379" spans="1:39" hidden="1">
      <c r="A379" s="60" t="s">
        <v>806</v>
      </c>
      <c r="B379" s="21" t="s">
        <v>556</v>
      </c>
      <c r="C379" s="21" t="s">
        <v>149</v>
      </c>
      <c r="D379" s="34">
        <f>MAX(Tabela13[[#This Row],[Colunas1]:[Colunas5]])</f>
        <v>42.63</v>
      </c>
      <c r="E37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79" s="28" t="e">
        <f>IF(Tabela13[[#This Row],[P. Líquido]]&lt;&gt;0,(Tabela13[[#This Row],[P. Líquido]]*1000)/Tabela13[[#This Row],[Qtde Total Ações]],0)</f>
        <v>#DIV/0!</v>
      </c>
      <c r="G379" s="39">
        <f>SUMPRODUCT(N(TRIM(Tabela15[Colunas1])=Tabela13[[#This Row],[Nome de Pregão]]),Tabela15[Qtde total de ações])</f>
        <v>0</v>
      </c>
      <c r="H379" s="21">
        <f>SUMPRODUCT(N(Tabela1[Código]=Tabela13[[#This Row],[PAPEL]]),Tabela1[Fechamento])</f>
        <v>0</v>
      </c>
      <c r="I379" s="21">
        <f>SUMPRODUCT(N(Tabela17[Código]=Tabela13[[#This Row],[PAPEL]]),Tabela17[Fechamento])</f>
        <v>42.63</v>
      </c>
      <c r="J379" s="21">
        <f>SUMPRODUCT(N(Tabela176[Código]=Tabela13[[#This Row],[PAPEL]]),Tabela176[Fechamento])</f>
        <v>0</v>
      </c>
      <c r="K379" s="21">
        <f>SUMPRODUCT(N(Tabela1768[Código]=Tabela13[[#This Row],[PAPEL]]),Tabela1768[Fechamento])</f>
        <v>0</v>
      </c>
      <c r="L379" s="31">
        <f>SUMPRODUCT(N(Tabela17683[Código]=Tabela13[[#This Row],[PAPEL]]),Tabela17683[Fechamento])</f>
        <v>0</v>
      </c>
      <c r="M379" s="32">
        <f>IF(Tabela13[[#This Row],[Cotação]]&gt;0,Plan1!$B$2/Tabela13[[#This Row],[Cotação]]-MOD(Plan1!$B$2/Tabela13[[#This Row],[Cotação]],100),0)</f>
        <v>0</v>
      </c>
      <c r="N379" s="67">
        <v>68567242</v>
      </c>
      <c r="O379" s="67">
        <v>17909303</v>
      </c>
      <c r="P379" s="89">
        <v>17981713</v>
      </c>
      <c r="Q379" s="64">
        <v>3420249</v>
      </c>
      <c r="R379" s="64">
        <v>4936659</v>
      </c>
      <c r="S379" s="64">
        <v>3715945</v>
      </c>
      <c r="T379" s="64"/>
      <c r="U379" s="64"/>
      <c r="V379" s="94"/>
      <c r="W379" s="93"/>
      <c r="X379" s="64"/>
      <c r="Y379" s="64"/>
      <c r="Z379" s="64"/>
      <c r="AA379" s="64"/>
      <c r="AB379" s="64"/>
      <c r="AC379" s="64">
        <f>AVERAGE(Tabela13[[#This Row],[LUCRO 2015]:[LUCRO 2010]])</f>
        <v>4024284.3333333335</v>
      </c>
      <c r="AD379" s="64" t="e">
        <f>AVERAGE(Tabela13[[#This Row],[DIV 2015]:[DIV 2010]])</f>
        <v>#DIV/0!</v>
      </c>
      <c r="AE379" s="83" t="e">
        <f>Tabela13[[#This Row],[DIV MÉD]]*1000/Tabela13[[#This Row],[Qtde Total Ações]]</f>
        <v>#DIV/0!</v>
      </c>
      <c r="AF379" s="30" t="e">
        <f>Tabela13[[#This Row],[DIV MÉD]]/Tabela13[[#This Row],[LUCRO MÉD]]</f>
        <v>#DIV/0!</v>
      </c>
      <c r="AG379" s="30" t="e">
        <f>Tabela13[[#This Row],[DIV MÉD/AÇÃO]]/Tabela13[[#This Row],[Cotação]]</f>
        <v>#DIV/0!</v>
      </c>
      <c r="AH379" s="30" t="e">
        <f>Tabela13[[#This Row],[Cotação]]/Tabela13[[#This Row],[VPA]]</f>
        <v>#DIV/0!</v>
      </c>
      <c r="AI379" s="58">
        <f>IF(Tabela13[[#This Row],[P. Líquido]]&gt;0,Tabela13[[#This Row],[LUCRO MÉD]]/(Tabela13[[#This Row],[P. Líquido]]),0)</f>
        <v>5.8691063195065271E-2</v>
      </c>
      <c r="AJ379" s="70" t="e">
        <f>IF([LUCRO MÉD]&lt;&gt;0,Tabela13[[#This Row],[Cotação]]/(Tabela13[[#This Row],[LUCRO MÉD]]*1000/Tabela13[[#This Row],[Qtde Total Ações]]),0)</f>
        <v>#DIV/0!</v>
      </c>
      <c r="AK379" s="58" t="e">
        <f>(Tabela13[[#This Row],[LUCRO MÉD]]*1000/Tabela13[[#This Row],[Qtde Total Ações]])/Tabela13[[#This Row],[Cotação]]</f>
        <v>#DIV/0!</v>
      </c>
      <c r="AL379" s="56">
        <f>Tabela13[[#This Row],[Ativo Circ.]]/Tabela13[[#This Row],[Passivo Circ.]]</f>
        <v>0.99597313114718267</v>
      </c>
      <c r="AM379" s="30">
        <f>STDEV(Tabela13[[#This Row],[LUCRO 2015]:[LUCRO 2010]])/Tabela13[[#This Row],[LUCRO MÉD]]</f>
        <v>0.19975055315368126</v>
      </c>
    </row>
    <row r="380" spans="1:39" hidden="1">
      <c r="A380" s="21" t="s">
        <v>807</v>
      </c>
      <c r="B380" s="21" t="s">
        <v>555</v>
      </c>
      <c r="C380" s="21" t="s">
        <v>321</v>
      </c>
      <c r="D380" s="34">
        <f>MAX(Tabela13[[#This Row],[Colunas1]:[Colunas5]])</f>
        <v>4.1500000000000004</v>
      </c>
      <c r="E38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0" s="28">
        <f>IF(Tabela13[[#This Row],[P. Líquido]]&lt;&gt;0,(Tabela13[[#This Row],[P. Líquido]]*1000)/Tabela13[[#This Row],[Qtde Total Ações]],0)</f>
        <v>0</v>
      </c>
      <c r="G380" s="39">
        <f>SUMPRODUCT(N(TRIM(Tabela15[Colunas1])=Tabela13[[#This Row],[Nome de Pregão]]),Tabela15[Qtde total de ações])</f>
        <v>0</v>
      </c>
      <c r="H380" s="21">
        <f>SUMPRODUCT(N(Tabela1[Código]=Tabela13[[#This Row],[PAPEL]]),Tabela1[Fechamento])</f>
        <v>0</v>
      </c>
      <c r="I380" s="21">
        <f>SUMPRODUCT(N(Tabela17[Código]=Tabela13[[#This Row],[PAPEL]]),Tabela17[Fechamento])</f>
        <v>0</v>
      </c>
      <c r="J380" s="21">
        <f>SUMPRODUCT(N(Tabela176[Código]=Tabela13[[#This Row],[PAPEL]]),Tabela176[Fechamento])</f>
        <v>4.1500000000000004</v>
      </c>
      <c r="K380" s="21">
        <f>SUMPRODUCT(N(Tabela1768[Código]=Tabela13[[#This Row],[PAPEL]]),Tabela1768[Fechamento])</f>
        <v>0</v>
      </c>
      <c r="L380" s="26">
        <f>SUMPRODUCT(N(Tabela17683[Código]=Tabela13[[#This Row],[PAPEL]]),Tabela17683[Fechamento])</f>
        <v>0</v>
      </c>
      <c r="M380" s="32">
        <f>IF(Tabela13[[#This Row],[Cotação]]&gt;0,Plan1!$B$2/Tabela13[[#This Row],[Cotação]]-MOD(Plan1!$B$2/Tabela13[[#This Row],[Cotação]],100),0)</f>
        <v>200</v>
      </c>
      <c r="N380" s="39"/>
      <c r="O380" s="39"/>
      <c r="Q380" s="64"/>
      <c r="R380" s="64"/>
      <c r="S380" s="64"/>
      <c r="T380" s="64"/>
      <c r="U380" s="64"/>
      <c r="V380" s="94"/>
      <c r="W380" s="93"/>
      <c r="X380" s="64"/>
      <c r="Y380" s="64"/>
      <c r="Z380" s="64"/>
      <c r="AA380" s="64"/>
      <c r="AB380" s="64"/>
      <c r="AC380" s="64" t="e">
        <f>AVERAGE(Tabela13[[#This Row],[LUCRO 2015]:[LUCRO 2010]])</f>
        <v>#DIV/0!</v>
      </c>
      <c r="AD380" s="64" t="e">
        <f>AVERAGE(Tabela13[[#This Row],[DIV 2015]:[DIV 2010]])</f>
        <v>#DIV/0!</v>
      </c>
      <c r="AE380" s="83" t="e">
        <f>Tabela13[[#This Row],[DIV MÉD]]*1000/Tabela13[[#This Row],[Qtde Total Ações]]</f>
        <v>#DIV/0!</v>
      </c>
      <c r="AF380" s="30" t="e">
        <f>Tabela13[[#This Row],[DIV MÉD]]/Tabela13[[#This Row],[LUCRO MÉD]]</f>
        <v>#DIV/0!</v>
      </c>
      <c r="AG380" s="30" t="e">
        <f>Tabela13[[#This Row],[DIV MÉD/AÇÃO]]/Tabela13[[#This Row],[Cotação]]</f>
        <v>#DIV/0!</v>
      </c>
      <c r="AH380" s="30" t="e">
        <f>Tabela13[[#This Row],[Cotação]]/Tabela13[[#This Row],[VPA]]</f>
        <v>#DIV/0!</v>
      </c>
      <c r="AI380" s="58">
        <f>IF(Tabela13[[#This Row],[P. Líquido]]&gt;0,Tabela13[[#This Row],[LUCRO MÉD]]/(Tabela13[[#This Row],[P. Líquido]]),0)</f>
        <v>0</v>
      </c>
      <c r="AJ380" s="70" t="e">
        <f>IF([LUCRO MÉD]&lt;&gt;0,Tabela13[[#This Row],[Cotação]]/(Tabela13[[#This Row],[LUCRO MÉD]]*1000/Tabela13[[#This Row],[Qtde Total Ações]]),0)</f>
        <v>#DIV/0!</v>
      </c>
      <c r="AK380" s="58" t="e">
        <f>(Tabela13[[#This Row],[LUCRO MÉD]]*1000/Tabela13[[#This Row],[Qtde Total Ações]])/Tabela13[[#This Row],[Cotação]]</f>
        <v>#DIV/0!</v>
      </c>
      <c r="AL380" s="56" t="e">
        <f>Tabela13[[#This Row],[Ativo Circ.]]/Tabela13[[#This Row],[Passivo Circ.]]</f>
        <v>#DIV/0!</v>
      </c>
      <c r="AM380" s="30" t="e">
        <f>STDEV(Tabela13[[#This Row],[LUCRO 2015]:[LUCRO 2010]])/Tabela13[[#This Row],[LUCRO MÉD]]</f>
        <v>#DIV/0!</v>
      </c>
    </row>
    <row r="381" spans="1:39" hidden="1">
      <c r="A381" s="60" t="s">
        <v>797</v>
      </c>
      <c r="B381" s="21" t="s">
        <v>555</v>
      </c>
      <c r="C381" s="21" t="s">
        <v>225</v>
      </c>
      <c r="D381" s="34">
        <f>MAX(Tabela13[[#This Row],[Colunas1]:[Colunas5]])</f>
        <v>32.130000000000003</v>
      </c>
      <c r="E38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1" s="28">
        <f>IF(Tabela13[[#This Row],[P. Líquido]]&lt;&gt;0,(Tabela13[[#This Row],[P. Líquido]]*1000)/Tabela13[[#This Row],[Qtde Total Ações]],0)</f>
        <v>4.2351996973583041</v>
      </c>
      <c r="G381" s="39">
        <f>SUMPRODUCT(N(TRIM(Tabela15[Colunas1])=Tabela13[[#This Row],[Nome de Pregão]]),Tabela15[Qtde total de ações])</f>
        <v>1033496721</v>
      </c>
      <c r="H381" s="21">
        <f>SUMPRODUCT(N(Tabela1[Código]=Tabela13[[#This Row],[PAPEL]]),Tabela1[Fechamento])</f>
        <v>0</v>
      </c>
      <c r="I381" s="21">
        <f>SUMPRODUCT(N(Tabela17[Código]=Tabela13[[#This Row],[PAPEL]]),Tabela17[Fechamento])</f>
        <v>32.130000000000003</v>
      </c>
      <c r="J381" s="21">
        <f>SUMPRODUCT(N(Tabela176[Código]=Tabela13[[#This Row],[PAPEL]]),Tabela176[Fechamento])</f>
        <v>0</v>
      </c>
      <c r="K381" s="21">
        <f>SUMPRODUCT(N(Tabela1768[Código]=Tabela13[[#This Row],[PAPEL]]),Tabela1768[Fechamento])</f>
        <v>0</v>
      </c>
      <c r="L381" s="31">
        <f>SUMPRODUCT(N(Tabela17683[Código]=Tabela13[[#This Row],[PAPEL]]),Tabela17683[Fechamento])</f>
        <v>0</v>
      </c>
      <c r="M381" s="22">
        <f>IF(Tabela13[[#This Row],[Cotação]]&gt;0,Plan1!$B$2/Tabela13[[#This Row],[Cotação]]-MOD(Plan1!$B$2/Tabela13[[#This Row],[Cotação]],100),0)</f>
        <v>0</v>
      </c>
      <c r="N381" s="72">
        <v>4377065</v>
      </c>
      <c r="O381" s="72">
        <v>2082212</v>
      </c>
      <c r="P381" s="89">
        <v>1008424</v>
      </c>
      <c r="Q381" s="64">
        <v>909423</v>
      </c>
      <c r="R381" s="64">
        <v>904845</v>
      </c>
      <c r="S381" s="64">
        <v>892852</v>
      </c>
      <c r="T381" s="64"/>
      <c r="U381" s="64"/>
      <c r="V381" s="94"/>
      <c r="W381" s="93"/>
      <c r="X381" s="64"/>
      <c r="Y381" s="64"/>
      <c r="Z381" s="64"/>
      <c r="AA381" s="64"/>
      <c r="AB381" s="64"/>
      <c r="AC381" s="64">
        <f>AVERAGE(Tabela13[[#This Row],[LUCRO 2015]:[LUCRO 2010]])</f>
        <v>902373.33333333337</v>
      </c>
      <c r="AD381" s="64" t="e">
        <f>AVERAGE(Tabela13[[#This Row],[DIV 2015]:[DIV 2010]])</f>
        <v>#DIV/0!</v>
      </c>
      <c r="AE381" s="83" t="e">
        <f>Tabela13[[#This Row],[DIV MÉD]]*1000/Tabela13[[#This Row],[Qtde Total Ações]]</f>
        <v>#DIV/0!</v>
      </c>
      <c r="AF381" s="30" t="e">
        <f>Tabela13[[#This Row],[DIV MÉD]]/Tabela13[[#This Row],[LUCRO MÉD]]</f>
        <v>#DIV/0!</v>
      </c>
      <c r="AG381" s="30" t="e">
        <f>Tabela13[[#This Row],[DIV MÉD/AÇÃO]]/Tabela13[[#This Row],[Cotação]]</f>
        <v>#DIV/0!</v>
      </c>
      <c r="AH381" s="30">
        <f>Tabela13[[#This Row],[Cotação]]/Tabela13[[#This Row],[VPA]]</f>
        <v>7.5864191291950211</v>
      </c>
      <c r="AI381" s="58">
        <f>IF(Tabela13[[#This Row],[P. Líquido]]&gt;0,Tabela13[[#This Row],[LUCRO MÉD]]/(Tabela13[[#This Row],[P. Líquido]]),0)</f>
        <v>0.20615945464217081</v>
      </c>
      <c r="AJ381" s="70">
        <f>IF([LUCRO MÉD]&lt;&gt;0,Tabela13[[#This Row],[Cotação]]/(Tabela13[[#This Row],[LUCRO MÉD]]*1000/Tabela13[[#This Row],[Qtde Total Ações]]),0)</f>
        <v>36.798793159220871</v>
      </c>
      <c r="AK381" s="58">
        <f>(Tabela13[[#This Row],[LUCRO MÉD]]*1000/Tabela13[[#This Row],[Qtde Total Ações]])/Tabela13[[#This Row],[Cotação]]</f>
        <v>2.7174804229943193E-2</v>
      </c>
      <c r="AL381" s="56">
        <f>Tabela13[[#This Row],[Ativo Circ.]]/Tabela13[[#This Row],[Passivo Circ.]]</f>
        <v>2.0648179733921448</v>
      </c>
      <c r="AM381" s="30">
        <f>STDEV(Tabela13[[#This Row],[LUCRO 2015]:[LUCRO 2010]])/Tabela13[[#This Row],[LUCRO MÉD]]</f>
        <v>9.4833614589591945E-3</v>
      </c>
    </row>
    <row r="382" spans="1:39" hidden="1">
      <c r="A382" s="21" t="s">
        <v>713</v>
      </c>
      <c r="B382" s="21" t="s">
        <v>555</v>
      </c>
      <c r="C382" s="21" t="s">
        <v>423</v>
      </c>
      <c r="D382" s="34">
        <f>MAX(Tabela13[[#This Row],[Colunas1]:[Colunas5]])</f>
        <v>33.56</v>
      </c>
      <c r="E38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2" s="28">
        <f>IF(Tabela13[[#This Row],[P. Líquido]]&lt;&gt;0,(Tabela13[[#This Row],[P. Líquido]]*1000)/Tabela13[[#This Row],[Qtde Total Ações]],0)</f>
        <v>0</v>
      </c>
      <c r="G382" s="39">
        <f>SUMPRODUCT(N(TRIM(Tabela15[Colunas1])=Tabela13[[#This Row],[Nome de Pregão]]),Tabela15[Qtde total de ações])</f>
        <v>211793400</v>
      </c>
      <c r="H382" s="21">
        <f>SUMPRODUCT(N(Tabela1[Código]=Tabela13[[#This Row],[PAPEL]]),Tabela1[Fechamento])</f>
        <v>0</v>
      </c>
      <c r="I382" s="21">
        <f>SUMPRODUCT(N(Tabela17[Código]=Tabela13[[#This Row],[PAPEL]]),Tabela17[Fechamento])</f>
        <v>0</v>
      </c>
      <c r="J382" s="21">
        <f>SUMPRODUCT(N(Tabela176[Código]=Tabela13[[#This Row],[PAPEL]]),Tabela176[Fechamento])</f>
        <v>0</v>
      </c>
      <c r="K382" s="21">
        <f>SUMPRODUCT(N(Tabela1768[Código]=Tabela13[[#This Row],[PAPEL]]),Tabela1768[Fechamento])</f>
        <v>33.56</v>
      </c>
      <c r="L382" s="26">
        <f>SUMPRODUCT(N(Tabela17683[Código]=Tabela13[[#This Row],[PAPEL]]),Tabela17683[Fechamento])</f>
        <v>0</v>
      </c>
      <c r="M382" s="32">
        <f>IF(Tabela13[[#This Row],[Cotação]]&gt;0,Plan1!$B$2/Tabela13[[#This Row],[Cotação]]-MOD(Plan1!$B$2/Tabela13[[#This Row],[Cotação]],100),0)</f>
        <v>0</v>
      </c>
      <c r="N382" s="32"/>
      <c r="O382" s="32"/>
      <c r="P382" s="88"/>
      <c r="Q382" s="64"/>
      <c r="R382" s="64"/>
      <c r="S382" s="64"/>
      <c r="T382" s="64"/>
      <c r="U382" s="64"/>
      <c r="V382" s="94"/>
      <c r="W382" s="93"/>
      <c r="X382" s="64"/>
      <c r="Y382" s="64"/>
      <c r="Z382" s="64"/>
      <c r="AA382" s="64"/>
      <c r="AB382" s="64"/>
      <c r="AC382" s="64" t="e">
        <f>AVERAGE(Tabela13[[#This Row],[LUCRO 2015]:[LUCRO 2010]])</f>
        <v>#DIV/0!</v>
      </c>
      <c r="AD382" s="64" t="e">
        <f>AVERAGE(Tabela13[[#This Row],[DIV 2015]:[DIV 2010]])</f>
        <v>#DIV/0!</v>
      </c>
      <c r="AE382" s="83" t="e">
        <f>Tabela13[[#This Row],[DIV MÉD]]*1000/Tabela13[[#This Row],[Qtde Total Ações]]</f>
        <v>#DIV/0!</v>
      </c>
      <c r="AF382" s="30" t="e">
        <f>Tabela13[[#This Row],[DIV MÉD]]/Tabela13[[#This Row],[LUCRO MÉD]]</f>
        <v>#DIV/0!</v>
      </c>
      <c r="AG382" s="30" t="e">
        <f>Tabela13[[#This Row],[DIV MÉD/AÇÃO]]/Tabela13[[#This Row],[Cotação]]</f>
        <v>#DIV/0!</v>
      </c>
      <c r="AH382" s="30" t="e">
        <f>Tabela13[[#This Row],[Cotação]]/Tabela13[[#This Row],[VPA]]</f>
        <v>#DIV/0!</v>
      </c>
      <c r="AI382" s="58">
        <f>IF(Tabela13[[#This Row],[P. Líquido]]&gt;0,Tabela13[[#This Row],[LUCRO MÉD]]/(Tabela13[[#This Row],[P. Líquido]]),0)</f>
        <v>0</v>
      </c>
      <c r="AJ382" s="70" t="e">
        <f>IF([LUCRO MÉD]&lt;&gt;0,Tabela13[[#This Row],[Cotação]]/(Tabela13[[#This Row],[LUCRO MÉD]]*1000/Tabela13[[#This Row],[Qtde Total Ações]]),0)</f>
        <v>#DIV/0!</v>
      </c>
      <c r="AK382" s="58" t="e">
        <f>(Tabela13[[#This Row],[LUCRO MÉD]]*1000/Tabela13[[#This Row],[Qtde Total Ações]])/Tabela13[[#This Row],[Cotação]]</f>
        <v>#DIV/0!</v>
      </c>
      <c r="AL382" s="56" t="e">
        <f>Tabela13[[#This Row],[Ativo Circ.]]/Tabela13[[#This Row],[Passivo Circ.]]</f>
        <v>#DIV/0!</v>
      </c>
      <c r="AM382" s="30" t="e">
        <f>STDEV(Tabela13[[#This Row],[LUCRO 2015]:[LUCRO 2010]])/Tabela13[[#This Row],[LUCRO MÉD]]</f>
        <v>#DIV/0!</v>
      </c>
    </row>
    <row r="383" spans="1:39" hidden="1">
      <c r="A383" s="60" t="s">
        <v>618</v>
      </c>
      <c r="B383" s="21" t="s">
        <v>555</v>
      </c>
      <c r="C383" s="21" t="s">
        <v>183</v>
      </c>
      <c r="D383" s="34">
        <f>MAX(Tabela13[[#This Row],[Colunas1]:[Colunas5]])</f>
        <v>33.61</v>
      </c>
      <c r="E38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3" s="28">
        <f>IF(Tabela13[[#This Row],[P. Líquido]]&lt;&gt;0,(Tabela13[[#This Row],[P. Líquido]]*1000)/Tabela13[[#This Row],[Qtde Total Ações]],0)</f>
        <v>4.4893598295250792</v>
      </c>
      <c r="G383" s="39">
        <f>SUMPRODUCT(N(TRIM(Tabela15[Colunas1])=Tabela13[[#This Row],[Nome de Pregão]]),Tabela15[Qtde total de ações])</f>
        <v>2264012551</v>
      </c>
      <c r="H383" s="21">
        <f>SUMPRODUCT(N(Tabela1[Código]=Tabela13[[#This Row],[PAPEL]]),Tabela1[Fechamento])</f>
        <v>0</v>
      </c>
      <c r="I383" s="21">
        <f>SUMPRODUCT(N(Tabela17[Código]=Tabela13[[#This Row],[PAPEL]]),Tabela17[Fechamento])</f>
        <v>33.61</v>
      </c>
      <c r="J383" s="21">
        <f>SUMPRODUCT(N(Tabela176[Código]=Tabela13[[#This Row],[PAPEL]]),Tabela176[Fechamento])</f>
        <v>0</v>
      </c>
      <c r="K383" s="21">
        <f>SUMPRODUCT(N(Tabela1768[Código]=Tabela13[[#This Row],[PAPEL]]),Tabela1768[Fechamento])</f>
        <v>0</v>
      </c>
      <c r="L383" s="31">
        <f>SUMPRODUCT(N(Tabela17683[Código]=Tabela13[[#This Row],[PAPEL]]),Tabela17683[Fechamento])</f>
        <v>0</v>
      </c>
      <c r="M383" s="32">
        <f>IF(Tabela13[[#This Row],[Cotação]]&gt;0,Plan1!$B$2/Tabela13[[#This Row],[Cotação]]-MOD(Plan1!$B$2/Tabela13[[#This Row],[Cotação]],100),0)</f>
        <v>0</v>
      </c>
      <c r="N383" s="67">
        <v>10163967</v>
      </c>
      <c r="O383" s="67">
        <v>12675854</v>
      </c>
      <c r="P383" s="89">
        <v>8063954</v>
      </c>
      <c r="Q383" s="64">
        <v>3651433</v>
      </c>
      <c r="R383" s="64">
        <v>3228933</v>
      </c>
      <c r="S383" s="64">
        <v>2680676</v>
      </c>
      <c r="T383" s="64"/>
      <c r="U383" s="64"/>
      <c r="V383" s="94"/>
      <c r="W383" s="93"/>
      <c r="X383" s="64"/>
      <c r="Y383" s="64"/>
      <c r="Z383" s="64"/>
      <c r="AA383" s="64"/>
      <c r="AB383" s="64"/>
      <c r="AC383" s="64">
        <f>AVERAGE(Tabela13[[#This Row],[LUCRO 2015]:[LUCRO 2010]])</f>
        <v>3187014</v>
      </c>
      <c r="AD383" s="64" t="e">
        <f>AVERAGE(Tabela13[[#This Row],[DIV 2015]:[DIV 2010]])</f>
        <v>#DIV/0!</v>
      </c>
      <c r="AE383" s="83" t="e">
        <f>Tabela13[[#This Row],[DIV MÉD]]*1000/Tabela13[[#This Row],[Qtde Total Ações]]</f>
        <v>#DIV/0!</v>
      </c>
      <c r="AF383" s="30" t="e">
        <f>Tabela13[[#This Row],[DIV MÉD]]/Tabela13[[#This Row],[LUCRO MÉD]]</f>
        <v>#DIV/0!</v>
      </c>
      <c r="AG383" s="30" t="e">
        <f>Tabela13[[#This Row],[DIV MÉD/AÇÃO]]/Tabela13[[#This Row],[Cotação]]</f>
        <v>#DIV/0!</v>
      </c>
      <c r="AH383" s="30">
        <f>Tabela13[[#This Row],[Cotação]]/Tabela13[[#This Row],[VPA]]</f>
        <v>7.4865908005319186</v>
      </c>
      <c r="AI383" s="58">
        <f>IF(Tabela13[[#This Row],[P. Líquido]]&gt;0,Tabela13[[#This Row],[LUCRO MÉD]]/(Tabela13[[#This Row],[P. Líquido]]),0)</f>
        <v>0.31356004992932385</v>
      </c>
      <c r="AJ383" s="70">
        <f>IF([LUCRO MÉD]&lt;&gt;0,Tabela13[[#This Row],[Cotação]]/(Tabela13[[#This Row],[LUCRO MÉD]]*1000/Tabela13[[#This Row],[Qtde Total Ações]]),0)</f>
        <v>23.876099019053573</v>
      </c>
      <c r="AK383" s="58">
        <f>(Tabela13[[#This Row],[LUCRO MÉD]]*1000/Tabela13[[#This Row],[Qtde Total Ações]])/Tabela13[[#This Row],[Cotação]]</f>
        <v>4.1882888791924568E-2</v>
      </c>
      <c r="AL383" s="56">
        <f>Tabela13[[#This Row],[Ativo Circ.]]/Tabela13[[#This Row],[Passivo Circ.]]</f>
        <v>1.5719154647955582</v>
      </c>
      <c r="AM383" s="30">
        <f>STDEV(Tabela13[[#This Row],[LUCRO 2015]:[LUCRO 2010]])/Tabela13[[#This Row],[LUCRO MÉD]]</f>
        <v>0.15272421425553359</v>
      </c>
    </row>
    <row r="384" spans="1:39" hidden="1">
      <c r="A384" s="60" t="s">
        <v>627</v>
      </c>
      <c r="B384" s="21" t="s">
        <v>555</v>
      </c>
      <c r="C384" s="21" t="s">
        <v>138</v>
      </c>
      <c r="D384" s="34">
        <f>MAX(Tabela13[[#This Row],[Colunas1]:[Colunas5]])</f>
        <v>34.299999999999997</v>
      </c>
      <c r="E38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4" s="28">
        <f>IF(Tabela13[[#This Row],[P. Líquido]]&lt;&gt;0,(Tabela13[[#This Row],[P. Líquido]]*1000)/Tabela13[[#This Row],[Qtde Total Ações]],0)</f>
        <v>30.781518155377984</v>
      </c>
      <c r="G384" s="39">
        <f>SUMPRODUCT(N(TRIM(Tabela15[Colunas1])=Tabela13[[#This Row],[Nome de Pregão]]),Tabela15[Qtde total de ações])</f>
        <v>407214353</v>
      </c>
      <c r="H384" s="21">
        <f>SUMPRODUCT(N(Tabela1[Código]=Tabela13[[#This Row],[PAPEL]]),Tabela1[Fechamento])</f>
        <v>0</v>
      </c>
      <c r="I384" s="21">
        <f>SUMPRODUCT(N(Tabela17[Código]=Tabela13[[#This Row],[PAPEL]]),Tabela17[Fechamento])</f>
        <v>34.299999999999997</v>
      </c>
      <c r="J384" s="21">
        <f>SUMPRODUCT(N(Tabela176[Código]=Tabela13[[#This Row],[PAPEL]]),Tabela176[Fechamento])</f>
        <v>0</v>
      </c>
      <c r="K384" s="21">
        <f>SUMPRODUCT(N(Tabela1768[Código]=Tabela13[[#This Row],[PAPEL]]),Tabela1768[Fechamento])</f>
        <v>0</v>
      </c>
      <c r="L384" s="26">
        <f>SUMPRODUCT(N(Tabela17683[Código]=Tabela13[[#This Row],[PAPEL]]),Tabela17683[Fechamento])</f>
        <v>0</v>
      </c>
      <c r="M384" s="32">
        <f>IF(Tabela13[[#This Row],[Cotação]]&gt;0,Plan1!$B$2/Tabela13[[#This Row],[Cotação]]-MOD(Plan1!$B$2/Tabela13[[#This Row],[Cotação]],100),0)</f>
        <v>0</v>
      </c>
      <c r="N384" s="67">
        <v>12534676</v>
      </c>
      <c r="O384" s="67">
        <v>5165823</v>
      </c>
      <c r="P384" s="89">
        <v>3345053</v>
      </c>
      <c r="Q384" s="64">
        <v>968263</v>
      </c>
      <c r="R384" s="64">
        <v>643292</v>
      </c>
      <c r="S384" s="64">
        <v>523247</v>
      </c>
      <c r="T384" s="64"/>
      <c r="U384" s="64"/>
      <c r="V384" s="94"/>
      <c r="W384" s="93"/>
      <c r="X384" s="64"/>
      <c r="Y384" s="64"/>
      <c r="Z384" s="64"/>
      <c r="AA384" s="64"/>
      <c r="AB384" s="64"/>
      <c r="AC384" s="64">
        <f>AVERAGE(Tabela13[[#This Row],[LUCRO 2015]:[LUCRO 2010]])</f>
        <v>711600.66666666663</v>
      </c>
      <c r="AD384" s="64" t="e">
        <f>AVERAGE(Tabela13[[#This Row],[DIV 2015]:[DIV 2010]])</f>
        <v>#DIV/0!</v>
      </c>
      <c r="AE384" s="83" t="e">
        <f>Tabela13[[#This Row],[DIV MÉD]]*1000/Tabela13[[#This Row],[Qtde Total Ações]]</f>
        <v>#DIV/0!</v>
      </c>
      <c r="AF384" s="30" t="e">
        <f>Tabela13[[#This Row],[DIV MÉD]]/Tabela13[[#This Row],[LUCRO MÉD]]</f>
        <v>#DIV/0!</v>
      </c>
      <c r="AG384" s="30" t="e">
        <f>Tabela13[[#This Row],[DIV MÉD/AÇÃO]]/Tabela13[[#This Row],[Cotação]]</f>
        <v>#DIV/0!</v>
      </c>
      <c r="AH384" s="30">
        <f>Tabela13[[#This Row],[Cotação]]/Tabela13[[#This Row],[VPA]]</f>
        <v>1.1143050133804815</v>
      </c>
      <c r="AI384" s="58">
        <f>IF(Tabela13[[#This Row],[P. Líquido]]&gt;0,Tabela13[[#This Row],[LUCRO MÉD]]/(Tabela13[[#This Row],[P. Líquido]]),0)</f>
        <v>5.677056723816927E-2</v>
      </c>
      <c r="AJ384" s="70">
        <f>IF([LUCRO MÉD]&lt;&gt;0,Tabela13[[#This Row],[Cotação]]/(Tabela13[[#This Row],[LUCRO MÉD]]*1000/Tabela13[[#This Row],[Qtde Total Ações]]),0)</f>
        <v>19.628217007338385</v>
      </c>
      <c r="AK384" s="58">
        <f>(Tabela13[[#This Row],[LUCRO MÉD]]*1000/Tabela13[[#This Row],[Qtde Total Ações]])/Tabela13[[#This Row],[Cotação]]</f>
        <v>5.0947062569469799E-2</v>
      </c>
      <c r="AL384" s="56">
        <f>Tabela13[[#This Row],[Ativo Circ.]]/Tabela13[[#This Row],[Passivo Circ.]]</f>
        <v>1.5443172350333463</v>
      </c>
      <c r="AM384" s="30">
        <f>STDEV(Tabela13[[#This Row],[LUCRO 2015]:[LUCRO 2010]])/Tabela13[[#This Row],[LUCRO MÉD]]</f>
        <v>0.32354892169336358</v>
      </c>
    </row>
    <row r="385" spans="1:39" hidden="1">
      <c r="A385" s="60" t="s">
        <v>651</v>
      </c>
      <c r="B385" s="21" t="s">
        <v>555</v>
      </c>
      <c r="C385" s="21" t="s">
        <v>89</v>
      </c>
      <c r="D385" s="34">
        <f>MAX(Tabela13[[#This Row],[Colunas1]:[Colunas5]])</f>
        <v>34.76</v>
      </c>
      <c r="E38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5" s="28">
        <f>IF(Tabela13[[#This Row],[P. Líquido]]&lt;&gt;0,(Tabela13[[#This Row],[P. Líquido]]*1000)/Tabela13[[#This Row],[Qtde Total Ações]],0)</f>
        <v>16.965931955434979</v>
      </c>
      <c r="G385" s="39">
        <f>SUMPRODUCT(N(TRIM(Tabela15[Colunas1])=Tabela13[[#This Row],[Nome de Pregão]]),Tabela15[Qtde total de ações])</f>
        <v>167343887</v>
      </c>
      <c r="H385" s="21">
        <f>SUMPRODUCT(N(Tabela1[Código]=Tabela13[[#This Row],[PAPEL]]),Tabela1[Fechamento])</f>
        <v>34.76</v>
      </c>
      <c r="I385" s="21">
        <f>SUMPRODUCT(N(Tabela17[Código]=Tabela13[[#This Row],[PAPEL]]),Tabela17[Fechamento])</f>
        <v>0</v>
      </c>
      <c r="J385" s="21">
        <f>SUMPRODUCT(N(Tabela176[Código]=Tabela13[[#This Row],[PAPEL]]),Tabela176[Fechamento])</f>
        <v>0</v>
      </c>
      <c r="K385" s="21">
        <f>SUMPRODUCT(N(Tabela1768[Código]=Tabela13[[#This Row],[PAPEL]]),Tabela1768[Fechamento])</f>
        <v>0</v>
      </c>
      <c r="L385" s="21">
        <f>SUMPRODUCT(N(Tabela17683[Código]=Tabela13[[#This Row],[PAPEL]]),Tabela17683[Fechamento])</f>
        <v>0</v>
      </c>
      <c r="M385" s="32">
        <f>IF(Tabela13[[#This Row],[Cotação]]&gt;0,Plan1!$B$2/Tabela13[[#This Row],[Cotação]]-MOD(Plan1!$B$2/Tabela13[[#This Row],[Cotação]],100),0)</f>
        <v>0</v>
      </c>
      <c r="N385" s="57">
        <v>2839145</v>
      </c>
      <c r="O385" s="57">
        <v>4594108</v>
      </c>
      <c r="P385" s="87">
        <v>4520867</v>
      </c>
      <c r="Q385" s="64">
        <v>101136</v>
      </c>
      <c r="R385" s="64">
        <v>0</v>
      </c>
      <c r="S385" s="64">
        <v>198182</v>
      </c>
      <c r="T385" s="64"/>
      <c r="U385" s="64"/>
      <c r="V385" s="94"/>
      <c r="W385" s="93"/>
      <c r="X385" s="64"/>
      <c r="Y385" s="64"/>
      <c r="Z385" s="64"/>
      <c r="AA385" s="64"/>
      <c r="AB385" s="64"/>
      <c r="AC385" s="64">
        <f>AVERAGE(Tabela13[[#This Row],[LUCRO 2015]:[LUCRO 2010]])</f>
        <v>99772.666666666672</v>
      </c>
      <c r="AD385" s="64" t="e">
        <f>AVERAGE(Tabela13[[#This Row],[DIV 2015]:[DIV 2010]])</f>
        <v>#DIV/0!</v>
      </c>
      <c r="AE385" s="83" t="e">
        <f>Tabela13[[#This Row],[DIV MÉD]]*1000/Tabela13[[#This Row],[Qtde Total Ações]]</f>
        <v>#DIV/0!</v>
      </c>
      <c r="AF385" s="30" t="e">
        <f>Tabela13[[#This Row],[DIV MÉD]]/Tabela13[[#This Row],[LUCRO MÉD]]</f>
        <v>#DIV/0!</v>
      </c>
      <c r="AG385" s="30" t="e">
        <f>Tabela13[[#This Row],[DIV MÉD/AÇÃO]]/Tabela13[[#This Row],[Cotação]]</f>
        <v>#DIV/0!</v>
      </c>
      <c r="AH385" s="30">
        <f>Tabela13[[#This Row],[Cotação]]/Tabela13[[#This Row],[VPA]]</f>
        <v>2.0488117063834355</v>
      </c>
      <c r="AI385" s="58">
        <f>IF(Tabela13[[#This Row],[P. Líquido]]&gt;0,Tabela13[[#This Row],[LUCRO MÉD]]/(Tabela13[[#This Row],[P. Líquido]]),0)</f>
        <v>3.514180031899275E-2</v>
      </c>
      <c r="AJ385" s="70">
        <f>IF([LUCRO MÉD]&lt;&gt;0,Tabela13[[#This Row],[Cotação]]/(Tabela13[[#This Row],[LUCRO MÉD]]*1000/Tabela13[[#This Row],[Qtde Total Ações]]),0)</f>
        <v>58.301273349280699</v>
      </c>
      <c r="AK385" s="58">
        <f>(Tabela13[[#This Row],[LUCRO MÉD]]*1000/Tabela13[[#This Row],[Qtde Total Ações]])/Tabela13[[#This Row],[Cotação]]</f>
        <v>1.7152284033472791E-2</v>
      </c>
      <c r="AL385" s="56">
        <f>Tabela13[[#This Row],[Ativo Circ.]]/Tabela13[[#This Row],[Passivo Circ.]]</f>
        <v>1.0162006535472068</v>
      </c>
      <c r="AM385" s="30">
        <f>STDEV(Tabela13[[#This Row],[LUCRO 2015]:[LUCRO 2010]])/Tabela13[[#This Row],[LUCRO MÉD]]</f>
        <v>0.99323829904229433</v>
      </c>
    </row>
    <row r="386" spans="1:39" hidden="1">
      <c r="A386" s="60" t="s">
        <v>625</v>
      </c>
      <c r="B386" s="21" t="s">
        <v>561</v>
      </c>
      <c r="C386" s="21" t="s">
        <v>80</v>
      </c>
      <c r="D386" s="34">
        <f>MAX(Tabela13[[#This Row],[Colunas1]:[Colunas5]])</f>
        <v>35</v>
      </c>
      <c r="E38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6" s="28">
        <f>IF(Tabela13[[#This Row],[P. Líquido]]&lt;&gt;0,(Tabela13[[#This Row],[P. Líquido]]*1000)/Tabela13[[#This Row],[Qtde Total Ações]],0)</f>
        <v>53.295054043795048</v>
      </c>
      <c r="G386" s="39">
        <f>SUMPRODUCT(N(TRIM(Tabela15[Colunas1])=Tabela13[[#This Row],[Nome de Pregão]]),Tabela15[Qtde total de ações])</f>
        <v>273655375</v>
      </c>
      <c r="H386" s="21">
        <f>SUMPRODUCT(N(Tabela1[Código]=Tabela13[[#This Row],[PAPEL]]),Tabela1[Fechamento])</f>
        <v>35</v>
      </c>
      <c r="I386" s="21">
        <f>SUMPRODUCT(N(Tabela17[Código]=Tabela13[[#This Row],[PAPEL]]),Tabela17[Fechamento])</f>
        <v>0</v>
      </c>
      <c r="J386" s="21">
        <f>SUMPRODUCT(N(Tabela176[Código]=Tabela13[[#This Row],[PAPEL]]),Tabela176[Fechamento])</f>
        <v>0</v>
      </c>
      <c r="K386" s="21">
        <f>SUMPRODUCT(N(Tabela1768[Código]=Tabela13[[#This Row],[PAPEL]]),Tabela1768[Fechamento])</f>
        <v>0</v>
      </c>
      <c r="L386" s="31">
        <f>SUMPRODUCT(N(Tabela17683[Código]=Tabela13[[#This Row],[PAPEL]]),Tabela17683[Fechamento])</f>
        <v>0</v>
      </c>
      <c r="M386" s="32">
        <f>IF(Tabela13[[#This Row],[Cotação]]&gt;0,Plan1!$B$2/Tabela13[[#This Row],[Cotação]]-MOD(Plan1!$B$2/Tabela13[[#This Row],[Cotação]],100),0)</f>
        <v>0</v>
      </c>
      <c r="N386" s="67">
        <v>14584478</v>
      </c>
      <c r="O386" s="67">
        <v>6933397</v>
      </c>
      <c r="P386" s="89">
        <v>4789118</v>
      </c>
      <c r="Q386" s="64">
        <v>1265551</v>
      </c>
      <c r="R386" s="64">
        <v>1335615</v>
      </c>
      <c r="S386" s="64">
        <v>1101435</v>
      </c>
      <c r="T386" s="64"/>
      <c r="U386" s="64"/>
      <c r="V386" s="94"/>
      <c r="W386" s="93"/>
      <c r="X386" s="64"/>
      <c r="Y386" s="64"/>
      <c r="Z386" s="64"/>
      <c r="AA386" s="64"/>
      <c r="AB386" s="64"/>
      <c r="AC386" s="64">
        <f>AVERAGE(Tabela13[[#This Row],[LUCRO 2015]:[LUCRO 2010]])</f>
        <v>1234200.3333333333</v>
      </c>
      <c r="AD386" s="64" t="e">
        <f>AVERAGE(Tabela13[[#This Row],[DIV 2015]:[DIV 2010]])</f>
        <v>#DIV/0!</v>
      </c>
      <c r="AE386" s="83" t="e">
        <f>Tabela13[[#This Row],[DIV MÉD]]*1000/Tabela13[[#This Row],[Qtde Total Ações]]</f>
        <v>#DIV/0!</v>
      </c>
      <c r="AF386" s="30" t="e">
        <f>Tabela13[[#This Row],[DIV MÉD]]/Tabela13[[#This Row],[LUCRO MÉD]]</f>
        <v>#DIV/0!</v>
      </c>
      <c r="AG386" s="30" t="e">
        <f>Tabela13[[#This Row],[DIV MÉD/AÇÃO]]/Tabela13[[#This Row],[Cotação]]</f>
        <v>#DIV/0!</v>
      </c>
      <c r="AH386" s="30">
        <f>Tabela13[[#This Row],[Cotação]]/Tabela13[[#This Row],[VPA]]</f>
        <v>0.65672135300282941</v>
      </c>
      <c r="AI386" s="58">
        <f>IF(Tabela13[[#This Row],[P. Líquido]]&gt;0,Tabela13[[#This Row],[LUCRO MÉD]]/(Tabela13[[#This Row],[P. Líquido]]),0)</f>
        <v>8.4624237722689372E-2</v>
      </c>
      <c r="AJ386" s="70">
        <f>IF([LUCRO MÉD]&lt;&gt;0,Tabela13[[#This Row],[Cotação]]/(Tabela13[[#This Row],[LUCRO MÉD]]*1000/Tabela13[[#This Row],[Qtde Total Ações]]),0)</f>
        <v>7.7604403971694493</v>
      </c>
      <c r="AK386" s="58">
        <f>(Tabela13[[#This Row],[LUCRO MÉD]]*1000/Tabela13[[#This Row],[Qtde Total Ações]])/Tabela13[[#This Row],[Cotação]]</f>
        <v>0.1288586663670197</v>
      </c>
      <c r="AL386" s="56">
        <f>Tabela13[[#This Row],[Ativo Circ.]]/Tabela13[[#This Row],[Passivo Circ.]]</f>
        <v>1.4477398552301279</v>
      </c>
      <c r="AM386" s="30">
        <f>STDEV(Tabela13[[#This Row],[LUCRO 2015]:[LUCRO 2010]])/Tabela13[[#This Row],[LUCRO MÉD]]</f>
        <v>9.738822007867011E-2</v>
      </c>
    </row>
    <row r="387" spans="1:39" hidden="1">
      <c r="A387" s="60" t="s">
        <v>814</v>
      </c>
      <c r="B387" s="21" t="s">
        <v>555</v>
      </c>
      <c r="C387" s="21" t="s">
        <v>503</v>
      </c>
      <c r="D387" s="34">
        <f>MAX(Tabela13[[#This Row],[Colunas1]:[Colunas5]])</f>
        <v>10</v>
      </c>
      <c r="E38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7" s="28" t="e">
        <f>IF(Tabela13[[#This Row],[P. Líquido]]&lt;&gt;0,(Tabela13[[#This Row],[P. Líquido]]*1000)/Tabela13[[#This Row],[Qtde Total Ações]],0)</f>
        <v>#DIV/0!</v>
      </c>
      <c r="G387" s="39">
        <f>SUMPRODUCT(N(TRIM(Tabela15[Colunas1])=Tabela13[[#This Row],[Nome de Pregão]]),Tabela15[Qtde total de ações])</f>
        <v>0</v>
      </c>
      <c r="H387" s="21">
        <f>SUMPRODUCT(N(Tabela1[Código]=Tabela13[[#This Row],[PAPEL]]),Tabela1[Fechamento])</f>
        <v>0</v>
      </c>
      <c r="I387" s="21">
        <f>SUMPRODUCT(N(Tabela17[Código]=Tabela13[[#This Row],[PAPEL]]),Tabela17[Fechamento])</f>
        <v>0</v>
      </c>
      <c r="J387" s="21">
        <f>SUMPRODUCT(N(Tabela176[Código]=Tabela13[[#This Row],[PAPEL]]),Tabela176[Fechamento])</f>
        <v>0</v>
      </c>
      <c r="K387" s="21">
        <f>SUMPRODUCT(N(Tabela1768[Código]=Tabela13[[#This Row],[PAPEL]]),Tabela1768[Fechamento])</f>
        <v>0</v>
      </c>
      <c r="L387" s="26">
        <f>SUMPRODUCT(N(Tabela17683[Código]=Tabela13[[#This Row],[PAPEL]]),Tabela17683[Fechamento])</f>
        <v>10</v>
      </c>
      <c r="M387" s="32">
        <f>IF(Tabela13[[#This Row],[Cotação]]&gt;0,Plan1!$B$2/Tabela13[[#This Row],[Cotação]]-MOD(Plan1!$B$2/Tabela13[[#This Row],[Cotação]],100),0)</f>
        <v>100</v>
      </c>
      <c r="N387" s="39">
        <v>92558</v>
      </c>
      <c r="O387" s="39">
        <v>8187</v>
      </c>
      <c r="P387" s="87">
        <v>15925</v>
      </c>
      <c r="Q387" s="64">
        <v>8455</v>
      </c>
      <c r="R387" s="64">
        <v>4074</v>
      </c>
      <c r="S387" s="64">
        <v>4231</v>
      </c>
      <c r="T387" s="64"/>
      <c r="U387" s="64"/>
      <c r="V387" s="94"/>
      <c r="W387" s="93"/>
      <c r="X387" s="64"/>
      <c r="Y387" s="64"/>
      <c r="Z387" s="64"/>
      <c r="AA387" s="64"/>
      <c r="AB387" s="64"/>
      <c r="AC387" s="64">
        <f>AVERAGE(Tabela13[[#This Row],[LUCRO 2015]:[LUCRO 2010]])</f>
        <v>5586.666666666667</v>
      </c>
      <c r="AD387" s="64" t="e">
        <f>AVERAGE(Tabela13[[#This Row],[DIV 2015]:[DIV 2010]])</f>
        <v>#DIV/0!</v>
      </c>
      <c r="AE387" s="83" t="e">
        <f>Tabela13[[#This Row],[DIV MÉD]]*1000/Tabela13[[#This Row],[Qtde Total Ações]]</f>
        <v>#DIV/0!</v>
      </c>
      <c r="AF387" s="30" t="e">
        <f>Tabela13[[#This Row],[DIV MÉD]]/Tabela13[[#This Row],[LUCRO MÉD]]</f>
        <v>#DIV/0!</v>
      </c>
      <c r="AG387" s="30" t="e">
        <f>Tabela13[[#This Row],[DIV MÉD/AÇÃO]]/Tabela13[[#This Row],[Cotação]]</f>
        <v>#DIV/0!</v>
      </c>
      <c r="AH387" s="30" t="e">
        <f>Tabela13[[#This Row],[Cotação]]/Tabela13[[#This Row],[VPA]]</f>
        <v>#DIV/0!</v>
      </c>
      <c r="AI387" s="58">
        <f>IF(Tabela13[[#This Row],[P. Líquido]]&gt;0,Tabela13[[#This Row],[LUCRO MÉD]]/(Tabela13[[#This Row],[P. Líquido]]),0)</f>
        <v>6.0358549954262916E-2</v>
      </c>
      <c r="AJ387" s="70" t="e">
        <f>IF([LUCRO MÉD]&lt;&gt;0,Tabela13[[#This Row],[Cotação]]/(Tabela13[[#This Row],[LUCRO MÉD]]*1000/Tabela13[[#This Row],[Qtde Total Ações]]),0)</f>
        <v>#DIV/0!</v>
      </c>
      <c r="AK387" s="58" t="e">
        <f>(Tabela13[[#This Row],[LUCRO MÉD]]*1000/Tabela13[[#This Row],[Qtde Total Ações]])/Tabela13[[#This Row],[Cotação]]</f>
        <v>#DIV/0!</v>
      </c>
      <c r="AL387" s="56">
        <f>Tabela13[[#This Row],[Ativo Circ.]]/Tabela13[[#This Row],[Passivo Circ.]]</f>
        <v>0.51409733124018842</v>
      </c>
      <c r="AM387" s="30">
        <f>STDEV(Tabela13[[#This Row],[LUCRO 2015]:[LUCRO 2010]])/Tabela13[[#This Row],[LUCRO MÉD]]</f>
        <v>0.44486090466927325</v>
      </c>
    </row>
    <row r="388" spans="1:39" hidden="1">
      <c r="A388" s="60" t="s">
        <v>814</v>
      </c>
      <c r="B388" s="21" t="s">
        <v>556</v>
      </c>
      <c r="C388" s="21" t="s">
        <v>504</v>
      </c>
      <c r="D388" s="34">
        <f>MAX(Tabela13[[#This Row],[Colunas1]:[Colunas5]])</f>
        <v>14</v>
      </c>
      <c r="E388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8" s="28" t="e">
        <f>IF(Tabela13[[#This Row],[P. Líquido]]&lt;&gt;0,(Tabela13[[#This Row],[P. Líquido]]*1000)/Tabela13[[#This Row],[Qtde Total Ações]],0)</f>
        <v>#DIV/0!</v>
      </c>
      <c r="G388" s="39">
        <f>SUMPRODUCT(N(TRIM(Tabela15[Colunas1])=Tabela13[[#This Row],[Nome de Pregão]]),Tabela15[Qtde total de ações])</f>
        <v>0</v>
      </c>
      <c r="H388" s="21">
        <f>SUMPRODUCT(N(Tabela1[Código]=Tabela13[[#This Row],[PAPEL]]),Tabela1[Fechamento])</f>
        <v>0</v>
      </c>
      <c r="I388" s="21">
        <f>SUMPRODUCT(N(Tabela17[Código]=Tabela13[[#This Row],[PAPEL]]),Tabela17[Fechamento])</f>
        <v>0</v>
      </c>
      <c r="J388" s="21">
        <f>SUMPRODUCT(N(Tabela176[Código]=Tabela13[[#This Row],[PAPEL]]),Tabela176[Fechamento])</f>
        <v>0</v>
      </c>
      <c r="K388" s="21">
        <f>SUMPRODUCT(N(Tabela1768[Código]=Tabela13[[#This Row],[PAPEL]]),Tabela1768[Fechamento])</f>
        <v>0</v>
      </c>
      <c r="L388" s="26">
        <f>SUMPRODUCT(N(Tabela17683[Código]=Tabela13[[#This Row],[PAPEL]]),Tabela17683[Fechamento])</f>
        <v>14</v>
      </c>
      <c r="M388" s="32">
        <f>IF(Tabela13[[#This Row],[Cotação]]&gt;0,Plan1!$B$2/Tabela13[[#This Row],[Cotação]]-MOD(Plan1!$B$2/Tabela13[[#This Row],[Cotação]],100),0)</f>
        <v>0</v>
      </c>
      <c r="N388" s="39">
        <v>92558</v>
      </c>
      <c r="O388" s="39">
        <v>8187</v>
      </c>
      <c r="P388" s="87">
        <v>15925</v>
      </c>
      <c r="Q388" s="64">
        <v>8455</v>
      </c>
      <c r="R388" s="64">
        <v>4074</v>
      </c>
      <c r="S388" s="64">
        <v>4231</v>
      </c>
      <c r="T388" s="64"/>
      <c r="U388" s="64"/>
      <c r="V388" s="94"/>
      <c r="W388" s="93"/>
      <c r="X388" s="64"/>
      <c r="Y388" s="64"/>
      <c r="Z388" s="64"/>
      <c r="AA388" s="64"/>
      <c r="AB388" s="64"/>
      <c r="AC388" s="64">
        <f>AVERAGE(Tabela13[[#This Row],[LUCRO 2015]:[LUCRO 2010]])</f>
        <v>5586.666666666667</v>
      </c>
      <c r="AD388" s="64" t="e">
        <f>AVERAGE(Tabela13[[#This Row],[DIV 2015]:[DIV 2010]])</f>
        <v>#DIV/0!</v>
      </c>
      <c r="AE388" s="83" t="e">
        <f>Tabela13[[#This Row],[DIV MÉD]]*1000/Tabela13[[#This Row],[Qtde Total Ações]]</f>
        <v>#DIV/0!</v>
      </c>
      <c r="AF388" s="30" t="e">
        <f>Tabela13[[#This Row],[DIV MÉD]]/Tabela13[[#This Row],[LUCRO MÉD]]</f>
        <v>#DIV/0!</v>
      </c>
      <c r="AG388" s="30" t="e">
        <f>Tabela13[[#This Row],[DIV MÉD/AÇÃO]]/Tabela13[[#This Row],[Cotação]]</f>
        <v>#DIV/0!</v>
      </c>
      <c r="AH388" s="30" t="e">
        <f>Tabela13[[#This Row],[Cotação]]/Tabela13[[#This Row],[VPA]]</f>
        <v>#DIV/0!</v>
      </c>
      <c r="AI388" s="58">
        <f>IF(Tabela13[[#This Row],[P. Líquido]]&gt;0,Tabela13[[#This Row],[LUCRO MÉD]]/(Tabela13[[#This Row],[P. Líquido]]),0)</f>
        <v>6.0358549954262916E-2</v>
      </c>
      <c r="AJ388" s="70" t="e">
        <f>IF([LUCRO MÉD]&lt;&gt;0,Tabela13[[#This Row],[Cotação]]/(Tabela13[[#This Row],[LUCRO MÉD]]*1000/Tabela13[[#This Row],[Qtde Total Ações]]),0)</f>
        <v>#DIV/0!</v>
      </c>
      <c r="AK388" s="58" t="e">
        <f>(Tabela13[[#This Row],[LUCRO MÉD]]*1000/Tabela13[[#This Row],[Qtde Total Ações]])/Tabela13[[#This Row],[Cotação]]</f>
        <v>#DIV/0!</v>
      </c>
      <c r="AL388" s="56">
        <f>Tabela13[[#This Row],[Ativo Circ.]]/Tabela13[[#This Row],[Passivo Circ.]]</f>
        <v>0.51409733124018842</v>
      </c>
      <c r="AM388" s="30">
        <f>STDEV(Tabela13[[#This Row],[LUCRO 2015]:[LUCRO 2010]])/Tabela13[[#This Row],[LUCRO MÉD]]</f>
        <v>0.44486090466927325</v>
      </c>
    </row>
    <row r="389" spans="1:39" hidden="1">
      <c r="A389" s="60" t="s">
        <v>2959</v>
      </c>
      <c r="B389" s="21" t="s">
        <v>555</v>
      </c>
      <c r="C389" s="21" t="s">
        <v>2956</v>
      </c>
      <c r="D389" s="34">
        <f>MAX(Tabela13[[#This Row],[Colunas1]:[Colunas5]])</f>
        <v>36</v>
      </c>
      <c r="E38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89" s="28">
        <f>IF(Tabela13[[#This Row],[P. Líquido]]&lt;&gt;0,(Tabela13[[#This Row],[P. Líquido]]*1000)/Tabela13[[#This Row],[Qtde Total Ações]],0)</f>
        <v>1.6072943494467522</v>
      </c>
      <c r="G389" s="39">
        <f>SUMPRODUCT(N(TRIM(Tabela15[Colunas1])=Tabela13[[#This Row],[Nome de Pregão]]),Tabela15[Qtde total de ações])</f>
        <v>162246573</v>
      </c>
      <c r="H389" s="21">
        <f>SUMPRODUCT(N(Tabela1[Código]=Tabela13[[#This Row],[PAPEL]]),Tabela1[Fechamento])</f>
        <v>0</v>
      </c>
      <c r="I389" s="21">
        <f>SUMPRODUCT(N(Tabela17[Código]=Tabela13[[#This Row],[PAPEL]]),Tabela17[Fechamento])</f>
        <v>36</v>
      </c>
      <c r="J389" s="21">
        <f>SUMPRODUCT(N(Tabela176[Código]=Tabela13[[#This Row],[PAPEL]]),Tabela176[Fechamento])</f>
        <v>0</v>
      </c>
      <c r="K389" s="21">
        <f>SUMPRODUCT(N(Tabela1768[Código]=Tabela13[[#This Row],[PAPEL]]),Tabela1768[Fechamento])</f>
        <v>0</v>
      </c>
      <c r="L389" s="21">
        <f>SUMPRODUCT(N(Tabela17683[Código]=Tabela13[[#This Row],[PAPEL]]),Tabela17683[Fechamento])</f>
        <v>0</v>
      </c>
      <c r="M389" s="32">
        <f>IF(Tabela13[[#This Row],[Cotação]]&gt;0,Plan1!$B$2/Tabela13[[#This Row],[Cotação]]-MOD(Plan1!$B$2/Tabela13[[#This Row],[Cotação]],100),0)</f>
        <v>0</v>
      </c>
      <c r="N389" s="77">
        <v>260778</v>
      </c>
      <c r="O389" s="77">
        <v>1671863</v>
      </c>
      <c r="P389" s="90">
        <v>1533716</v>
      </c>
      <c r="Q389" s="57">
        <v>479741</v>
      </c>
      <c r="R389" s="57">
        <v>325016</v>
      </c>
      <c r="S389" s="57">
        <v>232089</v>
      </c>
      <c r="T389" s="57"/>
      <c r="U389" s="57"/>
      <c r="V389" s="87"/>
      <c r="W389" s="39"/>
      <c r="X389" s="57"/>
      <c r="Y389" s="57"/>
      <c r="Z389" s="57"/>
      <c r="AA389" s="57"/>
      <c r="AB389" s="57"/>
      <c r="AC389" s="57">
        <f>AVERAGE(Tabela13[[#This Row],[LUCRO 2015]:[LUCRO 2010]])</f>
        <v>345615.33333333331</v>
      </c>
      <c r="AD389" s="57" t="e">
        <f>AVERAGE(Tabela13[[#This Row],[DIV 2015]:[DIV 2010]])</f>
        <v>#DIV/0!</v>
      </c>
      <c r="AE389" s="74" t="e">
        <f>Tabela13[[#This Row],[DIV MÉD]]*1000/Tabela13[[#This Row],[Qtde Total Ações]]</f>
        <v>#DIV/0!</v>
      </c>
      <c r="AF389" s="30" t="e">
        <f>Tabela13[[#This Row],[DIV MÉD]]/Tabela13[[#This Row],[LUCRO MÉD]]</f>
        <v>#DIV/0!</v>
      </c>
      <c r="AG389" s="30" t="e">
        <f>Tabela13[[#This Row],[DIV MÉD/AÇÃO]]/Tabela13[[#This Row],[Cotação]]</f>
        <v>#DIV/0!</v>
      </c>
      <c r="AH389" s="30">
        <f>Tabela13[[#This Row],[Cotação]]/Tabela13[[#This Row],[VPA]]</f>
        <v>22.397888732945265</v>
      </c>
      <c r="AI389" s="30">
        <f>IF(Tabela13[[#This Row],[P. Líquido]]&gt;0,Tabela13[[#This Row],[LUCRO MÉD]]/(Tabela13[[#This Row],[P. Líquido]]),0)</f>
        <v>1.3253239664900156</v>
      </c>
      <c r="AJ389" s="76">
        <f>IF([LUCRO MÉD]&lt;&gt;0,Tabela13[[#This Row],[Cotação]]/(Tabela13[[#This Row],[LUCRO MÉD]]*1000/Tabela13[[#This Row],[Qtde Total Ações]]),0)</f>
        <v>16.899934883290285</v>
      </c>
      <c r="AK389" s="30">
        <f>(Tabela13[[#This Row],[LUCRO MÉD]]*1000/Tabela13[[#This Row],[Qtde Total Ações]])/Tabela13[[#This Row],[Cotação]]</f>
        <v>5.9171825625715532E-2</v>
      </c>
      <c r="AL389" s="56">
        <f>Tabela13[[#This Row],[Ativo Circ.]]/Tabela13[[#This Row],[Passivo Circ.]]</f>
        <v>1.090073390379966</v>
      </c>
      <c r="AM389" s="30">
        <f>STDEV(Tabela13[[#This Row],[LUCRO 2015]:[LUCRO 2010]])/Tabela13[[#This Row],[LUCRO MÉD]]</f>
        <v>0.36197603227057928</v>
      </c>
    </row>
    <row r="390" spans="1:39" hidden="1">
      <c r="A390" s="60" t="s">
        <v>812</v>
      </c>
      <c r="B390" s="21" t="s">
        <v>555</v>
      </c>
      <c r="C390" s="21" t="s">
        <v>92</v>
      </c>
      <c r="D390" s="34">
        <f>MAX(Tabela13[[#This Row],[Colunas1]:[Colunas5]])</f>
        <v>37.049999999999997</v>
      </c>
      <c r="E39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0" s="28">
        <f>IF(Tabela13[[#This Row],[P. Líquido]]&lt;&gt;0,(Tabela13[[#This Row],[P. Líquido]]*1000)/Tabela13[[#This Row],[Qtde Total Ações]],0)</f>
        <v>10.175741788114717</v>
      </c>
      <c r="G390" s="39">
        <f>SUMPRODUCT(N(TRIM(Tabela15[Colunas1])=Tabela13[[#This Row],[Nome de Pregão]]),Tabela15[Qtde total de ações])</f>
        <v>652742192</v>
      </c>
      <c r="H390" s="21">
        <f>SUMPRODUCT(N(Tabela1[Código]=Tabela13[[#This Row],[PAPEL]]),Tabela1[Fechamento])</f>
        <v>37.049999999999997</v>
      </c>
      <c r="I390" s="21">
        <f>SUMPRODUCT(N(Tabela17[Código]=Tabela13[[#This Row],[PAPEL]]),Tabela17[Fechamento])</f>
        <v>0</v>
      </c>
      <c r="J390" s="21">
        <f>SUMPRODUCT(N(Tabela176[Código]=Tabela13[[#This Row],[PAPEL]]),Tabela176[Fechamento])</f>
        <v>0</v>
      </c>
      <c r="K390" s="21">
        <f>SUMPRODUCT(N(Tabela1768[Código]=Tabela13[[#This Row],[PAPEL]]),Tabela1768[Fechamento])</f>
        <v>0</v>
      </c>
      <c r="L390" s="31">
        <f>SUMPRODUCT(N(Tabela17683[Código]=Tabela13[[#This Row],[PAPEL]]),Tabela17683[Fechamento])</f>
        <v>0</v>
      </c>
      <c r="M390" s="32">
        <f>IF(Tabela13[[#This Row],[Cotação]]&gt;0,Plan1!$B$2/Tabela13[[#This Row],[Cotação]]-MOD(Plan1!$B$2/Tabela13[[#This Row],[Cotação]],100),0)</f>
        <v>0</v>
      </c>
      <c r="N390" s="67">
        <v>6642136</v>
      </c>
      <c r="O390" s="67">
        <v>4443105</v>
      </c>
      <c r="P390" s="89">
        <v>2988664</v>
      </c>
      <c r="Q390" s="64">
        <v>1501303</v>
      </c>
      <c r="R390" s="64">
        <v>1383105</v>
      </c>
      <c r="S390" s="64">
        <v>1436747</v>
      </c>
      <c r="T390" s="64"/>
      <c r="U390" s="64"/>
      <c r="V390" s="94"/>
      <c r="W390" s="93"/>
      <c r="X390" s="64"/>
      <c r="Y390" s="64"/>
      <c r="Z390" s="64"/>
      <c r="AA390" s="64"/>
      <c r="AB390" s="64"/>
      <c r="AC390" s="64">
        <f>AVERAGE(Tabela13[[#This Row],[LUCRO 2015]:[LUCRO 2010]])</f>
        <v>1440385</v>
      </c>
      <c r="AD390" s="64" t="e">
        <f>AVERAGE(Tabela13[[#This Row],[DIV 2015]:[DIV 2010]])</f>
        <v>#DIV/0!</v>
      </c>
      <c r="AE390" s="83" t="e">
        <f>Tabela13[[#This Row],[DIV MÉD]]*1000/Tabela13[[#This Row],[Qtde Total Ações]]</f>
        <v>#DIV/0!</v>
      </c>
      <c r="AF390" s="30" t="e">
        <f>Tabela13[[#This Row],[DIV MÉD]]/Tabela13[[#This Row],[LUCRO MÉD]]</f>
        <v>#DIV/0!</v>
      </c>
      <c r="AG390" s="30" t="e">
        <f>Tabela13[[#This Row],[DIV MÉD/AÇÃO]]/Tabela13[[#This Row],[Cotação]]</f>
        <v>#DIV/0!</v>
      </c>
      <c r="AH390" s="30">
        <f>Tabela13[[#This Row],[Cotação]]/Tabela13[[#This Row],[VPA]]</f>
        <v>3.6410122005330812</v>
      </c>
      <c r="AI390" s="58">
        <f>IF(Tabela13[[#This Row],[P. Líquido]]&gt;0,Tabela13[[#This Row],[LUCRO MÉD]]/(Tabela13[[#This Row],[P. Líquido]]),0)</f>
        <v>0.21685569220503767</v>
      </c>
      <c r="AJ390" s="70">
        <f>IF([LUCRO MÉD]&lt;&gt;0,Tabela13[[#This Row],[Cotação]]/(Tabela13[[#This Row],[LUCRO MÉD]]*1000/Tabela13[[#This Row],[Qtde Total Ações]]),0)</f>
        <v>16.790023648954968</v>
      </c>
      <c r="AK390" s="58">
        <f>(Tabela13[[#This Row],[LUCRO MÉD]]*1000/Tabela13[[#This Row],[Qtde Total Ações]])/Tabela13[[#This Row],[Cotação]]</f>
        <v>5.9559177575204986E-2</v>
      </c>
      <c r="AL390" s="56">
        <f>Tabela13[[#This Row],[Ativo Circ.]]/Tabela13[[#This Row],[Passivo Circ.]]</f>
        <v>1.4866525644903543</v>
      </c>
      <c r="AM390" s="30">
        <f>STDEV(Tabela13[[#This Row],[LUCRO 2015]:[LUCRO 2010]])/Tabela13[[#This Row],[LUCRO MÉD]]</f>
        <v>4.1088264972912111E-2</v>
      </c>
    </row>
    <row r="391" spans="1:39" hidden="1">
      <c r="A391" s="21" t="s">
        <v>722</v>
      </c>
      <c r="B391" s="21" t="s">
        <v>555</v>
      </c>
      <c r="C391" s="21" t="s">
        <v>372</v>
      </c>
      <c r="D391" s="34">
        <f>MAX(Tabela13[[#This Row],[Colunas1]:[Colunas5]])</f>
        <v>38.619999999999997</v>
      </c>
      <c r="E39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1" s="28">
        <f>IF(Tabela13[[#This Row],[P. Líquido]]&lt;&gt;0,(Tabela13[[#This Row],[P. Líquido]]*1000)/Tabela13[[#This Row],[Qtde Total Ações]],0)</f>
        <v>0</v>
      </c>
      <c r="G391" s="39">
        <f>SUMPRODUCT(N(TRIM(Tabela15[Colunas1])=Tabela13[[#This Row],[Nome de Pregão]]),Tabela15[Qtde total de ações])</f>
        <v>21623933</v>
      </c>
      <c r="H391" s="26">
        <f>SUMPRODUCT(N(Tabela1[Código]=Tabela13[[#This Row],[PAPEL]]),Tabela1[Fechamento])</f>
        <v>0</v>
      </c>
      <c r="I391" s="40">
        <f>SUMPRODUCT(N(Tabela17[Código]=Tabela13[[#This Row],[PAPEL]]),Tabela17[Fechamento])</f>
        <v>0</v>
      </c>
      <c r="J391" s="21">
        <f>SUMPRODUCT(N(Tabela176[Código]=Tabela13[[#This Row],[PAPEL]]),Tabela176[Fechamento])</f>
        <v>0</v>
      </c>
      <c r="K391" s="21">
        <f>SUMPRODUCT(N(Tabela1768[Código]=Tabela13[[#This Row],[PAPEL]]),Tabela1768[Fechamento])</f>
        <v>38.619999999999997</v>
      </c>
      <c r="L391" s="21">
        <f>SUMPRODUCT(N(Tabela17683[Código]=Tabela13[[#This Row],[PAPEL]]),Tabela17683[Fechamento])</f>
        <v>0</v>
      </c>
      <c r="M391" s="32">
        <f>IF(Tabela13[[#This Row],[Cotação]]&gt;0,Plan1!$B$2/Tabela13[[#This Row],[Cotação]]-MOD(Plan1!$B$2/Tabela13[[#This Row],[Cotação]],100),0)</f>
        <v>0</v>
      </c>
      <c r="N391" s="32"/>
      <c r="O391" s="32"/>
      <c r="P391" s="88"/>
      <c r="Q391" s="64"/>
      <c r="R391" s="64"/>
      <c r="S391" s="64"/>
      <c r="T391" s="64"/>
      <c r="U391" s="64"/>
      <c r="V391" s="94"/>
      <c r="W391" s="93"/>
      <c r="X391" s="64"/>
      <c r="Y391" s="64"/>
      <c r="Z391" s="64"/>
      <c r="AA391" s="64"/>
      <c r="AB391" s="64"/>
      <c r="AC391" s="64" t="e">
        <f>AVERAGE(Tabela13[[#This Row],[LUCRO 2015]:[LUCRO 2010]])</f>
        <v>#DIV/0!</v>
      </c>
      <c r="AD391" s="64" t="e">
        <f>AVERAGE(Tabela13[[#This Row],[DIV 2015]:[DIV 2010]])</f>
        <v>#DIV/0!</v>
      </c>
      <c r="AE391" s="83" t="e">
        <f>Tabela13[[#This Row],[DIV MÉD]]*1000/Tabela13[[#This Row],[Qtde Total Ações]]</f>
        <v>#DIV/0!</v>
      </c>
      <c r="AF391" s="30" t="e">
        <f>Tabela13[[#This Row],[DIV MÉD]]/Tabela13[[#This Row],[LUCRO MÉD]]</f>
        <v>#DIV/0!</v>
      </c>
      <c r="AG391" s="30" t="e">
        <f>Tabela13[[#This Row],[DIV MÉD/AÇÃO]]/Tabela13[[#This Row],[Cotação]]</f>
        <v>#DIV/0!</v>
      </c>
      <c r="AH391" s="30" t="e">
        <f>Tabela13[[#This Row],[Cotação]]/Tabela13[[#This Row],[VPA]]</f>
        <v>#DIV/0!</v>
      </c>
      <c r="AI391" s="58">
        <f>IF(Tabela13[[#This Row],[P. Líquido]]&gt;0,Tabela13[[#This Row],[LUCRO MÉD]]/(Tabela13[[#This Row],[P. Líquido]]),0)</f>
        <v>0</v>
      </c>
      <c r="AJ391" s="70" t="e">
        <f>IF([LUCRO MÉD]&lt;&gt;0,Tabela13[[#This Row],[Cotação]]/(Tabela13[[#This Row],[LUCRO MÉD]]*1000/Tabela13[[#This Row],[Qtde Total Ações]]),0)</f>
        <v>#DIV/0!</v>
      </c>
      <c r="AK391" s="58" t="e">
        <f>(Tabela13[[#This Row],[LUCRO MÉD]]*1000/Tabela13[[#This Row],[Qtde Total Ações]])/Tabela13[[#This Row],[Cotação]]</f>
        <v>#DIV/0!</v>
      </c>
      <c r="AL391" s="56" t="e">
        <f>Tabela13[[#This Row],[Ativo Circ.]]/Tabela13[[#This Row],[Passivo Circ.]]</f>
        <v>#DIV/0!</v>
      </c>
      <c r="AM391" s="30" t="e">
        <f>STDEV(Tabela13[[#This Row],[LUCRO 2015]:[LUCRO 2010]])/Tabela13[[#This Row],[LUCRO MÉD]]</f>
        <v>#DIV/0!</v>
      </c>
    </row>
    <row r="392" spans="1:39" hidden="1">
      <c r="A392" s="60" t="s">
        <v>616</v>
      </c>
      <c r="B392" s="21" t="s">
        <v>555</v>
      </c>
      <c r="C392" s="21" t="s">
        <v>182</v>
      </c>
      <c r="D392" s="34">
        <f>MAX(Tabela13[[#This Row],[Colunas1]:[Colunas5]])</f>
        <v>42.04</v>
      </c>
      <c r="E39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2" s="28">
        <f>IF(Tabela13[[#This Row],[P. Líquido]]&lt;&gt;0,(Tabela13[[#This Row],[P. Líquido]]*1000)/Tabela13[[#This Row],[Qtde Total Ações]],0)</f>
        <v>6.4484850173658277</v>
      </c>
      <c r="G392" s="39">
        <f>SUMPRODUCT(N(TRIM(Tabela15[Colunas1])=Tabela13[[#This Row],[Nome de Pregão]]),Tabela15[Qtde total de ações])</f>
        <v>262978823</v>
      </c>
      <c r="H392" s="21">
        <f>SUMPRODUCT(N(Tabela1[Código]=Tabela13[[#This Row],[PAPEL]]),Tabela1[Fechamento])</f>
        <v>0</v>
      </c>
      <c r="I392" s="21">
        <f>SUMPRODUCT(N(Tabela17[Código]=Tabela13[[#This Row],[PAPEL]]),Tabela17[Fechamento])</f>
        <v>42.04</v>
      </c>
      <c r="J392" s="21">
        <f>SUMPRODUCT(N(Tabela176[Código]=Tabela13[[#This Row],[PAPEL]]),Tabela176[Fechamento])</f>
        <v>0</v>
      </c>
      <c r="K392" s="21">
        <f>SUMPRODUCT(N(Tabela1768[Código]=Tabela13[[#This Row],[PAPEL]]),Tabela1768[Fechamento])</f>
        <v>0</v>
      </c>
      <c r="L392" s="31">
        <f>SUMPRODUCT(N(Tabela17683[Código]=Tabela13[[#This Row],[PAPEL]]),Tabela17683[Fechamento])</f>
        <v>0</v>
      </c>
      <c r="M392" s="32">
        <f>IF(Tabela13[[#This Row],[Cotação]]&gt;0,Plan1!$B$2/Tabela13[[#This Row],[Cotação]]-MOD(Plan1!$B$2/Tabela13[[#This Row],[Cotação]],100),0)</f>
        <v>0</v>
      </c>
      <c r="N392" s="67">
        <v>1695815</v>
      </c>
      <c r="O392" s="67">
        <v>1007642</v>
      </c>
      <c r="P392" s="89">
        <v>340198</v>
      </c>
      <c r="Q392" s="64">
        <v>497606</v>
      </c>
      <c r="R392" s="64">
        <v>427119</v>
      </c>
      <c r="S392" s="64">
        <v>361028</v>
      </c>
      <c r="T392" s="64"/>
      <c r="U392" s="64"/>
      <c r="V392" s="94"/>
      <c r="W392" s="93"/>
      <c r="X392" s="64"/>
      <c r="Y392" s="64"/>
      <c r="Z392" s="64"/>
      <c r="AA392" s="64"/>
      <c r="AB392" s="64"/>
      <c r="AC392" s="64">
        <f>AVERAGE(Tabela13[[#This Row],[LUCRO 2015]:[LUCRO 2010]])</f>
        <v>428584.33333333331</v>
      </c>
      <c r="AD392" s="64" t="e">
        <f>AVERAGE(Tabela13[[#This Row],[DIV 2015]:[DIV 2010]])</f>
        <v>#DIV/0!</v>
      </c>
      <c r="AE392" s="83" t="e">
        <f>Tabela13[[#This Row],[DIV MÉD]]*1000/Tabela13[[#This Row],[Qtde Total Ações]]</f>
        <v>#DIV/0!</v>
      </c>
      <c r="AF392" s="30" t="e">
        <f>Tabela13[[#This Row],[DIV MÉD]]/Tabela13[[#This Row],[LUCRO MÉD]]</f>
        <v>#DIV/0!</v>
      </c>
      <c r="AG392" s="30" t="e">
        <f>Tabela13[[#This Row],[DIV MÉD/AÇÃO]]/Tabela13[[#This Row],[Cotação]]</f>
        <v>#DIV/0!</v>
      </c>
      <c r="AH392" s="30">
        <f>Tabela13[[#This Row],[Cotação]]/Tabela13[[#This Row],[VPA]]</f>
        <v>6.5193607315184732</v>
      </c>
      <c r="AI392" s="58">
        <f>IF(Tabela13[[#This Row],[P. Líquido]]&gt;0,Tabela13[[#This Row],[LUCRO MÉD]]/(Tabela13[[#This Row],[P. Líquido]]),0)</f>
        <v>0.25273059463050707</v>
      </c>
      <c r="AJ392" s="70">
        <f>IF([LUCRO MÉD]&lt;&gt;0,Tabela13[[#This Row],[Cotação]]/(Tabela13[[#This Row],[LUCRO MÉD]]*1000/Tabela13[[#This Row],[Qtde Total Ações]]),0)</f>
        <v>25.795692607180385</v>
      </c>
      <c r="AK392" s="58">
        <f>(Tabela13[[#This Row],[LUCRO MÉD]]*1000/Tabela13[[#This Row],[Qtde Total Ações]])/Tabela13[[#This Row],[Cotação]]</f>
        <v>3.8766162057677953E-2</v>
      </c>
      <c r="AL392" s="56">
        <f>Tabela13[[#This Row],[Ativo Circ.]]/Tabela13[[#This Row],[Passivo Circ.]]</f>
        <v>2.9619280536628669</v>
      </c>
      <c r="AM392" s="30">
        <f>STDEV(Tabela13[[#This Row],[LUCRO 2015]:[LUCRO 2010]])/Tabela13[[#This Row],[LUCRO MÉD]]</f>
        <v>0.15936371151325898</v>
      </c>
    </row>
    <row r="393" spans="1:39" hidden="1">
      <c r="A393" s="21" t="s">
        <v>750</v>
      </c>
      <c r="B393" s="21" t="s">
        <v>556</v>
      </c>
      <c r="C393" s="21" t="s">
        <v>342</v>
      </c>
      <c r="D393" s="34">
        <f>MAX(Tabela13[[#This Row],[Colunas1]:[Colunas5]])</f>
        <v>43.85</v>
      </c>
      <c r="E39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3" s="28">
        <f>IF(Tabela13[[#This Row],[P. Líquido]]&lt;&gt;0,(Tabela13[[#This Row],[P. Líquido]]*1000)/Tabela13[[#This Row],[Qtde Total Ações]],0)</f>
        <v>0</v>
      </c>
      <c r="G393" s="39">
        <f>SUMPRODUCT(N(TRIM(Tabela15[Colunas1])=Tabela13[[#This Row],[Nome de Pregão]]),Tabela15[Qtde total de ações])</f>
        <v>265724192</v>
      </c>
      <c r="H393" s="21">
        <f>SUMPRODUCT(N(Tabela1[Código]=Tabela13[[#This Row],[PAPEL]]),Tabela1[Fechamento])</f>
        <v>0</v>
      </c>
      <c r="I393" s="21">
        <f>SUMPRODUCT(N(Tabela17[Código]=Tabela13[[#This Row],[PAPEL]]),Tabela17[Fechamento])</f>
        <v>0</v>
      </c>
      <c r="J393" s="21">
        <f>SUMPRODUCT(N(Tabela176[Código]=Tabela13[[#This Row],[PAPEL]]),Tabela176[Fechamento])</f>
        <v>43.85</v>
      </c>
      <c r="K393" s="21">
        <f>SUMPRODUCT(N(Tabela1768[Código]=Tabela13[[#This Row],[PAPEL]]),Tabela1768[Fechamento])</f>
        <v>0</v>
      </c>
      <c r="L393" s="26">
        <f>SUMPRODUCT(N(Tabela17683[Código]=Tabela13[[#This Row],[PAPEL]]),Tabela17683[Fechamento])</f>
        <v>0</v>
      </c>
      <c r="M393" s="32">
        <f>IF(Tabela13[[#This Row],[Cotação]]&gt;0,Plan1!$B$2/Tabela13[[#This Row],[Cotação]]-MOD(Plan1!$B$2/Tabela13[[#This Row],[Cotação]],100),0)</f>
        <v>0</v>
      </c>
      <c r="N393" s="32"/>
      <c r="O393" s="32"/>
      <c r="P393" s="88"/>
      <c r="Q393" s="64"/>
      <c r="R393" s="64"/>
      <c r="S393" s="64"/>
      <c r="T393" s="64"/>
      <c r="U393" s="64"/>
      <c r="V393" s="94"/>
      <c r="W393" s="93"/>
      <c r="X393" s="64"/>
      <c r="Y393" s="64"/>
      <c r="Z393" s="64"/>
      <c r="AA393" s="64"/>
      <c r="AB393" s="64"/>
      <c r="AC393" s="64" t="e">
        <f>AVERAGE(Tabela13[[#This Row],[LUCRO 2015]:[LUCRO 2010]])</f>
        <v>#DIV/0!</v>
      </c>
      <c r="AD393" s="64" t="e">
        <f>AVERAGE(Tabela13[[#This Row],[DIV 2015]:[DIV 2010]])</f>
        <v>#DIV/0!</v>
      </c>
      <c r="AE393" s="83" t="e">
        <f>Tabela13[[#This Row],[DIV MÉD]]*1000/Tabela13[[#This Row],[Qtde Total Ações]]</f>
        <v>#DIV/0!</v>
      </c>
      <c r="AF393" s="30" t="e">
        <f>Tabela13[[#This Row],[DIV MÉD]]/Tabela13[[#This Row],[LUCRO MÉD]]</f>
        <v>#DIV/0!</v>
      </c>
      <c r="AG393" s="30" t="e">
        <f>Tabela13[[#This Row],[DIV MÉD/AÇÃO]]/Tabela13[[#This Row],[Cotação]]</f>
        <v>#DIV/0!</v>
      </c>
      <c r="AH393" s="30" t="e">
        <f>Tabela13[[#This Row],[Cotação]]/Tabela13[[#This Row],[VPA]]</f>
        <v>#DIV/0!</v>
      </c>
      <c r="AI393" s="58">
        <f>IF(Tabela13[[#This Row],[P. Líquido]]&gt;0,Tabela13[[#This Row],[LUCRO MÉD]]/(Tabela13[[#This Row],[P. Líquido]]),0)</f>
        <v>0</v>
      </c>
      <c r="AJ393" s="70" t="e">
        <f>IF([LUCRO MÉD]&lt;&gt;0,Tabela13[[#This Row],[Cotação]]/(Tabela13[[#This Row],[LUCRO MÉD]]*1000/Tabela13[[#This Row],[Qtde Total Ações]]),0)</f>
        <v>#DIV/0!</v>
      </c>
      <c r="AK393" s="58" t="e">
        <f>(Tabela13[[#This Row],[LUCRO MÉD]]*1000/Tabela13[[#This Row],[Qtde Total Ações]])/Tabela13[[#This Row],[Cotação]]</f>
        <v>#DIV/0!</v>
      </c>
      <c r="AL393" s="56" t="e">
        <f>Tabela13[[#This Row],[Ativo Circ.]]/Tabela13[[#This Row],[Passivo Circ.]]</f>
        <v>#DIV/0!</v>
      </c>
      <c r="AM393" s="30" t="e">
        <f>STDEV(Tabela13[[#This Row],[LUCRO 2015]:[LUCRO 2010]])/Tabela13[[#This Row],[LUCRO MÉD]]</f>
        <v>#DIV/0!</v>
      </c>
    </row>
    <row r="394" spans="1:39" hidden="1">
      <c r="A394" s="60" t="s">
        <v>820</v>
      </c>
      <c r="B394" s="21" t="s">
        <v>561</v>
      </c>
      <c r="C394" s="21"/>
      <c r="D394" s="34">
        <f>MAX(Tabela13[[#This Row],[Colunas1]:[Colunas5]])</f>
        <v>0</v>
      </c>
      <c r="E39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4" s="28" t="e">
        <f>IF(Tabela13[[#This Row],[P. Líquido]]&lt;&gt;0,(Tabela13[[#This Row],[P. Líquido]]*1000)/Tabela13[[#This Row],[Qtde Total Ações]],0)</f>
        <v>#DIV/0!</v>
      </c>
      <c r="G394" s="39">
        <f>SUMPRODUCT(N(TRIM(Tabela15[Colunas1])=Tabela13[[#This Row],[Nome de Pregão]]),Tabela15[Qtde total de ações])</f>
        <v>0</v>
      </c>
      <c r="H394" s="21">
        <f>SUMPRODUCT(N(Tabela1[Código]=Tabela13[[#This Row],[PAPEL]]),Tabela1[Fechamento])</f>
        <v>0</v>
      </c>
      <c r="I394" s="21">
        <f>SUMPRODUCT(N(Tabela17[Código]=Tabela13[[#This Row],[PAPEL]]),Tabela17[Fechamento])</f>
        <v>0</v>
      </c>
      <c r="J394" s="21">
        <f>SUMPRODUCT(N(Tabela176[Código]=Tabela13[[#This Row],[PAPEL]]),Tabela176[Fechamento])</f>
        <v>0</v>
      </c>
      <c r="K394" s="21">
        <f>SUMPRODUCT(N(Tabela1768[Código]=Tabela13[[#This Row],[PAPEL]]),Tabela1768[Fechamento])</f>
        <v>0</v>
      </c>
      <c r="L394" s="21">
        <f>SUMPRODUCT(N(Tabela17683[Código]=Tabela13[[#This Row],[PAPEL]]),Tabela17683[Fechamento])</f>
        <v>0</v>
      </c>
      <c r="M394" s="32">
        <f>IF(Tabela13[[#This Row],[Cotação]]&gt;0,Plan1!$B$2/Tabela13[[#This Row],[Cotação]]-MOD(Plan1!$B$2/Tabela13[[#This Row],[Cotação]],100),0)</f>
        <v>0</v>
      </c>
      <c r="N394" s="39">
        <v>827223</v>
      </c>
      <c r="O394" s="39">
        <v>362629</v>
      </c>
      <c r="P394" s="87">
        <v>293480</v>
      </c>
      <c r="Q394" s="64">
        <v>87833</v>
      </c>
      <c r="R394" s="64">
        <v>65591</v>
      </c>
      <c r="S394" s="64">
        <v>360072</v>
      </c>
      <c r="T394" s="64"/>
      <c r="U394" s="64"/>
      <c r="V394" s="94"/>
      <c r="W394" s="93"/>
      <c r="X394" s="64"/>
      <c r="Y394" s="64"/>
      <c r="Z394" s="64"/>
      <c r="AA394" s="64"/>
      <c r="AB394" s="64"/>
      <c r="AC394" s="64">
        <f>AVERAGE(Tabela13[[#This Row],[LUCRO 2015]:[LUCRO 2010]])</f>
        <v>171165.33333333334</v>
      </c>
      <c r="AD394" s="64" t="e">
        <f>AVERAGE(Tabela13[[#This Row],[DIV 2015]:[DIV 2010]])</f>
        <v>#DIV/0!</v>
      </c>
      <c r="AE394" s="83" t="e">
        <f>Tabela13[[#This Row],[DIV MÉD]]*1000/Tabela13[[#This Row],[Qtde Total Ações]]</f>
        <v>#DIV/0!</v>
      </c>
      <c r="AF394" s="30" t="e">
        <f>Tabela13[[#This Row],[DIV MÉD]]/Tabela13[[#This Row],[LUCRO MÉD]]</f>
        <v>#DIV/0!</v>
      </c>
      <c r="AG394" s="30" t="e">
        <f>Tabela13[[#This Row],[DIV MÉD/AÇÃO]]/Tabela13[[#This Row],[Cotação]]</f>
        <v>#DIV/0!</v>
      </c>
      <c r="AH394" s="30" t="e">
        <f>Tabela13[[#This Row],[Cotação]]/Tabela13[[#This Row],[VPA]]</f>
        <v>#DIV/0!</v>
      </c>
      <c r="AI394" s="58">
        <f>IF(Tabela13[[#This Row],[P. Líquido]]&gt;0,Tabela13[[#This Row],[LUCRO MÉD]]/(Tabela13[[#This Row],[P. Líquido]]),0)</f>
        <v>0.20691558785639827</v>
      </c>
      <c r="AJ394" s="70" t="e">
        <f>IF([LUCRO MÉD]&lt;&gt;0,Tabela13[[#This Row],[Cotação]]/(Tabela13[[#This Row],[LUCRO MÉD]]*1000/Tabela13[[#This Row],[Qtde Total Ações]]),0)</f>
        <v>#DIV/0!</v>
      </c>
      <c r="AK394" s="58" t="e">
        <f>(Tabela13[[#This Row],[LUCRO MÉD]]*1000/Tabela13[[#This Row],[Qtde Total Ações]])/Tabela13[[#This Row],[Cotação]]</f>
        <v>#DIV/0!</v>
      </c>
      <c r="AL394" s="56">
        <f>Tabela13[[#This Row],[Ativo Circ.]]/Tabela13[[#This Row],[Passivo Circ.]]</f>
        <v>1.2356174185634456</v>
      </c>
      <c r="AM394" s="30">
        <f>STDEV(Tabela13[[#This Row],[LUCRO 2015]:[LUCRO 2010]])/Tabela13[[#This Row],[LUCRO MÉD]]</f>
        <v>0.95799495698740555</v>
      </c>
    </row>
    <row r="395" spans="1:39" hidden="1">
      <c r="A395" s="60" t="s">
        <v>820</v>
      </c>
      <c r="B395" s="21" t="s">
        <v>562</v>
      </c>
      <c r="C395" s="21" t="s">
        <v>27</v>
      </c>
      <c r="D395" s="34">
        <f>MAX(Tabela13[[#This Row],[Colunas1]:[Colunas5]])</f>
        <v>6.33</v>
      </c>
      <c r="E395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5" s="28" t="e">
        <f>IF(Tabela13[[#This Row],[P. Líquido]]&lt;&gt;0,(Tabela13[[#This Row],[P. Líquido]]*1000)/Tabela13[[#This Row],[Qtde Total Ações]],0)</f>
        <v>#DIV/0!</v>
      </c>
      <c r="G395" s="39">
        <f>SUMPRODUCT(N(TRIM(Tabela15[Colunas1])=Tabela13[[#This Row],[Nome de Pregão]]),Tabela15[Qtde total de ações])</f>
        <v>0</v>
      </c>
      <c r="H395" s="21">
        <f>SUMPRODUCT(N(Tabela1[Código]=Tabela13[[#This Row],[PAPEL]]),Tabela1[Fechamento])</f>
        <v>6.33</v>
      </c>
      <c r="I395" s="21">
        <f>SUMPRODUCT(N(Tabela17[Código]=Tabela13[[#This Row],[PAPEL]]),Tabela17[Fechamento])</f>
        <v>0</v>
      </c>
      <c r="J395" s="21">
        <f>SUMPRODUCT(N(Tabela176[Código]=Tabela13[[#This Row],[PAPEL]]),Tabela176[Fechamento])</f>
        <v>0</v>
      </c>
      <c r="K395" s="21">
        <f>SUMPRODUCT(N(Tabela1768[Código]=Tabela13[[#This Row],[PAPEL]]),Tabela1768[Fechamento])</f>
        <v>0</v>
      </c>
      <c r="L395" s="21">
        <f>SUMPRODUCT(N(Tabela17683[Código]=Tabela13[[#This Row],[PAPEL]]),Tabela17683[Fechamento])</f>
        <v>0</v>
      </c>
      <c r="M395" s="32">
        <f>IF(Tabela13[[#This Row],[Cotação]]&gt;0,Plan1!$B$2/Tabela13[[#This Row],[Cotação]]-MOD(Plan1!$B$2/Tabela13[[#This Row],[Cotação]],100),0)</f>
        <v>100</v>
      </c>
      <c r="N395" s="39">
        <v>827223</v>
      </c>
      <c r="O395" s="39">
        <v>362629</v>
      </c>
      <c r="P395" s="87">
        <v>293480</v>
      </c>
      <c r="Q395" s="64">
        <v>87833</v>
      </c>
      <c r="R395" s="64">
        <v>65591</v>
      </c>
      <c r="S395" s="64">
        <v>360072</v>
      </c>
      <c r="T395" s="64"/>
      <c r="U395" s="64"/>
      <c r="V395" s="94"/>
      <c r="W395" s="93"/>
      <c r="X395" s="64"/>
      <c r="Y395" s="64"/>
      <c r="Z395" s="64"/>
      <c r="AA395" s="64"/>
      <c r="AB395" s="64"/>
      <c r="AC395" s="64">
        <f>AVERAGE(Tabela13[[#This Row],[LUCRO 2015]:[LUCRO 2010]])</f>
        <v>171165.33333333334</v>
      </c>
      <c r="AD395" s="64" t="e">
        <f>AVERAGE(Tabela13[[#This Row],[DIV 2015]:[DIV 2010]])</f>
        <v>#DIV/0!</v>
      </c>
      <c r="AE395" s="83" t="e">
        <f>Tabela13[[#This Row],[DIV MÉD]]*1000/Tabela13[[#This Row],[Qtde Total Ações]]</f>
        <v>#DIV/0!</v>
      </c>
      <c r="AF395" s="30" t="e">
        <f>Tabela13[[#This Row],[DIV MÉD]]/Tabela13[[#This Row],[LUCRO MÉD]]</f>
        <v>#DIV/0!</v>
      </c>
      <c r="AG395" s="30" t="e">
        <f>Tabela13[[#This Row],[DIV MÉD/AÇÃO]]/Tabela13[[#This Row],[Cotação]]</f>
        <v>#DIV/0!</v>
      </c>
      <c r="AH395" s="30" t="e">
        <f>Tabela13[[#This Row],[Cotação]]/Tabela13[[#This Row],[VPA]]</f>
        <v>#DIV/0!</v>
      </c>
      <c r="AI395" s="58">
        <f>IF(Tabela13[[#This Row],[P. Líquido]]&gt;0,Tabela13[[#This Row],[LUCRO MÉD]]/(Tabela13[[#This Row],[P. Líquido]]),0)</f>
        <v>0.20691558785639827</v>
      </c>
      <c r="AJ395" s="70" t="e">
        <f>IF([LUCRO MÉD]&lt;&gt;0,Tabela13[[#This Row],[Cotação]]/(Tabela13[[#This Row],[LUCRO MÉD]]*1000/Tabela13[[#This Row],[Qtde Total Ações]]),0)</f>
        <v>#DIV/0!</v>
      </c>
      <c r="AK395" s="58" t="e">
        <f>(Tabela13[[#This Row],[LUCRO MÉD]]*1000/Tabela13[[#This Row],[Qtde Total Ações]])/Tabela13[[#This Row],[Cotação]]</f>
        <v>#DIV/0!</v>
      </c>
      <c r="AL395" s="56">
        <f>Tabela13[[#This Row],[Ativo Circ.]]/Tabela13[[#This Row],[Passivo Circ.]]</f>
        <v>1.2356174185634456</v>
      </c>
      <c r="AM395" s="30">
        <f>STDEV(Tabela13[[#This Row],[LUCRO 2015]:[LUCRO 2010]])/Tabela13[[#This Row],[LUCRO MÉD]]</f>
        <v>0.95799495698740555</v>
      </c>
    </row>
    <row r="396" spans="1:39" hidden="1">
      <c r="A396" s="60" t="s">
        <v>820</v>
      </c>
      <c r="B396" s="21" t="s">
        <v>555</v>
      </c>
      <c r="C396" s="21" t="s">
        <v>188</v>
      </c>
      <c r="D396" s="34">
        <f>MAX(Tabela13[[#This Row],[Colunas1]:[Colunas5]])</f>
        <v>6.95</v>
      </c>
      <c r="E396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6" s="28" t="e">
        <f>IF(Tabela13[[#This Row],[P. Líquido]]&lt;&gt;0,(Tabela13[[#This Row],[P. Líquido]]*1000)/Tabela13[[#This Row],[Qtde Total Ações]],0)</f>
        <v>#DIV/0!</v>
      </c>
      <c r="G396" s="39">
        <f>SUMPRODUCT(N(TRIM(Tabela15[Colunas1])=Tabela13[[#This Row],[Nome de Pregão]]),Tabela15[Qtde total de ações])</f>
        <v>0</v>
      </c>
      <c r="H396" s="21">
        <f>SUMPRODUCT(N(Tabela1[Código]=Tabela13[[#This Row],[PAPEL]]),Tabela1[Fechamento])</f>
        <v>0</v>
      </c>
      <c r="I396" s="21">
        <f>SUMPRODUCT(N(Tabela17[Código]=Tabela13[[#This Row],[PAPEL]]),Tabela17[Fechamento])</f>
        <v>6.95</v>
      </c>
      <c r="J396" s="21">
        <f>SUMPRODUCT(N(Tabela176[Código]=Tabela13[[#This Row],[PAPEL]]),Tabela176[Fechamento])</f>
        <v>0</v>
      </c>
      <c r="K396" s="21">
        <f>SUMPRODUCT(N(Tabela1768[Código]=Tabela13[[#This Row],[PAPEL]]),Tabela1768[Fechamento])</f>
        <v>0</v>
      </c>
      <c r="L396" s="21">
        <f>SUMPRODUCT(N(Tabela17683[Código]=Tabela13[[#This Row],[PAPEL]]),Tabela17683[Fechamento])</f>
        <v>0</v>
      </c>
      <c r="M396" s="32">
        <f>IF(Tabela13[[#This Row],[Cotação]]&gt;0,Plan1!$B$2/Tabela13[[#This Row],[Cotação]]-MOD(Plan1!$B$2/Tabela13[[#This Row],[Cotação]],100),0)</f>
        <v>100</v>
      </c>
      <c r="N396" s="39">
        <v>827223</v>
      </c>
      <c r="O396" s="39">
        <v>362629</v>
      </c>
      <c r="P396" s="87">
        <v>293480</v>
      </c>
      <c r="Q396" s="64">
        <v>87833</v>
      </c>
      <c r="R396" s="64">
        <v>65591</v>
      </c>
      <c r="S396" s="64">
        <v>360072</v>
      </c>
      <c r="T396" s="64"/>
      <c r="U396" s="64"/>
      <c r="V396" s="94"/>
      <c r="W396" s="93"/>
      <c r="X396" s="64"/>
      <c r="Y396" s="64"/>
      <c r="Z396" s="64"/>
      <c r="AA396" s="64"/>
      <c r="AB396" s="64"/>
      <c r="AC396" s="64">
        <f>AVERAGE(Tabela13[[#This Row],[LUCRO 2015]:[LUCRO 2010]])</f>
        <v>171165.33333333334</v>
      </c>
      <c r="AD396" s="64" t="e">
        <f>AVERAGE(Tabela13[[#This Row],[DIV 2015]:[DIV 2010]])</f>
        <v>#DIV/0!</v>
      </c>
      <c r="AE396" s="83" t="e">
        <f>Tabela13[[#This Row],[DIV MÉD]]*1000/Tabela13[[#This Row],[Qtde Total Ações]]</f>
        <v>#DIV/0!</v>
      </c>
      <c r="AF396" s="30" t="e">
        <f>Tabela13[[#This Row],[DIV MÉD]]/Tabela13[[#This Row],[LUCRO MÉD]]</f>
        <v>#DIV/0!</v>
      </c>
      <c r="AG396" s="30" t="e">
        <f>Tabela13[[#This Row],[DIV MÉD/AÇÃO]]/Tabela13[[#This Row],[Cotação]]</f>
        <v>#DIV/0!</v>
      </c>
      <c r="AH396" s="30" t="e">
        <f>Tabela13[[#This Row],[Cotação]]/Tabela13[[#This Row],[VPA]]</f>
        <v>#DIV/0!</v>
      </c>
      <c r="AI396" s="58">
        <f>IF(Tabela13[[#This Row],[P. Líquido]]&gt;0,Tabela13[[#This Row],[LUCRO MÉD]]/(Tabela13[[#This Row],[P. Líquido]]),0)</f>
        <v>0.20691558785639827</v>
      </c>
      <c r="AJ396" s="70" t="e">
        <f>IF([LUCRO MÉD]&lt;&gt;0,Tabela13[[#This Row],[Cotação]]/(Tabela13[[#This Row],[LUCRO MÉD]]*1000/Tabela13[[#This Row],[Qtde Total Ações]]),0)</f>
        <v>#DIV/0!</v>
      </c>
      <c r="AK396" s="58" t="e">
        <f>(Tabela13[[#This Row],[LUCRO MÉD]]*1000/Tabela13[[#This Row],[Qtde Total Ações]])/Tabela13[[#This Row],[Cotação]]</f>
        <v>#DIV/0!</v>
      </c>
      <c r="AL396" s="56">
        <f>Tabela13[[#This Row],[Ativo Circ.]]/Tabela13[[#This Row],[Passivo Circ.]]</f>
        <v>1.2356174185634456</v>
      </c>
      <c r="AM396" s="30">
        <f>STDEV(Tabela13[[#This Row],[LUCRO 2015]:[LUCRO 2010]])/Tabela13[[#This Row],[LUCRO MÉD]]</f>
        <v>0.95799495698740555</v>
      </c>
    </row>
    <row r="397" spans="1:39" hidden="1">
      <c r="A397" s="21" t="s">
        <v>711</v>
      </c>
      <c r="B397" s="21" t="s">
        <v>555</v>
      </c>
      <c r="C397" s="21" t="s">
        <v>252</v>
      </c>
      <c r="D397" s="34">
        <f>MAX(Tabela13[[#This Row],[Colunas1]:[Colunas5]])</f>
        <v>46.05</v>
      </c>
      <c r="E39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7" s="28">
        <f>IF(Tabela13[[#This Row],[P. Líquido]]&lt;&gt;0,(Tabela13[[#This Row],[P. Líquido]]*1000)/Tabela13[[#This Row],[Qtde Total Ações]],0)</f>
        <v>0</v>
      </c>
      <c r="G397" s="39">
        <f>SUMPRODUCT(N(TRIM(Tabela15[Colunas1])=Tabela13[[#This Row],[Nome de Pregão]]),Tabela15[Qtde total de ações])</f>
        <v>47069132</v>
      </c>
      <c r="H397" s="21">
        <f>SUMPRODUCT(N(Tabela1[Código]=Tabela13[[#This Row],[PAPEL]]),Tabela1[Fechamento])</f>
        <v>0</v>
      </c>
      <c r="I397" s="21">
        <f>SUMPRODUCT(N(Tabela17[Código]=Tabela13[[#This Row],[PAPEL]]),Tabela17[Fechamento])</f>
        <v>0</v>
      </c>
      <c r="J397" s="21">
        <f>SUMPRODUCT(N(Tabela176[Código]=Tabela13[[#This Row],[PAPEL]]),Tabela176[Fechamento])</f>
        <v>46.05</v>
      </c>
      <c r="K397" s="21">
        <f>SUMPRODUCT(N(Tabela1768[Código]=Tabela13[[#This Row],[PAPEL]]),Tabela1768[Fechamento])</f>
        <v>0</v>
      </c>
      <c r="L397" s="31">
        <f>SUMPRODUCT(N(Tabela17683[Código]=Tabela13[[#This Row],[PAPEL]]),Tabela17683[Fechamento])</f>
        <v>0</v>
      </c>
      <c r="M397" s="32">
        <f>IF(Tabela13[[#This Row],[Cotação]]&gt;0,Plan1!$B$2/Tabela13[[#This Row],[Cotação]]-MOD(Plan1!$B$2/Tabela13[[#This Row],[Cotação]],100),0)</f>
        <v>0</v>
      </c>
      <c r="N397" s="32"/>
      <c r="O397" s="32"/>
      <c r="P397" s="88"/>
      <c r="Q397" s="64"/>
      <c r="R397" s="64"/>
      <c r="S397" s="64"/>
      <c r="T397" s="64"/>
      <c r="U397" s="64"/>
      <c r="V397" s="94"/>
      <c r="W397" s="93"/>
      <c r="X397" s="64"/>
      <c r="Y397" s="64"/>
      <c r="Z397" s="64"/>
      <c r="AA397" s="64"/>
      <c r="AB397" s="64"/>
      <c r="AC397" s="64" t="e">
        <f>AVERAGE(Tabela13[[#This Row],[LUCRO 2015]:[LUCRO 2010]])</f>
        <v>#DIV/0!</v>
      </c>
      <c r="AD397" s="64" t="e">
        <f>AVERAGE(Tabela13[[#This Row],[DIV 2015]:[DIV 2010]])</f>
        <v>#DIV/0!</v>
      </c>
      <c r="AE397" s="83" t="e">
        <f>Tabela13[[#This Row],[DIV MÉD]]*1000/Tabela13[[#This Row],[Qtde Total Ações]]</f>
        <v>#DIV/0!</v>
      </c>
      <c r="AF397" s="30" t="e">
        <f>Tabela13[[#This Row],[DIV MÉD]]/Tabela13[[#This Row],[LUCRO MÉD]]</f>
        <v>#DIV/0!</v>
      </c>
      <c r="AG397" s="30" t="e">
        <f>Tabela13[[#This Row],[DIV MÉD/AÇÃO]]/Tabela13[[#This Row],[Cotação]]</f>
        <v>#DIV/0!</v>
      </c>
      <c r="AH397" s="30" t="e">
        <f>Tabela13[[#This Row],[Cotação]]/Tabela13[[#This Row],[VPA]]</f>
        <v>#DIV/0!</v>
      </c>
      <c r="AI397" s="58">
        <f>IF(Tabela13[[#This Row],[P. Líquido]]&gt;0,Tabela13[[#This Row],[LUCRO MÉD]]/(Tabela13[[#This Row],[P. Líquido]]),0)</f>
        <v>0</v>
      </c>
      <c r="AJ397" s="70" t="e">
        <f>IF([LUCRO MÉD]&lt;&gt;0,Tabela13[[#This Row],[Cotação]]/(Tabela13[[#This Row],[LUCRO MÉD]]*1000/Tabela13[[#This Row],[Qtde Total Ações]]),0)</f>
        <v>#DIV/0!</v>
      </c>
      <c r="AK397" s="58" t="e">
        <f>(Tabela13[[#This Row],[LUCRO MÉD]]*1000/Tabela13[[#This Row],[Qtde Total Ações]])/Tabela13[[#This Row],[Cotação]]</f>
        <v>#DIV/0!</v>
      </c>
      <c r="AL397" s="56" t="e">
        <f>Tabela13[[#This Row],[Ativo Circ.]]/Tabela13[[#This Row],[Passivo Circ.]]</f>
        <v>#DIV/0!</v>
      </c>
      <c r="AM397" s="30" t="e">
        <f>STDEV(Tabela13[[#This Row],[LUCRO 2015]:[LUCRO 2010]])/Tabela13[[#This Row],[LUCRO MÉD]]</f>
        <v>#DIV/0!</v>
      </c>
    </row>
    <row r="398" spans="1:39" hidden="1">
      <c r="A398" s="60" t="s">
        <v>659</v>
      </c>
      <c r="B398" s="21" t="s">
        <v>555</v>
      </c>
      <c r="C398" s="21" t="s">
        <v>24</v>
      </c>
      <c r="D398" s="34">
        <f>MAX(Tabela13[[#This Row],[Colunas1]:[Colunas5]])</f>
        <v>46.7</v>
      </c>
      <c r="E39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398" s="28">
        <f>IF(Tabela13[[#This Row],[P. Líquido]]&lt;&gt;0,(Tabela13[[#This Row],[P. Líquido]]*1000)/Tabela13[[#This Row],[Qtde Total Ações]],0)</f>
        <v>21.287119241755093</v>
      </c>
      <c r="G398" s="39">
        <f>SUMPRODUCT(N(TRIM(Tabela15[Colunas1])=Tabela13[[#This Row],[Nome de Pregão]]),Tabela15[Qtde total de ações])</f>
        <v>198675967</v>
      </c>
      <c r="H398" s="21">
        <f>SUMPRODUCT(N(Tabela1[Código]=Tabela13[[#This Row],[PAPEL]]),Tabela1[Fechamento])</f>
        <v>46.7</v>
      </c>
      <c r="I398" s="21">
        <f>SUMPRODUCT(N(Tabela17[Código]=Tabela13[[#This Row],[PAPEL]]),Tabela17[Fechamento])</f>
        <v>0</v>
      </c>
      <c r="J398" s="21">
        <f>SUMPRODUCT(N(Tabela176[Código]=Tabela13[[#This Row],[PAPEL]]),Tabela176[Fechamento])</f>
        <v>0</v>
      </c>
      <c r="K398" s="21">
        <f>SUMPRODUCT(N(Tabela1768[Código]=Tabela13[[#This Row],[PAPEL]]),Tabela1768[Fechamento])</f>
        <v>0</v>
      </c>
      <c r="L398" s="31">
        <f>SUMPRODUCT(N(Tabela17683[Código]=Tabela13[[#This Row],[PAPEL]]),Tabela17683[Fechamento])</f>
        <v>0</v>
      </c>
      <c r="M398" s="32">
        <f>IF(Tabela13[[#This Row],[Cotação]]&gt;0,Plan1!$B$2/Tabela13[[#This Row],[Cotação]]-MOD(Plan1!$B$2/Tabela13[[#This Row],[Cotação]],100),0)</f>
        <v>0</v>
      </c>
      <c r="N398" s="67">
        <v>4229239</v>
      </c>
      <c r="O398" s="67">
        <v>5158351</v>
      </c>
      <c r="P398" s="89">
        <v>3131472</v>
      </c>
      <c r="Q398" s="64">
        <v>959848</v>
      </c>
      <c r="R398" s="64">
        <v>780562</v>
      </c>
      <c r="S398" s="64">
        <v>78517</v>
      </c>
      <c r="T398" s="64">
        <v>215070</v>
      </c>
      <c r="U398" s="64">
        <v>246169</v>
      </c>
      <c r="V398" s="94">
        <v>286098</v>
      </c>
      <c r="W398" s="93">
        <v>186617</v>
      </c>
      <c r="X398" s="64">
        <v>6076</v>
      </c>
      <c r="Y398" s="64">
        <v>60278</v>
      </c>
      <c r="Z398" s="64">
        <v>83040</v>
      </c>
      <c r="AA398" s="64">
        <v>266426</v>
      </c>
      <c r="AB398" s="64">
        <v>70047</v>
      </c>
      <c r="AC398" s="64">
        <f>AVERAGE(Tabela13[[#This Row],[LUCRO 2015]:[LUCRO 2010]])</f>
        <v>427710.66666666669</v>
      </c>
      <c r="AD398" s="64">
        <f>AVERAGE(Tabela13[[#This Row],[DIV 2015]:[DIV 2010]])</f>
        <v>112080.66666666667</v>
      </c>
      <c r="AE398" s="83">
        <f>Tabela13[[#This Row],[DIV MÉD]]*1000/Tabela13[[#This Row],[Qtde Total Ações]]</f>
        <v>0.56413802010922975</v>
      </c>
      <c r="AF398" s="30">
        <f>Tabela13[[#This Row],[DIV MÉD]]/Tabela13[[#This Row],[LUCRO MÉD]]</f>
        <v>0.2620478641324509</v>
      </c>
      <c r="AG398" s="30">
        <f>Tabela13[[#This Row],[DIV MÉD/AÇÃO]]/Tabela13[[#This Row],[Cotação]]</f>
        <v>1.2080043257156954E-2</v>
      </c>
      <c r="AH398" s="30">
        <f>Tabela13[[#This Row],[Cotação]]/Tabela13[[#This Row],[VPA]]</f>
        <v>2.1938149295653426</v>
      </c>
      <c r="AI398" s="58">
        <f>IF(Tabela13[[#This Row],[P. Líquido]]&gt;0,Tabela13[[#This Row],[LUCRO MÉD]]/(Tabela13[[#This Row],[P. Líquido]]),0)</f>
        <v>0.10113182694727507</v>
      </c>
      <c r="AJ398" s="70">
        <f>IF([LUCRO MÉD]&lt;&gt;0,Tabela13[[#This Row],[Cotação]]/(Tabela13[[#This Row],[LUCRO MÉD]]*1000/Tabela13[[#This Row],[Qtde Total Ações]]),0)</f>
        <v>21.692626305555471</v>
      </c>
      <c r="AK398" s="58">
        <f>(Tabela13[[#This Row],[LUCRO MÉD]]*1000/Tabela13[[#This Row],[Qtde Total Ações]])/Tabela13[[#This Row],[Cotação]]</f>
        <v>4.6098613690860497E-2</v>
      </c>
      <c r="AL398" s="56">
        <f>Tabela13[[#This Row],[Ativo Circ.]]/Tabela13[[#This Row],[Passivo Circ.]]</f>
        <v>1.6472607770403185</v>
      </c>
      <c r="AM398" s="30">
        <f>STDEV(Tabela13[[#This Row],[LUCRO 2015]:[LUCRO 2010]])/Tabela13[[#This Row],[LUCRO MÉD]]</f>
        <v>0.8284927554542808</v>
      </c>
    </row>
    <row r="399" spans="1:39" hidden="1">
      <c r="A399" s="21" t="s">
        <v>750</v>
      </c>
      <c r="B399" s="21" t="s">
        <v>555</v>
      </c>
      <c r="C399" s="21" t="s">
        <v>341</v>
      </c>
      <c r="D399" s="34">
        <f>MAX(Tabela13[[#This Row],[Colunas1]:[Colunas5]])</f>
        <v>47.01</v>
      </c>
      <c r="E399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399" s="28">
        <f>IF(Tabela13[[#This Row],[P. Líquido]]&lt;&gt;0,(Tabela13[[#This Row],[P. Líquido]]*1000)/Tabela13[[#This Row],[Qtde Total Ações]],0)</f>
        <v>0</v>
      </c>
      <c r="G399" s="39">
        <f>SUMPRODUCT(N(TRIM(Tabela15[Colunas1])=Tabela13[[#This Row],[Nome de Pregão]]),Tabela15[Qtde total de ações])</f>
        <v>265724192</v>
      </c>
      <c r="H399" s="21">
        <f>SUMPRODUCT(N(Tabela1[Código]=Tabela13[[#This Row],[PAPEL]]),Tabela1[Fechamento])</f>
        <v>0</v>
      </c>
      <c r="I399" s="21">
        <f>SUMPRODUCT(N(Tabela17[Código]=Tabela13[[#This Row],[PAPEL]]),Tabela17[Fechamento])</f>
        <v>0</v>
      </c>
      <c r="J399" s="21">
        <f>SUMPRODUCT(N(Tabela176[Código]=Tabela13[[#This Row],[PAPEL]]),Tabela176[Fechamento])</f>
        <v>47.01</v>
      </c>
      <c r="K399" s="21">
        <f>SUMPRODUCT(N(Tabela1768[Código]=Tabela13[[#This Row],[PAPEL]]),Tabela1768[Fechamento])</f>
        <v>0</v>
      </c>
      <c r="L399" s="26">
        <f>SUMPRODUCT(N(Tabela17683[Código]=Tabela13[[#This Row],[PAPEL]]),Tabela17683[Fechamento])</f>
        <v>0</v>
      </c>
      <c r="M399" s="32">
        <f>IF(Tabela13[[#This Row],[Cotação]]&gt;0,Plan1!$B$2/Tabela13[[#This Row],[Cotação]]-MOD(Plan1!$B$2/Tabela13[[#This Row],[Cotação]],100),0)</f>
        <v>0</v>
      </c>
      <c r="N399" s="32"/>
      <c r="O399" s="32"/>
      <c r="P399" s="88"/>
      <c r="Q399" s="64"/>
      <c r="R399" s="64"/>
      <c r="S399" s="64"/>
      <c r="T399" s="64"/>
      <c r="U399" s="64"/>
      <c r="V399" s="94"/>
      <c r="W399" s="93"/>
      <c r="X399" s="64"/>
      <c r="Y399" s="64"/>
      <c r="Z399" s="64"/>
      <c r="AA399" s="64"/>
      <c r="AB399" s="64"/>
      <c r="AC399" s="64" t="e">
        <f>AVERAGE(Tabela13[[#This Row],[LUCRO 2015]:[LUCRO 2010]])</f>
        <v>#DIV/0!</v>
      </c>
      <c r="AD399" s="64" t="e">
        <f>AVERAGE(Tabela13[[#This Row],[DIV 2015]:[DIV 2010]])</f>
        <v>#DIV/0!</v>
      </c>
      <c r="AE399" s="83" t="e">
        <f>Tabela13[[#This Row],[DIV MÉD]]*1000/Tabela13[[#This Row],[Qtde Total Ações]]</f>
        <v>#DIV/0!</v>
      </c>
      <c r="AF399" s="30" t="e">
        <f>Tabela13[[#This Row],[DIV MÉD]]/Tabela13[[#This Row],[LUCRO MÉD]]</f>
        <v>#DIV/0!</v>
      </c>
      <c r="AG399" s="30" t="e">
        <f>Tabela13[[#This Row],[DIV MÉD/AÇÃO]]/Tabela13[[#This Row],[Cotação]]</f>
        <v>#DIV/0!</v>
      </c>
      <c r="AH399" s="30" t="e">
        <f>Tabela13[[#This Row],[Cotação]]/Tabela13[[#This Row],[VPA]]</f>
        <v>#DIV/0!</v>
      </c>
      <c r="AI399" s="58">
        <f>IF(Tabela13[[#This Row],[P. Líquido]]&gt;0,Tabela13[[#This Row],[LUCRO MÉD]]/(Tabela13[[#This Row],[P. Líquido]]),0)</f>
        <v>0</v>
      </c>
      <c r="AJ399" s="70" t="e">
        <f>IF([LUCRO MÉD]&lt;&gt;0,Tabela13[[#This Row],[Cotação]]/(Tabela13[[#This Row],[LUCRO MÉD]]*1000/Tabela13[[#This Row],[Qtde Total Ações]]),0)</f>
        <v>#DIV/0!</v>
      </c>
      <c r="AK399" s="58" t="e">
        <f>(Tabela13[[#This Row],[LUCRO MÉD]]*1000/Tabela13[[#This Row],[Qtde Total Ações]])/Tabela13[[#This Row],[Cotação]]</f>
        <v>#DIV/0!</v>
      </c>
      <c r="AL399" s="56" t="e">
        <f>Tabela13[[#This Row],[Ativo Circ.]]/Tabela13[[#This Row],[Passivo Circ.]]</f>
        <v>#DIV/0!</v>
      </c>
      <c r="AM399" s="30" t="e">
        <f>STDEV(Tabela13[[#This Row],[LUCRO 2015]:[LUCRO 2010]])/Tabela13[[#This Row],[LUCRO MÉD]]</f>
        <v>#DIV/0!</v>
      </c>
    </row>
    <row r="400" spans="1:39" hidden="1">
      <c r="A400" s="60" t="s">
        <v>602</v>
      </c>
      <c r="B400" s="21" t="s">
        <v>555</v>
      </c>
      <c r="C400" s="21" t="s">
        <v>142</v>
      </c>
      <c r="D400" s="34">
        <f>MAX(Tabela13[[#This Row],[Colunas1]:[Colunas5]])</f>
        <v>48.25</v>
      </c>
      <c r="E400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0" s="28">
        <f>IF(Tabela13[[#This Row],[P. Líquido]]&lt;&gt;0,(Tabela13[[#This Row],[P. Líquido]]*1000)/Tabela13[[#This Row],[Qtde Total Ações]],0)</f>
        <v>17.02930289473187</v>
      </c>
      <c r="G400" s="39">
        <f>SUMPRODUCT(N(TRIM(Tabela15[Colunas1])=Tabela13[[#This Row],[Nome de Pregão]]),Tabela15[Qtde total de ações])</f>
        <v>812473246</v>
      </c>
      <c r="H400" s="21">
        <f>SUMPRODUCT(N(Tabela1[Código]=Tabela13[[#This Row],[PAPEL]]),Tabela1[Fechamento])</f>
        <v>0</v>
      </c>
      <c r="I400" s="21">
        <f>SUMPRODUCT(N(Tabela17[Código]=Tabela13[[#This Row],[PAPEL]]),Tabela17[Fechamento])</f>
        <v>48.25</v>
      </c>
      <c r="J400" s="21">
        <f>SUMPRODUCT(N(Tabela176[Código]=Tabela13[[#This Row],[PAPEL]]),Tabela176[Fechamento])</f>
        <v>0</v>
      </c>
      <c r="K400" s="21">
        <f>SUMPRODUCT(N(Tabela1768[Código]=Tabela13[[#This Row],[PAPEL]]),Tabela1768[Fechamento])</f>
        <v>0</v>
      </c>
      <c r="L400" s="26">
        <f>SUMPRODUCT(N(Tabela17683[Código]=Tabela13[[#This Row],[PAPEL]]),Tabela17683[Fechamento])</f>
        <v>0</v>
      </c>
      <c r="M400" s="32">
        <f>IF(Tabela13[[#This Row],[Cotação]]&gt;0,Plan1!$B$2/Tabela13[[#This Row],[Cotação]]-MOD(Plan1!$B$2/Tabela13[[#This Row],[Cotação]],100),0)</f>
        <v>0</v>
      </c>
      <c r="N400" s="67">
        <v>13835853</v>
      </c>
      <c r="O400" s="67">
        <v>19180049</v>
      </c>
      <c r="P400" s="89">
        <v>11621113</v>
      </c>
      <c r="Q400" s="64">
        <v>3130858</v>
      </c>
      <c r="R400" s="64">
        <v>2224877</v>
      </c>
      <c r="S400" s="64">
        <v>1066837</v>
      </c>
      <c r="T400" s="64">
        <v>820667</v>
      </c>
      <c r="U400" s="64">
        <v>1365089</v>
      </c>
      <c r="V400" s="94">
        <v>804996</v>
      </c>
      <c r="W400" s="93">
        <v>889113</v>
      </c>
      <c r="X400" s="64">
        <v>726013</v>
      </c>
      <c r="Y400" s="64">
        <v>579050</v>
      </c>
      <c r="Z400" s="64">
        <v>439790</v>
      </c>
      <c r="AA400" s="64">
        <v>501644</v>
      </c>
      <c r="AB400" s="64">
        <v>153200</v>
      </c>
      <c r="AC400" s="64">
        <f>AVERAGE(Tabela13[[#This Row],[LUCRO 2015]:[LUCRO 2010]])</f>
        <v>1568887.3333333333</v>
      </c>
      <c r="AD400" s="64">
        <f>AVERAGE(Tabela13[[#This Row],[DIV 2015]:[DIV 2010]])</f>
        <v>548135</v>
      </c>
      <c r="AE400" s="83">
        <f>Tabela13[[#This Row],[DIV MÉD]]*1000/Tabela13[[#This Row],[Qtde Total Ações]]</f>
        <v>0.67464990717983597</v>
      </c>
      <c r="AF400" s="30">
        <f>Tabela13[[#This Row],[DIV MÉD]]/Tabela13[[#This Row],[LUCRO MÉD]]</f>
        <v>0.34937817927014941</v>
      </c>
      <c r="AG400" s="30">
        <f>Tabela13[[#This Row],[DIV MÉD/AÇÃO]]/Tabela13[[#This Row],[Cotação]]</f>
        <v>1.3982381495955151E-2</v>
      </c>
      <c r="AH400" s="30">
        <f>Tabela13[[#This Row],[Cotação]]/Tabela13[[#This Row],[VPA]]</f>
        <v>2.8333514471062973</v>
      </c>
      <c r="AI400" s="58">
        <f>IF(Tabela13[[#This Row],[P. Líquido]]&gt;0,Tabela13[[#This Row],[LUCRO MÉD]]/(Tabela13[[#This Row],[P. Líquido]]),0)</f>
        <v>0.11339288826885724</v>
      </c>
      <c r="AJ400" s="70">
        <f>IF([LUCRO MÉD]&lt;&gt;0,Tabela13[[#This Row],[Cotação]]/(Tabela13[[#This Row],[LUCRO MÉD]]*1000/Tabela13[[#This Row],[Qtde Total Ações]]),0)</f>
        <v>24.987029525064688</v>
      </c>
      <c r="AK400" s="58">
        <f>(Tabela13[[#This Row],[LUCRO MÉD]]*1000/Tabela13[[#This Row],[Qtde Total Ações]])/Tabela13[[#This Row],[Cotação]]</f>
        <v>4.0020763532411567E-2</v>
      </c>
      <c r="AL400" s="56">
        <f>Tabela13[[#This Row],[Ativo Circ.]]/Tabela13[[#This Row],[Passivo Circ.]]</f>
        <v>1.6504485413746515</v>
      </c>
      <c r="AM400" s="30">
        <f>STDEV(Tabela13[[#This Row],[LUCRO 2015]:[LUCRO 2010]])/Tabela13[[#This Row],[LUCRO MÉD]]</f>
        <v>0.59157801420844947</v>
      </c>
    </row>
    <row r="401" spans="1:39" hidden="1">
      <c r="A401" s="60" t="s">
        <v>781</v>
      </c>
      <c r="B401" s="21" t="s">
        <v>555</v>
      </c>
      <c r="C401" s="21" t="s">
        <v>139</v>
      </c>
      <c r="D401" s="34">
        <f>MAX(Tabela13[[#This Row],[Colunas1]:[Colunas5]])</f>
        <v>53.1</v>
      </c>
      <c r="E401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1" s="28">
        <f>IF(Tabela13[[#This Row],[P. Líquido]]&lt;&gt;0,(Tabela13[[#This Row],[P. Líquido]]*1000)/Tabela13[[#This Row],[Qtde Total Ações]],0)</f>
        <v>23.36877730027706</v>
      </c>
      <c r="G401" s="39">
        <f>SUMPRODUCT(N(TRIM(Tabela15[Colunas1])=Tabela13[[#This Row],[Nome de Pregão]]),Tabela15[Qtde total de ações])</f>
        <v>113329207</v>
      </c>
      <c r="H401" s="21">
        <f>SUMPRODUCT(N(Tabela1[Código]=Tabela13[[#This Row],[PAPEL]]),Tabela1[Fechamento])</f>
        <v>0</v>
      </c>
      <c r="I401" s="21">
        <f>SUMPRODUCT(N(Tabela17[Código]=Tabela13[[#This Row],[PAPEL]]),Tabela17[Fechamento])</f>
        <v>53.1</v>
      </c>
      <c r="J401" s="21">
        <f>SUMPRODUCT(N(Tabela176[Código]=Tabela13[[#This Row],[PAPEL]]),Tabela176[Fechamento])</f>
        <v>0</v>
      </c>
      <c r="K401" s="21">
        <f>SUMPRODUCT(N(Tabela1768[Código]=Tabela13[[#This Row],[PAPEL]]),Tabela1768[Fechamento])</f>
        <v>53.1</v>
      </c>
      <c r="L401" s="26">
        <f>SUMPRODUCT(N(Tabela17683[Código]=Tabela13[[#This Row],[PAPEL]]),Tabela17683[Fechamento])</f>
        <v>0</v>
      </c>
      <c r="M401" s="32">
        <f>IF(Tabela13[[#This Row],[Cotação]]&gt;0,Plan1!$B$2/Tabela13[[#This Row],[Cotação]]-MOD(Plan1!$B$2/Tabela13[[#This Row],[Cotação]],100),0)</f>
        <v>0</v>
      </c>
      <c r="N401" s="67">
        <v>2648365</v>
      </c>
      <c r="O401" s="67">
        <v>1622245</v>
      </c>
      <c r="P401" s="89">
        <v>1216712</v>
      </c>
      <c r="Q401" s="64">
        <v>194331</v>
      </c>
      <c r="R401" s="64">
        <v>288317</v>
      </c>
      <c r="S401" s="64">
        <v>135001</v>
      </c>
      <c r="T401" s="64">
        <v>126611</v>
      </c>
      <c r="U401" s="64">
        <v>142288</v>
      </c>
      <c r="V401" s="94">
        <v>105998</v>
      </c>
      <c r="W401" s="93">
        <v>67938</v>
      </c>
      <c r="X401" s="64">
        <v>43089</v>
      </c>
      <c r="Y401" s="64">
        <v>30000</v>
      </c>
      <c r="Z401" s="64">
        <v>30243</v>
      </c>
      <c r="AA401" s="64">
        <v>34865</v>
      </c>
      <c r="AB401" s="64">
        <v>18331</v>
      </c>
      <c r="AC401" s="64">
        <f>AVERAGE(Tabela13[[#This Row],[LUCRO 2015]:[LUCRO 2010]])</f>
        <v>165424.33333333334</v>
      </c>
      <c r="AD401" s="64">
        <f>AVERAGE(Tabela13[[#This Row],[DIV 2015]:[DIV 2010]])</f>
        <v>37411</v>
      </c>
      <c r="AE401" s="83">
        <f>Tabela13[[#This Row],[DIV MÉD]]*1000/Tabela13[[#This Row],[Qtde Total Ações]]</f>
        <v>0.33010907770668507</v>
      </c>
      <c r="AF401" s="30">
        <f>Tabela13[[#This Row],[DIV MÉD]]/Tabela13[[#This Row],[LUCRO MÉD]]</f>
        <v>0.22615173503293548</v>
      </c>
      <c r="AG401" s="30">
        <f>Tabela13[[#This Row],[DIV MÉD/AÇÃO]]/Tabela13[[#This Row],[Cotação]]</f>
        <v>6.2167434596362538E-3</v>
      </c>
      <c r="AH401" s="30">
        <f>Tabela13[[#This Row],[Cotação]]/Tabela13[[#This Row],[VPA]]</f>
        <v>2.2722626570355673</v>
      </c>
      <c r="AI401" s="58">
        <f>IF(Tabela13[[#This Row],[P. Líquido]]&gt;0,Tabela13[[#This Row],[LUCRO MÉD]]/(Tabela13[[#This Row],[P. Líquido]]),0)</f>
        <v>6.2462815107937671E-2</v>
      </c>
      <c r="AJ401" s="70">
        <f>IF([LUCRO MÉD]&lt;&gt;0,Tabela13[[#This Row],[Cotação]]/(Tabela13[[#This Row],[LUCRO MÉD]]*1000/Tabela13[[#This Row],[Qtde Total Ações]]),0)</f>
        <v>36.377845812889277</v>
      </c>
      <c r="AK401" s="58">
        <f>(Tabela13[[#This Row],[LUCRO MÉD]]*1000/Tabela13[[#This Row],[Qtde Total Ações]])/Tabela13[[#This Row],[Cotação]]</f>
        <v>2.7489258301427056E-2</v>
      </c>
      <c r="AL401" s="56">
        <f>Tabela13[[#This Row],[Ativo Circ.]]/Tabela13[[#This Row],[Passivo Circ.]]</f>
        <v>1.333302375582718</v>
      </c>
      <c r="AM401" s="30">
        <f>STDEV(Tabela13[[#This Row],[LUCRO 2015]:[LUCRO 2010]])/Tabela13[[#This Row],[LUCRO MÉD]]</f>
        <v>0.4049471500332113</v>
      </c>
    </row>
    <row r="402" spans="1:39" hidden="1">
      <c r="A402" s="60" t="s">
        <v>813</v>
      </c>
      <c r="B402" s="21" t="s">
        <v>555</v>
      </c>
      <c r="C402" s="21" t="s">
        <v>85</v>
      </c>
      <c r="D402" s="34">
        <f>MAX(Tabela13[[#This Row],[Colunas1]:[Colunas5]])</f>
        <v>58</v>
      </c>
      <c r="E40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2" s="28">
        <f>IF(Tabela13[[#This Row],[P. Líquido]]&lt;&gt;0,(Tabela13[[#This Row],[P. Líquido]]*1000)/Tabela13[[#This Row],[Qtde Total Ações]],0)</f>
        <v>34.199551275923632</v>
      </c>
      <c r="G402" s="39">
        <f>SUMPRODUCT(N(TRIM(Tabela15[Colunas1])=Tabela13[[#This Row],[Nome de Pregão]]),Tabela15[Qtde total de ações])</f>
        <v>161259455</v>
      </c>
      <c r="H402" s="21">
        <f>SUMPRODUCT(N(Tabela1[Código]=Tabela13[[#This Row],[PAPEL]]),Tabela1[Fechamento])</f>
        <v>58</v>
      </c>
      <c r="I402" s="21">
        <f>SUMPRODUCT(N(Tabela17[Código]=Tabela13[[#This Row],[PAPEL]]),Tabela17[Fechamento])</f>
        <v>0</v>
      </c>
      <c r="J402" s="21">
        <f>SUMPRODUCT(N(Tabela176[Código]=Tabela13[[#This Row],[PAPEL]]),Tabela176[Fechamento])</f>
        <v>0</v>
      </c>
      <c r="K402" s="21">
        <f>SUMPRODUCT(N(Tabela1768[Código]=Tabela13[[#This Row],[PAPEL]]),Tabela1768[Fechamento])</f>
        <v>0</v>
      </c>
      <c r="L402" s="31">
        <f>SUMPRODUCT(N(Tabela17683[Código]=Tabela13[[#This Row],[PAPEL]]),Tabela17683[Fechamento])</f>
        <v>0</v>
      </c>
      <c r="M402" s="32">
        <f>IF(Tabela13[[#This Row],[Cotação]]&gt;0,Plan1!$B$2/Tabela13[[#This Row],[Cotação]]-MOD(Plan1!$B$2/Tabela13[[#This Row],[Cotação]],100),0)</f>
        <v>0</v>
      </c>
      <c r="N402" s="67">
        <v>5515001</v>
      </c>
      <c r="O402" s="67">
        <v>898826</v>
      </c>
      <c r="P402" s="89">
        <v>422311</v>
      </c>
      <c r="Q402" s="64">
        <v>517186</v>
      </c>
      <c r="R402" s="64">
        <v>379732</v>
      </c>
      <c r="S402" s="64">
        <v>31921</v>
      </c>
      <c r="T402" s="64"/>
      <c r="U402" s="64"/>
      <c r="V402" s="94"/>
      <c r="W402" s="93"/>
      <c r="X402" s="64"/>
      <c r="Y402" s="64"/>
      <c r="Z402" s="64"/>
      <c r="AA402" s="64"/>
      <c r="AB402" s="64"/>
      <c r="AC402" s="64">
        <f>AVERAGE(Tabela13[[#This Row],[LUCRO 2015]:[LUCRO 2010]])</f>
        <v>309613</v>
      </c>
      <c r="AD402" s="64" t="e">
        <f>AVERAGE(Tabela13[[#This Row],[DIV 2015]:[DIV 2010]])</f>
        <v>#DIV/0!</v>
      </c>
      <c r="AE402" s="83" t="e">
        <f>Tabela13[[#This Row],[DIV MÉD]]*1000/Tabela13[[#This Row],[Qtde Total Ações]]</f>
        <v>#DIV/0!</v>
      </c>
      <c r="AF402" s="30" t="e">
        <f>Tabela13[[#This Row],[DIV MÉD]]/Tabela13[[#This Row],[LUCRO MÉD]]</f>
        <v>#DIV/0!</v>
      </c>
      <c r="AG402" s="30" t="e">
        <f>Tabela13[[#This Row],[DIV MÉD/AÇÃO]]/Tabela13[[#This Row],[Cotação]]</f>
        <v>#DIV/0!</v>
      </c>
      <c r="AH402" s="30">
        <f>Tabela13[[#This Row],[Cotação]]/Tabela13[[#This Row],[VPA]]</f>
        <v>1.6959286843284345</v>
      </c>
      <c r="AI402" s="58">
        <f>IF(Tabela13[[#This Row],[P. Líquido]]&gt;0,Tabela13[[#This Row],[LUCRO MÉD]]/(Tabela13[[#This Row],[P. Líquido]]),0)</f>
        <v>5.6140153011758294E-2</v>
      </c>
      <c r="AJ402" s="70">
        <f>IF([LUCRO MÉD]&lt;&gt;0,Tabela13[[#This Row],[Cotação]]/(Tabela13[[#This Row],[LUCRO MÉD]]*1000/Tabela13[[#This Row],[Qtde Total Ações]]),0)</f>
        <v>30.208836159980361</v>
      </c>
      <c r="AK402" s="58">
        <f>(Tabela13[[#This Row],[LUCRO MÉD]]*1000/Tabela13[[#This Row],[Qtde Total Ações]])/Tabela13[[#This Row],[Cotação]]</f>
        <v>3.3102897268341834E-2</v>
      </c>
      <c r="AL402" s="56">
        <f>Tabela13[[#This Row],[Ativo Circ.]]/Tabela13[[#This Row],[Passivo Circ.]]</f>
        <v>2.1283509072697608</v>
      </c>
      <c r="AM402" s="30">
        <f>STDEV(Tabela13[[#This Row],[LUCRO 2015]:[LUCRO 2010]])/Tabela13[[#This Row],[LUCRO MÉD]]</f>
        <v>0.80783443983742453</v>
      </c>
    </row>
    <row r="403" spans="1:39" hidden="1">
      <c r="A403" s="21" t="s">
        <v>742</v>
      </c>
      <c r="B403" s="21" t="s">
        <v>555</v>
      </c>
      <c r="C403" s="21" t="s">
        <v>172</v>
      </c>
      <c r="D403" s="34">
        <f>MAX(Tabela13[[#This Row],[Colunas1]:[Colunas5]])</f>
        <v>58.93</v>
      </c>
      <c r="E40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3" s="28">
        <f>IF(Tabela13[[#This Row],[P. Líquido]]&lt;&gt;0,(Tabela13[[#This Row],[P. Líquido]]*1000)/Tabela13[[#This Row],[Qtde Total Ações]],0)</f>
        <v>0</v>
      </c>
      <c r="G403" s="39">
        <f>SUMPRODUCT(N(TRIM(Tabela15[Colunas1])=Tabela13[[#This Row],[Nome de Pregão]]),Tabela15[Qtde total de ações])</f>
        <v>189997214</v>
      </c>
      <c r="H403" s="21">
        <f>SUMPRODUCT(N(Tabela1[Código]=Tabela13[[#This Row],[PAPEL]]),Tabela1[Fechamento])</f>
        <v>0</v>
      </c>
      <c r="I403" s="21">
        <f>SUMPRODUCT(N(Tabela17[Código]=Tabela13[[#This Row],[PAPEL]]),Tabela17[Fechamento])</f>
        <v>58.93</v>
      </c>
      <c r="J403" s="21">
        <f>SUMPRODUCT(N(Tabela176[Código]=Tabela13[[#This Row],[PAPEL]]),Tabela176[Fechamento])</f>
        <v>0</v>
      </c>
      <c r="K403" s="21">
        <f>SUMPRODUCT(N(Tabela1768[Código]=Tabela13[[#This Row],[PAPEL]]),Tabela1768[Fechamento])</f>
        <v>0</v>
      </c>
      <c r="L403" s="26">
        <f>SUMPRODUCT(N(Tabela17683[Código]=Tabela13[[#This Row],[PAPEL]]),Tabela17683[Fechamento])</f>
        <v>0</v>
      </c>
      <c r="M403" s="32">
        <f>IF(Tabela13[[#This Row],[Cotação]]&gt;0,Plan1!$B$2/Tabela13[[#This Row],[Cotação]]-MOD(Plan1!$B$2/Tabela13[[#This Row],[Cotação]],100),0)</f>
        <v>0</v>
      </c>
      <c r="N403" s="32"/>
      <c r="O403" s="32"/>
      <c r="P403" s="88"/>
      <c r="Q403" s="64"/>
      <c r="R403" s="64"/>
      <c r="S403" s="64"/>
      <c r="T403" s="64"/>
      <c r="U403" s="64"/>
      <c r="V403" s="94"/>
      <c r="W403" s="93"/>
      <c r="X403" s="64"/>
      <c r="Y403" s="64"/>
      <c r="Z403" s="64"/>
      <c r="AA403" s="64"/>
      <c r="AB403" s="64"/>
      <c r="AC403" s="64" t="e">
        <f>AVERAGE(Tabela13[[#This Row],[LUCRO 2015]:[LUCRO 2010]])</f>
        <v>#DIV/0!</v>
      </c>
      <c r="AD403" s="64" t="e">
        <f>AVERAGE(Tabela13[[#This Row],[DIV 2015]:[DIV 2010]])</f>
        <v>#DIV/0!</v>
      </c>
      <c r="AE403" s="83" t="e">
        <f>Tabela13[[#This Row],[DIV MÉD]]*1000/Tabela13[[#This Row],[Qtde Total Ações]]</f>
        <v>#DIV/0!</v>
      </c>
      <c r="AF403" s="30" t="e">
        <f>Tabela13[[#This Row],[DIV MÉD]]/Tabela13[[#This Row],[LUCRO MÉD]]</f>
        <v>#DIV/0!</v>
      </c>
      <c r="AG403" s="30" t="e">
        <f>Tabela13[[#This Row],[DIV MÉD/AÇÃO]]/Tabela13[[#This Row],[Cotação]]</f>
        <v>#DIV/0!</v>
      </c>
      <c r="AH403" s="30" t="e">
        <f>Tabela13[[#This Row],[Cotação]]/Tabela13[[#This Row],[VPA]]</f>
        <v>#DIV/0!</v>
      </c>
      <c r="AI403" s="58">
        <f>IF(Tabela13[[#This Row],[P. Líquido]]&gt;0,Tabela13[[#This Row],[LUCRO MÉD]]/(Tabela13[[#This Row],[P. Líquido]]),0)</f>
        <v>0</v>
      </c>
      <c r="AJ403" s="70" t="e">
        <f>IF([LUCRO MÉD]&lt;&gt;0,Tabela13[[#This Row],[Cotação]]/(Tabela13[[#This Row],[LUCRO MÉD]]*1000/Tabela13[[#This Row],[Qtde Total Ações]]),0)</f>
        <v>#DIV/0!</v>
      </c>
      <c r="AK403" s="58" t="e">
        <f>(Tabela13[[#This Row],[LUCRO MÉD]]*1000/Tabela13[[#This Row],[Qtde Total Ações]])/Tabela13[[#This Row],[Cotação]]</f>
        <v>#DIV/0!</v>
      </c>
      <c r="AL403" s="56" t="e">
        <f>Tabela13[[#This Row],[Ativo Circ.]]/Tabela13[[#This Row],[Passivo Circ.]]</f>
        <v>#DIV/0!</v>
      </c>
      <c r="AM403" s="30" t="e">
        <f>STDEV(Tabela13[[#This Row],[LUCRO 2015]:[LUCRO 2010]])/Tabela13[[#This Row],[LUCRO MÉD]]</f>
        <v>#DIV/0!</v>
      </c>
    </row>
    <row r="404" spans="1:39" hidden="1">
      <c r="A404" s="60" t="s">
        <v>813</v>
      </c>
      <c r="B404" s="21" t="s">
        <v>556</v>
      </c>
      <c r="C404" s="21" t="s">
        <v>86</v>
      </c>
      <c r="D404" s="34">
        <f>MAX(Tabela13[[#This Row],[Colunas1]:[Colunas5]])</f>
        <v>60.48</v>
      </c>
      <c r="E40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4" s="28">
        <f>IF(Tabela13[[#This Row],[P. Líquido]]&lt;&gt;0,(Tabela13[[#This Row],[P. Líquido]]*1000)/Tabela13[[#This Row],[Qtde Total Ações]],0)</f>
        <v>34.199551275923632</v>
      </c>
      <c r="G404" s="39">
        <f>SUMPRODUCT(N(TRIM(Tabela15[Colunas1])=Tabela13[[#This Row],[Nome de Pregão]]),Tabela15[Qtde total de ações])</f>
        <v>161259455</v>
      </c>
      <c r="H404" s="21">
        <f>SUMPRODUCT(N(Tabela1[Código]=Tabela13[[#This Row],[PAPEL]]),Tabela1[Fechamento])</f>
        <v>60.48</v>
      </c>
      <c r="I404" s="21">
        <f>SUMPRODUCT(N(Tabela17[Código]=Tabela13[[#This Row],[PAPEL]]),Tabela17[Fechamento])</f>
        <v>0</v>
      </c>
      <c r="J404" s="21">
        <f>SUMPRODUCT(N(Tabela176[Código]=Tabela13[[#This Row],[PAPEL]]),Tabela176[Fechamento])</f>
        <v>0</v>
      </c>
      <c r="K404" s="21">
        <f>SUMPRODUCT(N(Tabela1768[Código]=Tabela13[[#This Row],[PAPEL]]),Tabela1768[Fechamento])</f>
        <v>0</v>
      </c>
      <c r="L404" s="31">
        <f>SUMPRODUCT(N(Tabela17683[Código]=Tabela13[[#This Row],[PAPEL]]),Tabela17683[Fechamento])</f>
        <v>0</v>
      </c>
      <c r="M404" s="32">
        <f>IF(Tabela13[[#This Row],[Cotação]]&gt;0,Plan1!$B$2/Tabela13[[#This Row],[Cotação]]-MOD(Plan1!$B$2/Tabela13[[#This Row],[Cotação]],100),0)</f>
        <v>0</v>
      </c>
      <c r="N404" s="67">
        <v>5515001</v>
      </c>
      <c r="O404" s="67">
        <v>898826</v>
      </c>
      <c r="P404" s="89">
        <v>422311</v>
      </c>
      <c r="Q404" s="64">
        <v>517186</v>
      </c>
      <c r="R404" s="64">
        <v>379732</v>
      </c>
      <c r="S404" s="64">
        <v>31921</v>
      </c>
      <c r="T404" s="64"/>
      <c r="U404" s="64"/>
      <c r="V404" s="94"/>
      <c r="W404" s="93"/>
      <c r="X404" s="64"/>
      <c r="Y404" s="64"/>
      <c r="Z404" s="64"/>
      <c r="AA404" s="64"/>
      <c r="AB404" s="64"/>
      <c r="AC404" s="64">
        <f>AVERAGE(Tabela13[[#This Row],[LUCRO 2015]:[LUCRO 2010]])</f>
        <v>309613</v>
      </c>
      <c r="AD404" s="64" t="e">
        <f>AVERAGE(Tabela13[[#This Row],[DIV 2015]:[DIV 2010]])</f>
        <v>#DIV/0!</v>
      </c>
      <c r="AE404" s="83" t="e">
        <f>Tabela13[[#This Row],[DIV MÉD]]*1000/Tabela13[[#This Row],[Qtde Total Ações]]</f>
        <v>#DIV/0!</v>
      </c>
      <c r="AF404" s="30" t="e">
        <f>Tabela13[[#This Row],[DIV MÉD]]/Tabela13[[#This Row],[LUCRO MÉD]]</f>
        <v>#DIV/0!</v>
      </c>
      <c r="AG404" s="30" t="e">
        <f>Tabela13[[#This Row],[DIV MÉD/AÇÃO]]/Tabela13[[#This Row],[Cotação]]</f>
        <v>#DIV/0!</v>
      </c>
      <c r="AH404" s="30">
        <f>Tabela13[[#This Row],[Cotação]]/Tabela13[[#This Row],[VPA]]</f>
        <v>1.76844425565834</v>
      </c>
      <c r="AI404" s="58">
        <f>IF(Tabela13[[#This Row],[P. Líquido]]&gt;0,Tabela13[[#This Row],[LUCRO MÉD]]/(Tabela13[[#This Row],[P. Líquido]]),0)</f>
        <v>5.6140153011758294E-2</v>
      </c>
      <c r="AJ404" s="70">
        <f>IF([LUCRO MÉD]&lt;&gt;0,Tabela13[[#This Row],[Cotação]]/(Tabela13[[#This Row],[LUCRO MÉD]]*1000/Tabela13[[#This Row],[Qtde Total Ações]]),0)</f>
        <v>31.500524326820901</v>
      </c>
      <c r="AK404" s="58">
        <f>(Tabela13[[#This Row],[LUCRO MÉD]]*1000/Tabela13[[#This Row],[Qtde Total Ações]])/Tabela13[[#This Row],[Cotação]]</f>
        <v>3.174550333273523E-2</v>
      </c>
      <c r="AL404" s="56">
        <f>Tabela13[[#This Row],[Ativo Circ.]]/Tabela13[[#This Row],[Passivo Circ.]]</f>
        <v>2.1283509072697608</v>
      </c>
      <c r="AM404" s="30">
        <f>STDEV(Tabela13[[#This Row],[LUCRO 2015]:[LUCRO 2010]])/Tabela13[[#This Row],[LUCRO MÉD]]</f>
        <v>0.80783443983742453</v>
      </c>
    </row>
    <row r="405" spans="1:39" hidden="1">
      <c r="A405" s="60" t="s">
        <v>808</v>
      </c>
      <c r="B405" s="21" t="s">
        <v>555</v>
      </c>
      <c r="C405" s="21" t="s">
        <v>61</v>
      </c>
      <c r="D405" s="34">
        <f>MAX(Tabela13[[#This Row],[Colunas1]:[Colunas5]])</f>
        <v>60.75</v>
      </c>
      <c r="E405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5" s="28">
        <f>IF(Tabela13[[#This Row],[P. Líquido]]&lt;&gt;0,(Tabela13[[#This Row],[P. Líquido]]*1000)/Tabela13[[#This Row],[Qtde Total Ações]],0)</f>
        <v>308.96882129770449</v>
      </c>
      <c r="G405" s="39">
        <f>SUMPRODUCT(N(TRIM(Tabela15[Colunas1])=Tabela13[[#This Row],[Nome de Pregão]]),Tabela15[Qtde total de ações])</f>
        <v>16354401</v>
      </c>
      <c r="H405" s="21">
        <f>SUMPRODUCT(N(Tabela1[Código]=Tabela13[[#This Row],[PAPEL]]),Tabela1[Fechamento])</f>
        <v>0</v>
      </c>
      <c r="I405" s="21">
        <f>SUMPRODUCT(N(Tabela17[Código]=Tabela13[[#This Row],[PAPEL]]),Tabela17[Fechamento])</f>
        <v>60.75</v>
      </c>
      <c r="J405" s="21">
        <f>SUMPRODUCT(N(Tabela176[Código]=Tabela13[[#This Row],[PAPEL]]),Tabela176[Fechamento])</f>
        <v>0</v>
      </c>
      <c r="K405" s="21">
        <f>SUMPRODUCT(N(Tabela1768[Código]=Tabela13[[#This Row],[PAPEL]]),Tabela1768[Fechamento])</f>
        <v>0</v>
      </c>
      <c r="L405" s="26">
        <f>SUMPRODUCT(N(Tabela17683[Código]=Tabela13[[#This Row],[PAPEL]]),Tabela17683[Fechamento])</f>
        <v>0</v>
      </c>
      <c r="M405" s="32">
        <f>IF(Tabela13[[#This Row],[Cotação]]&gt;0,Plan1!$B$2/Tabela13[[#This Row],[Cotação]]-MOD(Plan1!$B$2/Tabela13[[#This Row],[Cotação]],100),0)</f>
        <v>0</v>
      </c>
      <c r="N405" s="39">
        <v>5053000</v>
      </c>
      <c r="O405" s="39">
        <v>4357000</v>
      </c>
      <c r="P405" s="87">
        <v>4456000</v>
      </c>
      <c r="Q405" s="64">
        <v>0</v>
      </c>
      <c r="R405" s="64">
        <v>0</v>
      </c>
      <c r="S405" s="64">
        <v>2000</v>
      </c>
      <c r="T405" s="64">
        <v>157000</v>
      </c>
      <c r="U405" s="64">
        <v>196000</v>
      </c>
      <c r="V405" s="94">
        <v>431000</v>
      </c>
      <c r="W405" s="93">
        <v>4000</v>
      </c>
      <c r="X405" s="64">
        <v>41000</v>
      </c>
      <c r="Y405" s="64">
        <v>43000</v>
      </c>
      <c r="Z405" s="64">
        <v>51000</v>
      </c>
      <c r="AA405" s="64">
        <v>9000</v>
      </c>
      <c r="AB405" s="64">
        <v>98000</v>
      </c>
      <c r="AC405" s="64">
        <f>AVERAGE(Tabela13[[#This Row],[LUCRO 2015]:[LUCRO 2010]])</f>
        <v>131000</v>
      </c>
      <c r="AD405" s="64">
        <f>AVERAGE(Tabela13[[#This Row],[DIV 2015]:[DIV 2010]])</f>
        <v>41000</v>
      </c>
      <c r="AE405" s="83">
        <f>Tabela13[[#This Row],[DIV MÉD]]*1000/Tabela13[[#This Row],[Qtde Total Ações]]</f>
        <v>2.5069704478935058</v>
      </c>
      <c r="AF405" s="30">
        <f>Tabela13[[#This Row],[DIV MÉD]]/Tabela13[[#This Row],[LUCRO MÉD]]</f>
        <v>0.31297709923664124</v>
      </c>
      <c r="AG405" s="30">
        <f>Tabela13[[#This Row],[DIV MÉD/AÇÃO]]/Tabela13[[#This Row],[Cotação]]</f>
        <v>4.126700325750627E-2</v>
      </c>
      <c r="AH405" s="30">
        <f>Tabela13[[#This Row],[Cotação]]/Tabela13[[#This Row],[VPA]]</f>
        <v>0.19662178126855334</v>
      </c>
      <c r="AI405" s="58">
        <f>IF(Tabela13[[#This Row],[P. Líquido]]&gt;0,Tabela13[[#This Row],[LUCRO MÉD]]/(Tabela13[[#This Row],[P. Líquido]]),0)</f>
        <v>2.5925192954680387E-2</v>
      </c>
      <c r="AJ405" s="70">
        <f>IF([LUCRO MÉD]&lt;&gt;0,Tabela13[[#This Row],[Cotação]]/(Tabela13[[#This Row],[LUCRO MÉD]]*1000/Tabela13[[#This Row],[Qtde Total Ações]]),0)</f>
        <v>7.5841974103053431</v>
      </c>
      <c r="AK405" s="58">
        <f>(Tabela13[[#This Row],[LUCRO MÉD]]*1000/Tabela13[[#This Row],[Qtde Total Ações]])/Tabela13[[#This Row],[Cotação]]</f>
        <v>0.1318531079691054</v>
      </c>
      <c r="AL405" s="56">
        <f>Tabela13[[#This Row],[Ativo Circ.]]/Tabela13[[#This Row],[Passivo Circ.]]</f>
        <v>0.97778276481149018</v>
      </c>
      <c r="AM405" s="30">
        <f>STDEV(Tabela13[[#This Row],[LUCRO 2015]:[LUCRO 2010]])/Tabela13[[#This Row],[LUCRO MÉD]]</f>
        <v>1.303820369339181</v>
      </c>
    </row>
    <row r="406" spans="1:39" hidden="1">
      <c r="A406" s="60" t="s">
        <v>768</v>
      </c>
      <c r="B406" s="21" t="s">
        <v>555</v>
      </c>
      <c r="C406" s="21" t="s">
        <v>336</v>
      </c>
      <c r="D406" s="34">
        <f>MAX(Tabela13[[#This Row],[Colunas1]:[Colunas5]])</f>
        <v>61.76</v>
      </c>
      <c r="E406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6" s="28">
        <f>IF(Tabela13[[#This Row],[P. Líquido]]&lt;&gt;0,(Tabela13[[#This Row],[P. Líquido]]*1000)/Tabela13[[#This Row],[Qtde Total Ações]],0)</f>
        <v>8.0414969157288745</v>
      </c>
      <c r="G406" s="39">
        <f>SUMPRODUCT(N(TRIM(Tabela15[Colunas1])=Tabela13[[#This Row],[Nome de Pregão]]),Tabela15[Qtde total de ações])</f>
        <v>330386000</v>
      </c>
      <c r="H406" s="21">
        <f>SUMPRODUCT(N(Tabela1[Código]=Tabela13[[#This Row],[PAPEL]]),Tabela1[Fechamento])</f>
        <v>0</v>
      </c>
      <c r="I406" s="21">
        <f>SUMPRODUCT(N(Tabela17[Código]=Tabela13[[#This Row],[PAPEL]]),Tabela17[Fechamento])</f>
        <v>0</v>
      </c>
      <c r="J406" s="21">
        <f>SUMPRODUCT(N(Tabela176[Código]=Tabela13[[#This Row],[PAPEL]]),Tabela176[Fechamento])</f>
        <v>61.76</v>
      </c>
      <c r="K406" s="21">
        <f>SUMPRODUCT(N(Tabela1768[Código]=Tabela13[[#This Row],[PAPEL]]),Tabela1768[Fechamento])</f>
        <v>0</v>
      </c>
      <c r="L406" s="26">
        <f>SUMPRODUCT(N(Tabela17683[Código]=Tabela13[[#This Row],[PAPEL]]),Tabela17683[Fechamento])</f>
        <v>0</v>
      </c>
      <c r="M406" s="32">
        <f>IF(Tabela13[[#This Row],[Cotação]]&gt;0,Plan1!$B$2/Tabela13[[#This Row],[Cotação]]-MOD(Plan1!$B$2/Tabela13[[#This Row],[Cotação]],100),0)</f>
        <v>0</v>
      </c>
      <c r="N406" s="67">
        <v>2656798</v>
      </c>
      <c r="O406" s="67">
        <v>2685844</v>
      </c>
      <c r="P406" s="89">
        <v>1648766</v>
      </c>
      <c r="Q406" s="64">
        <v>339785</v>
      </c>
      <c r="R406" s="64">
        <v>221386</v>
      </c>
      <c r="S406" s="64">
        <v>100985</v>
      </c>
      <c r="T406" s="64">
        <v>104855</v>
      </c>
      <c r="U406" s="64">
        <v>68696</v>
      </c>
      <c r="V406" s="94">
        <v>89015</v>
      </c>
      <c r="W406" s="93">
        <v>121280</v>
      </c>
      <c r="X406" s="64">
        <v>41527</v>
      </c>
      <c r="Y406" s="64">
        <v>29339</v>
      </c>
      <c r="Z406" s="64">
        <v>34081</v>
      </c>
      <c r="AA406" s="64">
        <v>40863</v>
      </c>
      <c r="AB406" s="64">
        <v>31251</v>
      </c>
      <c r="AC406" s="64">
        <f>AVERAGE(Tabela13[[#This Row],[LUCRO 2015]:[LUCRO 2010]])</f>
        <v>154120.33333333334</v>
      </c>
      <c r="AD406" s="64">
        <f>AVERAGE(Tabela13[[#This Row],[DIV 2015]:[DIV 2010]])</f>
        <v>49723.5</v>
      </c>
      <c r="AE406" s="83">
        <f>Tabela13[[#This Row],[DIV MÉD]]*1000/Tabela13[[#This Row],[Qtde Total Ações]]</f>
        <v>0.15050123189239253</v>
      </c>
      <c r="AF406" s="30">
        <f>Tabela13[[#This Row],[DIV MÉD]]/Tabela13[[#This Row],[LUCRO MÉD]]</f>
        <v>0.32262777353626276</v>
      </c>
      <c r="AG406" s="30">
        <f>Tabela13[[#This Row],[DIV MÉD/AÇÃO]]/Tabela13[[#This Row],[Cotação]]</f>
        <v>2.4368722780503975E-3</v>
      </c>
      <c r="AH406" s="30">
        <f>Tabela13[[#This Row],[Cotação]]/Tabela13[[#This Row],[VPA]]</f>
        <v>7.6801621199654617</v>
      </c>
      <c r="AI406" s="58">
        <f>IF(Tabela13[[#This Row],[P. Líquido]]&gt;0,Tabela13[[#This Row],[LUCRO MÉD]]/(Tabela13[[#This Row],[P. Líquido]]),0)</f>
        <v>5.8009804785058308E-2</v>
      </c>
      <c r="AJ406" s="70">
        <f>IF([LUCRO MÉD]&lt;&gt;0,Tabela13[[#This Row],[Cotação]]/(Tabela13[[#This Row],[LUCRO MÉD]]*1000/Tabela13[[#This Row],[Qtde Total Ações]]),0)</f>
        <v>132.3942072968957</v>
      </c>
      <c r="AK406" s="58">
        <f>(Tabela13[[#This Row],[LUCRO MÉD]]*1000/Tabela13[[#This Row],[Qtde Total Ações]])/Tabela13[[#This Row],[Cotação]]</f>
        <v>7.5532005547454747E-3</v>
      </c>
      <c r="AL406" s="56">
        <f>Tabela13[[#This Row],[Ativo Circ.]]/Tabela13[[#This Row],[Passivo Circ.]]</f>
        <v>1.6290025388684628</v>
      </c>
      <c r="AM406" s="30">
        <f>STDEV(Tabela13[[#This Row],[LUCRO 2015]:[LUCRO 2010]])/Tabela13[[#This Row],[LUCRO MÉD]]</f>
        <v>0.68533676553237377</v>
      </c>
    </row>
    <row r="407" spans="1:39" hidden="1">
      <c r="A407" s="60" t="s">
        <v>826</v>
      </c>
      <c r="B407" s="21" t="s">
        <v>555</v>
      </c>
      <c r="C407" s="21" t="s">
        <v>412</v>
      </c>
      <c r="D407" s="34">
        <f>MAX(Tabela13[[#This Row],[Colunas1]:[Colunas5]])</f>
        <v>1.48</v>
      </c>
      <c r="E407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07" s="28" t="e">
        <f>IF(Tabela13[[#This Row],[P. Líquido]]&lt;&gt;0,(Tabela13[[#This Row],[P. Líquido]]*1000)/Tabela13[[#This Row],[Qtde Total Ações]],0)</f>
        <v>#DIV/0!</v>
      </c>
      <c r="G407" s="39">
        <f>SUMPRODUCT(N(TRIM(Tabela15[Colunas1])=Tabela13[[#This Row],[Nome de Pregão]]),Tabela15[Qtde total de ações])</f>
        <v>0</v>
      </c>
      <c r="H407" s="21">
        <f>SUMPRODUCT(N(Tabela1[Código]=Tabela13[[#This Row],[PAPEL]]),Tabela1[Fechamento])</f>
        <v>0</v>
      </c>
      <c r="I407" s="21">
        <f>SUMPRODUCT(N(Tabela17[Código]=Tabela13[[#This Row],[PAPEL]]),Tabela17[Fechamento])</f>
        <v>0</v>
      </c>
      <c r="J407" s="21">
        <f>SUMPRODUCT(N(Tabela176[Código]=Tabela13[[#This Row],[PAPEL]]),Tabela176[Fechamento])</f>
        <v>0</v>
      </c>
      <c r="K407" s="21">
        <f>SUMPRODUCT(N(Tabela1768[Código]=Tabela13[[#This Row],[PAPEL]]),Tabela1768[Fechamento])</f>
        <v>0</v>
      </c>
      <c r="L407" s="26">
        <f>SUMPRODUCT(N(Tabela17683[Código]=Tabela13[[#This Row],[PAPEL]]),Tabela17683[Fechamento])</f>
        <v>1.48</v>
      </c>
      <c r="M407" s="32">
        <f>IF(Tabela13[[#This Row],[Cotação]]&gt;0,Plan1!$B$2/Tabela13[[#This Row],[Cotação]]-MOD(Plan1!$B$2/Tabela13[[#This Row],[Cotação]],100),0)</f>
        <v>600</v>
      </c>
      <c r="N407" s="39">
        <v>35754</v>
      </c>
      <c r="O407" s="39">
        <v>758584</v>
      </c>
      <c r="P407" s="87">
        <v>816907</v>
      </c>
      <c r="Q407" s="64">
        <v>0</v>
      </c>
      <c r="R407" s="64">
        <v>0</v>
      </c>
      <c r="S407" s="64">
        <v>0</v>
      </c>
      <c r="T407" s="64"/>
      <c r="U407" s="64"/>
      <c r="V407" s="94"/>
      <c r="W407" s="93"/>
      <c r="X407" s="64"/>
      <c r="Y407" s="64"/>
      <c r="Z407" s="64"/>
      <c r="AA407" s="64"/>
      <c r="AB407" s="64"/>
      <c r="AC407" s="64">
        <f>AVERAGE(Tabela13[[#This Row],[LUCRO 2015]:[LUCRO 2010]])</f>
        <v>0</v>
      </c>
      <c r="AD407" s="64" t="e">
        <f>AVERAGE(Tabela13[[#This Row],[DIV 2015]:[DIV 2010]])</f>
        <v>#DIV/0!</v>
      </c>
      <c r="AE407" s="83" t="e">
        <f>Tabela13[[#This Row],[DIV MÉD]]*1000/Tabela13[[#This Row],[Qtde Total Ações]]</f>
        <v>#DIV/0!</v>
      </c>
      <c r="AF407" s="30" t="e">
        <f>Tabela13[[#This Row],[DIV MÉD]]/Tabela13[[#This Row],[LUCRO MÉD]]</f>
        <v>#DIV/0!</v>
      </c>
      <c r="AG407" s="30" t="e">
        <f>Tabela13[[#This Row],[DIV MÉD/AÇÃO]]/Tabela13[[#This Row],[Cotação]]</f>
        <v>#DIV/0!</v>
      </c>
      <c r="AH407" s="30" t="e">
        <f>Tabela13[[#This Row],[Cotação]]/Tabela13[[#This Row],[VPA]]</f>
        <v>#DIV/0!</v>
      </c>
      <c r="AI407" s="58">
        <f>IF(Tabela13[[#This Row],[P. Líquido]]&gt;0,Tabela13[[#This Row],[LUCRO MÉD]]/(Tabela13[[#This Row],[P. Líquido]]),0)</f>
        <v>0</v>
      </c>
      <c r="AJ407" s="70">
        <f>IF([LUCRO MÉD]&lt;&gt;0,Tabela13[[#This Row],[Cotação]]/(Tabela13[[#This Row],[LUCRO MÉD]]*1000/Tabela13[[#This Row],[Qtde Total Ações]]),0)</f>
        <v>0</v>
      </c>
      <c r="AK407" s="58" t="e">
        <f>(Tabela13[[#This Row],[LUCRO MÉD]]*1000/Tabela13[[#This Row],[Qtde Total Ações]])/Tabela13[[#This Row],[Cotação]]</f>
        <v>#DIV/0!</v>
      </c>
      <c r="AL407" s="56">
        <f>Tabela13[[#This Row],[Ativo Circ.]]/Tabela13[[#This Row],[Passivo Circ.]]</f>
        <v>0.92860509213411069</v>
      </c>
      <c r="AM407" s="30" t="e">
        <f>STDEV(Tabela13[[#This Row],[LUCRO 2015]:[LUCRO 2010]])/Tabela13[[#This Row],[LUCRO MÉD]]</f>
        <v>#DIV/0!</v>
      </c>
    </row>
    <row r="408" spans="1:39" hidden="1">
      <c r="A408" s="111" t="s">
        <v>818</v>
      </c>
      <c r="B408" s="21" t="s">
        <v>555</v>
      </c>
      <c r="C408" s="21" t="s">
        <v>154</v>
      </c>
      <c r="D408" s="34">
        <f>MAX(Tabela13[[#This Row],[Colunas1]:[Colunas5]])</f>
        <v>68.06</v>
      </c>
      <c r="E408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8" s="28">
        <f>IF(Tabela13[[#This Row],[P. Líquido]]&lt;&gt;0,(Tabela13[[#This Row],[P. Líquido]]*1000)/Tabela13[[#This Row],[Qtde Total Ações]],0)</f>
        <v>14.331516834274286</v>
      </c>
      <c r="G408" s="39">
        <f>SUMPRODUCT(N(TRIM(Tabela15[Colunas1])=Tabela13[[#This Row],[Nome de Pregão]]),Tabela15[Qtde total de ações])</f>
        <v>556405096</v>
      </c>
      <c r="H408" s="21">
        <f>SUMPRODUCT(N(Tabela1[Código]=Tabela13[[#This Row],[PAPEL]]),Tabela1[Fechamento])</f>
        <v>0</v>
      </c>
      <c r="I408" s="21">
        <f>SUMPRODUCT(N(Tabela17[Código]=Tabela13[[#This Row],[PAPEL]]),Tabela17[Fechamento])</f>
        <v>68.06</v>
      </c>
      <c r="J408" s="21">
        <f>SUMPRODUCT(N(Tabela176[Código]=Tabela13[[#This Row],[PAPEL]]),Tabela176[Fechamento])</f>
        <v>0</v>
      </c>
      <c r="K408" s="21">
        <f>SUMPRODUCT(N(Tabela1768[Código]=Tabela13[[#This Row],[PAPEL]]),Tabela1768[Fechamento])</f>
        <v>0</v>
      </c>
      <c r="L408" s="26">
        <f>SUMPRODUCT(N(Tabela17683[Código]=Tabela13[[#This Row],[PAPEL]]),Tabela17683[Fechamento])</f>
        <v>0</v>
      </c>
      <c r="M408" s="32">
        <f>IF(Tabela13[[#This Row],[Cotação]]&gt;0,Plan1!$B$2/Tabela13[[#This Row],[Cotação]]-MOD(Plan1!$B$2/Tabela13[[#This Row],[Cotação]],100),0)</f>
        <v>0</v>
      </c>
      <c r="N408" s="67">
        <v>7974129</v>
      </c>
      <c r="O408" s="67">
        <v>9911349</v>
      </c>
      <c r="P408" s="89">
        <v>3833391</v>
      </c>
      <c r="Q408" s="64">
        <v>1512972</v>
      </c>
      <c r="R408" s="64">
        <v>1251213</v>
      </c>
      <c r="S408" s="64">
        <v>1228713</v>
      </c>
      <c r="T408" s="64">
        <v>1017864</v>
      </c>
      <c r="U408" s="64">
        <v>854787</v>
      </c>
      <c r="V408" s="94">
        <v>765186</v>
      </c>
      <c r="W408" s="93">
        <v>831654</v>
      </c>
      <c r="X408" s="64">
        <v>783021</v>
      </c>
      <c r="Y408" s="64">
        <v>711410</v>
      </c>
      <c r="Z408" s="64">
        <v>548610</v>
      </c>
      <c r="AA408" s="64">
        <v>502036</v>
      </c>
      <c r="AB408" s="64">
        <v>339310</v>
      </c>
      <c r="AC408" s="64">
        <f>AVERAGE(Tabela13[[#This Row],[LUCRO 2015]:[LUCRO 2010]])</f>
        <v>1105122.5</v>
      </c>
      <c r="AD408" s="64">
        <f>AVERAGE(Tabela13[[#This Row],[DIV 2015]:[DIV 2010]])</f>
        <v>619340.16666666663</v>
      </c>
      <c r="AE408" s="83">
        <f>Tabela13[[#This Row],[DIV MÉD]]*1000/Tabela13[[#This Row],[Qtde Total Ações]]</f>
        <v>1.1131101622165349</v>
      </c>
      <c r="AF408" s="30">
        <f>Tabela13[[#This Row],[DIV MÉD]]/Tabela13[[#This Row],[LUCRO MÉD]]</f>
        <v>0.56042670985946497</v>
      </c>
      <c r="AG408" s="30">
        <f>Tabela13[[#This Row],[DIV MÉD/AÇÃO]]/Tabela13[[#This Row],[Cotação]]</f>
        <v>1.6354836353460696E-2</v>
      </c>
      <c r="AH408" s="30">
        <f>Tabela13[[#This Row],[Cotação]]/Tabela13[[#This Row],[VPA]]</f>
        <v>4.7489739423277451</v>
      </c>
      <c r="AI408" s="58">
        <f>IF(Tabela13[[#This Row],[P. Líquido]]&gt;0,Tabela13[[#This Row],[LUCRO MÉD]]/(Tabela13[[#This Row],[P. Líquido]]),0)</f>
        <v>0.13858849035424434</v>
      </c>
      <c r="AJ408" s="70">
        <f>IF([LUCRO MÉD]&lt;&gt;0,Tabela13[[#This Row],[Cotação]]/(Tabela13[[#This Row],[LUCRO MÉD]]*1000/Tabela13[[#This Row],[Qtde Total Ações]]),0)</f>
        <v>34.266726841377313</v>
      </c>
      <c r="AK408" s="58">
        <f>(Tabela13[[#This Row],[LUCRO MÉD]]*1000/Tabela13[[#This Row],[Qtde Total Ações]])/Tabela13[[#This Row],[Cotação]]</f>
        <v>2.918282813030432E-2</v>
      </c>
      <c r="AL408" s="56">
        <f>Tabela13[[#This Row],[Ativo Circ.]]/Tabela13[[#This Row],[Passivo Circ.]]</f>
        <v>2.5855304089773257</v>
      </c>
      <c r="AM408" s="30">
        <f>STDEV(Tabela13[[#This Row],[LUCRO 2015]:[LUCRO 2010]])/Tabela13[[#This Row],[LUCRO MÉD]]</f>
        <v>0.25232833696384832</v>
      </c>
    </row>
    <row r="409" spans="1:39" hidden="1">
      <c r="A409" s="60" t="s">
        <v>721</v>
      </c>
      <c r="B409" s="21" t="s">
        <v>555</v>
      </c>
      <c r="C409" s="21" t="s">
        <v>356</v>
      </c>
      <c r="D409" s="34">
        <f>MAX(Tabela13[[#This Row],[Colunas1]:[Colunas5]])</f>
        <v>93.57</v>
      </c>
      <c r="E409" s="34" t="str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NAO</v>
      </c>
      <c r="F409" s="28">
        <f>IF(Tabela13[[#This Row],[P. Líquido]]&lt;&gt;0,(Tabela13[[#This Row],[P. Líquido]]*1000)/Tabela13[[#This Row],[Qtde Total Ações]],0)</f>
        <v>32.893318584070798</v>
      </c>
      <c r="G409" s="39">
        <f>SUMPRODUCT(N(TRIM(Tabela15[Colunas1])=Tabela13[[#This Row],[Nome de Pregão]]),Tabela15[Qtde total de ações])</f>
        <v>113000000</v>
      </c>
      <c r="H409" s="21">
        <f>SUMPRODUCT(N(Tabela1[Código]=Tabela13[[#This Row],[PAPEL]]),Tabela1[Fechamento])</f>
        <v>0</v>
      </c>
      <c r="I409" s="21">
        <f>SUMPRODUCT(N(Tabela17[Código]=Tabela13[[#This Row],[PAPEL]]),Tabela17[Fechamento])</f>
        <v>0</v>
      </c>
      <c r="J409" s="21">
        <f>SUMPRODUCT(N(Tabela176[Código]=Tabela13[[#This Row],[PAPEL]]),Tabela176[Fechamento])</f>
        <v>0</v>
      </c>
      <c r="K409" s="21">
        <f>SUMPRODUCT(N(Tabela1768[Código]=Tabela13[[#This Row],[PAPEL]]),Tabela1768[Fechamento])</f>
        <v>0</v>
      </c>
      <c r="L409" s="26">
        <f>SUMPRODUCT(N(Tabela17683[Código]=Tabela13[[#This Row],[PAPEL]]),Tabela17683[Fechamento])</f>
        <v>93.57</v>
      </c>
      <c r="M409" s="32">
        <f>IF(Tabela13[[#This Row],[Cotação]]&gt;0,Plan1!$B$2/Tabela13[[#This Row],[Cotação]]-MOD(Plan1!$B$2/Tabela13[[#This Row],[Cotação]],100),0)</f>
        <v>0</v>
      </c>
      <c r="N409" s="67">
        <v>3716945</v>
      </c>
      <c r="O409" s="67">
        <v>1907824</v>
      </c>
      <c r="P409" s="89">
        <v>783702</v>
      </c>
      <c r="Q409" s="67">
        <v>603925</v>
      </c>
      <c r="R409" s="67">
        <v>599262</v>
      </c>
      <c r="S409" s="89">
        <v>524385</v>
      </c>
      <c r="T409" s="64">
        <v>470538</v>
      </c>
      <c r="U409" s="64">
        <v>366544</v>
      </c>
      <c r="V409" s="94">
        <v>351641</v>
      </c>
      <c r="W409" s="93">
        <v>194112</v>
      </c>
      <c r="X409" s="64">
        <v>117270</v>
      </c>
      <c r="Y409" s="64">
        <v>114506</v>
      </c>
      <c r="Z409" s="64">
        <v>84178</v>
      </c>
      <c r="AA409" s="64">
        <v>87493</v>
      </c>
      <c r="AB409" s="64">
        <v>76276</v>
      </c>
      <c r="AC409" s="64">
        <f>AVERAGE(Tabela13[[#This Row],[LUCRO 2015]:[LUCRO 2010]])</f>
        <v>486049.16666666669</v>
      </c>
      <c r="AD409" s="64">
        <f>AVERAGE(Tabela13[[#This Row],[DIV 2015]:[DIV 2010]])</f>
        <v>112305.83333333333</v>
      </c>
      <c r="AE409" s="83">
        <f>Tabela13[[#This Row],[DIV MÉD]]*1000/Tabela13[[#This Row],[Qtde Total Ações]]</f>
        <v>0.99385693215339233</v>
      </c>
      <c r="AF409" s="30">
        <f>Tabela13[[#This Row],[DIV MÉD]]/Tabela13[[#This Row],[LUCRO MÉD]]</f>
        <v>0.23105858632271425</v>
      </c>
      <c r="AG409" s="30">
        <f>Tabela13[[#This Row],[DIV MÉD/AÇÃO]]/Tabela13[[#This Row],[Cotação]]</f>
        <v>1.0621533954829458E-2</v>
      </c>
      <c r="AH409" s="30">
        <f>Tabela13[[#This Row],[Cotação]]/Tabela13[[#This Row],[VPA]]</f>
        <v>2.8446506472385247</v>
      </c>
      <c r="AI409" s="58">
        <f>IF(Tabela13[[#This Row],[P. Líquido]]&gt;0,Tabela13[[#This Row],[LUCRO MÉD]]/(Tabela13[[#This Row],[P. Líquido]]),0)</f>
        <v>0.13076576776537363</v>
      </c>
      <c r="AJ409" s="70">
        <f>IF([LUCRO MÉD]&lt;&gt;0,Tabela13[[#This Row],[Cotação]]/(Tabela13[[#This Row],[LUCRO MÉD]]*1000/Tabela13[[#This Row],[Qtde Total Ações]]),0)</f>
        <v>21.753786911132103</v>
      </c>
      <c r="AK409" s="58">
        <f>(Tabela13[[#This Row],[LUCRO MÉD]]*1000/Tabela13[[#This Row],[Qtde Total Ações]])/Tabela13[[#This Row],[Cotação]]</f>
        <v>4.5969007790927122E-2</v>
      </c>
      <c r="AL409" s="56">
        <f>Tabela13[[#This Row],[Ativo Circ.]]/Tabela13[[#This Row],[Passivo Circ.]]</f>
        <v>2.4343742902276633</v>
      </c>
      <c r="AM409" s="30">
        <f>STDEV(Tabela13[[#This Row],[LUCRO 2015]:[LUCRO 2010]])/Tabela13[[#This Row],[LUCRO MÉD]]</f>
        <v>0.22681736732769381</v>
      </c>
    </row>
    <row r="410" spans="1:39" hidden="1">
      <c r="A410" s="21" t="s">
        <v>828</v>
      </c>
      <c r="B410" s="21" t="s">
        <v>555</v>
      </c>
      <c r="C410" s="21" t="s">
        <v>401</v>
      </c>
      <c r="D410" s="34">
        <f>MAX(Tabela13[[#This Row],[Colunas1]:[Colunas5]])</f>
        <v>249.37</v>
      </c>
      <c r="E410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0" s="28">
        <f>IF(Tabela13[[#This Row],[P. Líquido]]&lt;&gt;0,(Tabela13[[#This Row],[P. Líquido]]*1000)/Tabela13[[#This Row],[Qtde Total Ações]],0)</f>
        <v>0</v>
      </c>
      <c r="G410" s="39">
        <f>SUMPRODUCT(N(TRIM(Tabela15[Colunas1])=Tabela13[[#This Row],[Nome de Pregão]]),Tabela15[Qtde total de ações])</f>
        <v>0</v>
      </c>
      <c r="H410" s="26">
        <f>SUMPRODUCT(N(Tabela1[Código]=Tabela13[[#This Row],[PAPEL]]),Tabela1[Fechamento])</f>
        <v>0</v>
      </c>
      <c r="I410" s="40">
        <f>SUMPRODUCT(N(Tabela17[Código]=Tabela13[[#This Row],[PAPEL]]),Tabela17[Fechamento])</f>
        <v>0</v>
      </c>
      <c r="J410" s="21">
        <f>SUMPRODUCT(N(Tabela176[Código]=Tabela13[[#This Row],[PAPEL]]),Tabela176[Fechamento])</f>
        <v>0</v>
      </c>
      <c r="K410" s="21">
        <f>SUMPRODUCT(N(Tabela1768[Código]=Tabela13[[#This Row],[PAPEL]]),Tabela1768[Fechamento])</f>
        <v>249.37</v>
      </c>
      <c r="L410" s="21">
        <f>SUMPRODUCT(N(Tabela17683[Código]=Tabela13[[#This Row],[PAPEL]]),Tabela17683[Fechamento])</f>
        <v>0</v>
      </c>
      <c r="M410" s="32">
        <f>IF(Tabela13[[#This Row],[Cotação]]&gt;0,Plan1!$B$2/Tabela13[[#This Row],[Cotação]]-MOD(Plan1!$B$2/Tabela13[[#This Row],[Cotação]],100),0)</f>
        <v>0</v>
      </c>
      <c r="N410" s="32"/>
      <c r="O410" s="32"/>
      <c r="P410" s="88"/>
      <c r="Q410" s="64"/>
      <c r="R410" s="64"/>
      <c r="S410" s="64"/>
      <c r="T410" s="64"/>
      <c r="U410" s="64"/>
      <c r="V410" s="94"/>
      <c r="W410" s="93"/>
      <c r="X410" s="64"/>
      <c r="Y410" s="64"/>
      <c r="Z410" s="64"/>
      <c r="AA410" s="64"/>
      <c r="AB410" s="64"/>
      <c r="AC410" s="64" t="e">
        <f>AVERAGE(Tabela13[[#This Row],[LUCRO 2015]:[LUCRO 2010]])</f>
        <v>#DIV/0!</v>
      </c>
      <c r="AD410" s="64" t="e">
        <f>AVERAGE(Tabela13[[#This Row],[DIV 2015]:[DIV 2010]])</f>
        <v>#DIV/0!</v>
      </c>
      <c r="AE410" s="83" t="e">
        <f>Tabela13[[#This Row],[DIV MÉD]]*1000/Tabela13[[#This Row],[Qtde Total Ações]]</f>
        <v>#DIV/0!</v>
      </c>
      <c r="AF410" s="30" t="e">
        <f>Tabela13[[#This Row],[DIV MÉD]]/Tabela13[[#This Row],[LUCRO MÉD]]</f>
        <v>#DIV/0!</v>
      </c>
      <c r="AG410" s="30" t="e">
        <f>Tabela13[[#This Row],[DIV MÉD/AÇÃO]]/Tabela13[[#This Row],[Cotação]]</f>
        <v>#DIV/0!</v>
      </c>
      <c r="AH410" s="30" t="e">
        <f>Tabela13[[#This Row],[Cotação]]/Tabela13[[#This Row],[VPA]]</f>
        <v>#DIV/0!</v>
      </c>
      <c r="AI410" s="58">
        <f>IF(Tabela13[[#This Row],[P. Líquido]]&gt;0,Tabela13[[#This Row],[LUCRO MÉD]]/(Tabela13[[#This Row],[P. Líquido]]),0)</f>
        <v>0</v>
      </c>
      <c r="AJ410" s="70" t="e">
        <f>IF([LUCRO MÉD]&lt;&gt;0,Tabela13[[#This Row],[Cotação]]/(Tabela13[[#This Row],[LUCRO MÉD]]*1000/Tabela13[[#This Row],[Qtde Total Ações]]),0)</f>
        <v>#DIV/0!</v>
      </c>
      <c r="AK410" s="58" t="e">
        <f>(Tabela13[[#This Row],[LUCRO MÉD]]*1000/Tabela13[[#This Row],[Qtde Total Ações]])/Tabela13[[#This Row],[Cotação]]</f>
        <v>#DIV/0!</v>
      </c>
      <c r="AL410" s="56" t="e">
        <f>Tabela13[[#This Row],[Ativo Circ.]]/Tabela13[[#This Row],[Passivo Circ.]]</f>
        <v>#DIV/0!</v>
      </c>
      <c r="AM410" s="30" t="e">
        <f>STDEV(Tabela13[[#This Row],[LUCRO 2015]:[LUCRO 2010]])/Tabela13[[#This Row],[LUCRO MÉD]]</f>
        <v>#DIV/0!</v>
      </c>
    </row>
    <row r="411" spans="1:39" hidden="1">
      <c r="A411" s="60" t="s">
        <v>829</v>
      </c>
      <c r="B411" s="21" t="s">
        <v>555</v>
      </c>
      <c r="C411" s="21" t="s">
        <v>368</v>
      </c>
      <c r="D411" s="34">
        <f>MAX(Tabela13[[#This Row],[Colunas1]:[Colunas5]])</f>
        <v>2.35</v>
      </c>
      <c r="E411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1" s="28" t="e">
        <f>IF(Tabela13[[#This Row],[P. Líquido]]&lt;&gt;0,(Tabela13[[#This Row],[P. Líquido]]*1000)/Tabela13[[#This Row],[Qtde Total Ações]],0)</f>
        <v>#DIV/0!</v>
      </c>
      <c r="G411" s="39">
        <f>SUMPRODUCT(N(TRIM(Tabela15[Colunas1])=Tabela13[[#This Row],[Nome de Pregão]]),Tabela15[Qtde total de ações])</f>
        <v>0</v>
      </c>
      <c r="H411" s="26">
        <f>SUMPRODUCT(N(Tabela1[Código]=Tabela13[[#This Row],[PAPEL]]),Tabela1[Fechamento])</f>
        <v>0</v>
      </c>
      <c r="I411" s="40">
        <f>SUMPRODUCT(N(Tabela17[Código]=Tabela13[[#This Row],[PAPEL]]),Tabela17[Fechamento])</f>
        <v>0</v>
      </c>
      <c r="J411" s="21">
        <f>SUMPRODUCT(N(Tabela176[Código]=Tabela13[[#This Row],[PAPEL]]),Tabela176[Fechamento])</f>
        <v>0</v>
      </c>
      <c r="K411" s="21">
        <f>SUMPRODUCT(N(Tabela1768[Código]=Tabela13[[#This Row],[PAPEL]]),Tabela1768[Fechamento])</f>
        <v>2.35</v>
      </c>
      <c r="L411" s="21">
        <f>SUMPRODUCT(N(Tabela17683[Código]=Tabela13[[#This Row],[PAPEL]]),Tabela17683[Fechamento])</f>
        <v>0</v>
      </c>
      <c r="M411" s="32">
        <f>IF(Tabela13[[#This Row],[Cotação]]&gt;0,Plan1!$B$2/Tabela13[[#This Row],[Cotação]]-MOD(Plan1!$B$2/Tabela13[[#This Row],[Cotação]],100),0)</f>
        <v>400</v>
      </c>
      <c r="N411" s="39">
        <v>2509249</v>
      </c>
      <c r="O411" s="39">
        <v>4176186</v>
      </c>
      <c r="P411" s="87">
        <v>3607516</v>
      </c>
      <c r="Q411" s="64">
        <v>290884</v>
      </c>
      <c r="R411" s="64">
        <v>713908</v>
      </c>
      <c r="S411" s="64">
        <v>820770</v>
      </c>
      <c r="T411" s="64"/>
      <c r="U411" s="64"/>
      <c r="V411" s="94"/>
      <c r="W411" s="93"/>
      <c r="X411" s="64"/>
      <c r="Y411" s="64"/>
      <c r="Z411" s="64"/>
      <c r="AA411" s="64"/>
      <c r="AB411" s="64"/>
      <c r="AC411" s="64">
        <f>AVERAGE(Tabela13[[#This Row],[LUCRO 2015]:[LUCRO 2010]])</f>
        <v>608520.66666666663</v>
      </c>
      <c r="AD411" s="64" t="e">
        <f>AVERAGE(Tabela13[[#This Row],[DIV 2015]:[DIV 2010]])</f>
        <v>#DIV/0!</v>
      </c>
      <c r="AE411" s="83" t="e">
        <f>Tabela13[[#This Row],[DIV MÉD]]*1000/Tabela13[[#This Row],[Qtde Total Ações]]</f>
        <v>#DIV/0!</v>
      </c>
      <c r="AF411" s="30" t="e">
        <f>Tabela13[[#This Row],[DIV MÉD]]/Tabela13[[#This Row],[LUCRO MÉD]]</f>
        <v>#DIV/0!</v>
      </c>
      <c r="AG411" s="30" t="e">
        <f>Tabela13[[#This Row],[DIV MÉD/AÇÃO]]/Tabela13[[#This Row],[Cotação]]</f>
        <v>#DIV/0!</v>
      </c>
      <c r="AH411" s="30" t="e">
        <f>Tabela13[[#This Row],[Cotação]]/Tabela13[[#This Row],[VPA]]</f>
        <v>#DIV/0!</v>
      </c>
      <c r="AI411" s="58">
        <f>IF(Tabela13[[#This Row],[P. Líquido]]&gt;0,Tabela13[[#This Row],[LUCRO MÉD]]/(Tabela13[[#This Row],[P. Líquido]]),0)</f>
        <v>0.24251107270209796</v>
      </c>
      <c r="AJ411" s="70" t="e">
        <f>IF([LUCRO MÉD]&lt;&gt;0,Tabela13[[#This Row],[Cotação]]/(Tabela13[[#This Row],[LUCRO MÉD]]*1000/Tabela13[[#This Row],[Qtde Total Ações]]),0)</f>
        <v>#DIV/0!</v>
      </c>
      <c r="AK411" s="58" t="e">
        <f>(Tabela13[[#This Row],[LUCRO MÉD]]*1000/Tabela13[[#This Row],[Qtde Total Ações]])/Tabela13[[#This Row],[Cotação]]</f>
        <v>#DIV/0!</v>
      </c>
      <c r="AL411" s="56">
        <f>Tabela13[[#This Row],[Ativo Circ.]]/Tabela13[[#This Row],[Passivo Circ.]]</f>
        <v>1.1576347824929951</v>
      </c>
      <c r="AM411" s="30">
        <f>STDEV(Tabela13[[#This Row],[LUCRO 2015]:[LUCRO 2010]])/Tabela13[[#This Row],[LUCRO MÉD]]</f>
        <v>0.46049795092691204</v>
      </c>
    </row>
    <row r="412" spans="1:39" hidden="1">
      <c r="A412" s="60" t="s">
        <v>829</v>
      </c>
      <c r="B412" s="21" t="s">
        <v>556</v>
      </c>
      <c r="C412" s="21" t="s">
        <v>369</v>
      </c>
      <c r="D412" s="34">
        <f>MAX(Tabela13[[#This Row],[Colunas1]:[Colunas5]])</f>
        <v>2.44</v>
      </c>
      <c r="E412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2" s="28" t="e">
        <f>IF(Tabela13[[#This Row],[P. Líquido]]&lt;&gt;0,(Tabela13[[#This Row],[P. Líquido]]*1000)/Tabela13[[#This Row],[Qtde Total Ações]],0)</f>
        <v>#DIV/0!</v>
      </c>
      <c r="G412" s="39">
        <f>SUMPRODUCT(N(TRIM(Tabela15[Colunas1])=Tabela13[[#This Row],[Nome de Pregão]]),Tabela15[Qtde total de ações])</f>
        <v>0</v>
      </c>
      <c r="H412" s="26">
        <f>SUMPRODUCT(N(Tabela1[Código]=Tabela13[[#This Row],[PAPEL]]),Tabela1[Fechamento])</f>
        <v>0</v>
      </c>
      <c r="I412" s="40">
        <f>SUMPRODUCT(N(Tabela17[Código]=Tabela13[[#This Row],[PAPEL]]),Tabela17[Fechamento])</f>
        <v>0</v>
      </c>
      <c r="J412" s="21">
        <f>SUMPRODUCT(N(Tabela176[Código]=Tabela13[[#This Row],[PAPEL]]),Tabela176[Fechamento])</f>
        <v>0</v>
      </c>
      <c r="K412" s="21">
        <f>SUMPRODUCT(N(Tabela1768[Código]=Tabela13[[#This Row],[PAPEL]]),Tabela1768[Fechamento])</f>
        <v>2.44</v>
      </c>
      <c r="L412" s="21">
        <f>SUMPRODUCT(N(Tabela17683[Código]=Tabela13[[#This Row],[PAPEL]]),Tabela17683[Fechamento])</f>
        <v>0</v>
      </c>
      <c r="M412" s="32">
        <f>IF(Tabela13[[#This Row],[Cotação]]&gt;0,Plan1!$B$2/Tabela13[[#This Row],[Cotação]]-MOD(Plan1!$B$2/Tabela13[[#This Row],[Cotação]],100),0)</f>
        <v>400</v>
      </c>
      <c r="N412" s="39">
        <v>2509249</v>
      </c>
      <c r="O412" s="39">
        <v>4176186</v>
      </c>
      <c r="P412" s="87">
        <v>3607516</v>
      </c>
      <c r="Q412" s="64">
        <v>290884</v>
      </c>
      <c r="R412" s="64">
        <v>713908</v>
      </c>
      <c r="S412" s="64">
        <v>820770</v>
      </c>
      <c r="T412" s="64"/>
      <c r="U412" s="64"/>
      <c r="V412" s="94"/>
      <c r="W412" s="93"/>
      <c r="X412" s="64"/>
      <c r="Y412" s="64"/>
      <c r="Z412" s="64"/>
      <c r="AA412" s="64"/>
      <c r="AB412" s="64"/>
      <c r="AC412" s="64">
        <f>AVERAGE(Tabela13[[#This Row],[LUCRO 2015]:[LUCRO 2010]])</f>
        <v>608520.66666666663</v>
      </c>
      <c r="AD412" s="64" t="e">
        <f>AVERAGE(Tabela13[[#This Row],[DIV 2015]:[DIV 2010]])</f>
        <v>#DIV/0!</v>
      </c>
      <c r="AE412" s="83" t="e">
        <f>Tabela13[[#This Row],[DIV MÉD]]*1000/Tabela13[[#This Row],[Qtde Total Ações]]</f>
        <v>#DIV/0!</v>
      </c>
      <c r="AF412" s="30" t="e">
        <f>Tabela13[[#This Row],[DIV MÉD]]/Tabela13[[#This Row],[LUCRO MÉD]]</f>
        <v>#DIV/0!</v>
      </c>
      <c r="AG412" s="30" t="e">
        <f>Tabela13[[#This Row],[DIV MÉD/AÇÃO]]/Tabela13[[#This Row],[Cotação]]</f>
        <v>#DIV/0!</v>
      </c>
      <c r="AH412" s="30" t="e">
        <f>Tabela13[[#This Row],[Cotação]]/Tabela13[[#This Row],[VPA]]</f>
        <v>#DIV/0!</v>
      </c>
      <c r="AI412" s="58">
        <f>IF(Tabela13[[#This Row],[P. Líquido]]&gt;0,Tabela13[[#This Row],[LUCRO MÉD]]/(Tabela13[[#This Row],[P. Líquido]]),0)</f>
        <v>0.24251107270209796</v>
      </c>
      <c r="AJ412" s="70" t="e">
        <f>IF([LUCRO MÉD]&lt;&gt;0,Tabela13[[#This Row],[Cotação]]/(Tabela13[[#This Row],[LUCRO MÉD]]*1000/Tabela13[[#This Row],[Qtde Total Ações]]),0)</f>
        <v>#DIV/0!</v>
      </c>
      <c r="AK412" s="58" t="e">
        <f>(Tabela13[[#This Row],[LUCRO MÉD]]*1000/Tabela13[[#This Row],[Qtde Total Ações]])/Tabela13[[#This Row],[Cotação]]</f>
        <v>#DIV/0!</v>
      </c>
      <c r="AL412" s="56">
        <f>Tabela13[[#This Row],[Ativo Circ.]]/Tabela13[[#This Row],[Passivo Circ.]]</f>
        <v>1.1576347824929951</v>
      </c>
      <c r="AM412" s="30">
        <f>STDEV(Tabela13[[#This Row],[LUCRO 2015]:[LUCRO 2010]])/Tabela13[[#This Row],[LUCRO MÉD]]</f>
        <v>0.46049795092691204</v>
      </c>
    </row>
    <row r="413" spans="1:39" hidden="1">
      <c r="A413" s="60" t="s">
        <v>830</v>
      </c>
      <c r="B413" s="21" t="s">
        <v>556</v>
      </c>
      <c r="C413" s="21" t="s">
        <v>508</v>
      </c>
      <c r="D413" s="34">
        <f>MAX(Tabela13[[#This Row],[Colunas1]:[Colunas5]])</f>
        <v>2.2799999999999998</v>
      </c>
      <c r="E413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3" s="28" t="e">
        <f>IF(Tabela13[[#This Row],[P. Líquido]]&lt;&gt;0,(Tabela13[[#This Row],[P. Líquido]]*1000)/Tabela13[[#This Row],[Qtde Total Ações]],0)</f>
        <v>#DIV/0!</v>
      </c>
      <c r="G413" s="39">
        <f>SUMPRODUCT(N(TRIM(Tabela15[Colunas1])=Tabela13[[#This Row],[Nome de Pregão]]),Tabela15[Qtde total de ações])</f>
        <v>0</v>
      </c>
      <c r="H413" s="21">
        <f>SUMPRODUCT(N(Tabela1[Código]=Tabela13[[#This Row],[PAPEL]]),Tabela1[Fechamento])</f>
        <v>0</v>
      </c>
      <c r="I413" s="21">
        <f>SUMPRODUCT(N(Tabela17[Código]=Tabela13[[#This Row],[PAPEL]]),Tabela17[Fechamento])</f>
        <v>0</v>
      </c>
      <c r="J413" s="21">
        <f>SUMPRODUCT(N(Tabela176[Código]=Tabela13[[#This Row],[PAPEL]]),Tabela176[Fechamento])</f>
        <v>0</v>
      </c>
      <c r="K413" s="21">
        <f>SUMPRODUCT(N(Tabela1768[Código]=Tabela13[[#This Row],[PAPEL]]),Tabela1768[Fechamento])</f>
        <v>0</v>
      </c>
      <c r="L413" s="26">
        <f>SUMPRODUCT(N(Tabela17683[Código]=Tabela13[[#This Row],[PAPEL]]),Tabela17683[Fechamento])</f>
        <v>2.2799999999999998</v>
      </c>
      <c r="M413" s="32">
        <f>IF(Tabela13[[#This Row],[Cotação]]&gt;0,Plan1!$B$2/Tabela13[[#This Row],[Cotação]]-MOD(Plan1!$B$2/Tabela13[[#This Row],[Cotação]],100),0)</f>
        <v>400</v>
      </c>
      <c r="N413" s="39">
        <v>443689</v>
      </c>
      <c r="O413" s="39">
        <v>164708</v>
      </c>
      <c r="P413" s="87">
        <v>36947</v>
      </c>
      <c r="Q413" s="64">
        <v>3943</v>
      </c>
      <c r="R413" s="64">
        <v>12207</v>
      </c>
      <c r="S413" s="64">
        <v>19362</v>
      </c>
      <c r="T413" s="64"/>
      <c r="U413" s="64"/>
      <c r="V413" s="94"/>
      <c r="W413" s="93"/>
      <c r="X413" s="64"/>
      <c r="Y413" s="64"/>
      <c r="Z413" s="64"/>
      <c r="AA413" s="64"/>
      <c r="AB413" s="64"/>
      <c r="AC413" s="64">
        <f>AVERAGE(Tabela13[[#This Row],[LUCRO 2015]:[LUCRO 2010]])</f>
        <v>11837.333333333334</v>
      </c>
      <c r="AD413" s="64" t="e">
        <f>AVERAGE(Tabela13[[#This Row],[DIV 2015]:[DIV 2010]])</f>
        <v>#DIV/0!</v>
      </c>
      <c r="AE413" s="83" t="e">
        <f>Tabela13[[#This Row],[DIV MÉD]]*1000/Tabela13[[#This Row],[Qtde Total Ações]]</f>
        <v>#DIV/0!</v>
      </c>
      <c r="AF413" s="30" t="e">
        <f>Tabela13[[#This Row],[DIV MÉD]]/Tabela13[[#This Row],[LUCRO MÉD]]</f>
        <v>#DIV/0!</v>
      </c>
      <c r="AG413" s="30" t="e">
        <f>Tabela13[[#This Row],[DIV MÉD/AÇÃO]]/Tabela13[[#This Row],[Cotação]]</f>
        <v>#DIV/0!</v>
      </c>
      <c r="AH413" s="30" t="e">
        <f>Tabela13[[#This Row],[Cotação]]/Tabela13[[#This Row],[VPA]]</f>
        <v>#DIV/0!</v>
      </c>
      <c r="AI413" s="58">
        <f>IF(Tabela13[[#This Row],[P. Líquido]]&gt;0,Tabela13[[#This Row],[LUCRO MÉD]]/(Tabela13[[#This Row],[P. Líquido]]),0)</f>
        <v>2.6679348222140586E-2</v>
      </c>
      <c r="AJ413" s="70" t="e">
        <f>IF([LUCRO MÉD]&lt;&gt;0,Tabela13[[#This Row],[Cotação]]/(Tabela13[[#This Row],[LUCRO MÉD]]*1000/Tabela13[[#This Row],[Qtde Total Ações]]),0)</f>
        <v>#DIV/0!</v>
      </c>
      <c r="AK413" s="58" t="e">
        <f>(Tabela13[[#This Row],[LUCRO MÉD]]*1000/Tabela13[[#This Row],[Qtde Total Ações]])/Tabela13[[#This Row],[Cotação]]</f>
        <v>#DIV/0!</v>
      </c>
      <c r="AL413" s="56">
        <f>Tabela13[[#This Row],[Ativo Circ.]]/Tabela13[[#This Row],[Passivo Circ.]]</f>
        <v>4.4579532844344598</v>
      </c>
      <c r="AM413" s="30">
        <f>STDEV(Tabela13[[#This Row],[LUCRO 2015]:[LUCRO 2010]])/Tabela13[[#This Row],[LUCRO MÉD]]</f>
        <v>0.65184817552175889</v>
      </c>
    </row>
    <row r="414" spans="1:39" hidden="1">
      <c r="A414" s="60" t="s">
        <v>830</v>
      </c>
      <c r="B414" s="21" t="s">
        <v>555</v>
      </c>
      <c r="C414" s="21" t="s">
        <v>507</v>
      </c>
      <c r="D414" s="34">
        <f>MAX(Tabela13[[#This Row],[Colunas1]:[Colunas5]])</f>
        <v>6.48</v>
      </c>
      <c r="E414" s="34" t="e">
        <f>IF(AND(Tabela13[[#This Row],[% YELD]]&gt;=Plan1!$A$2,Tabela13[[#This Row],[P/VPA]]&lt;=150%,COUNTIF(Tabela13[[#This Row],[LUCRO 2015]:[LUCRO 2010]],"&lt;&gt;0")&gt;=5,Tabela13[[#This Row],[RPL]]&gt;=Plan1!$A$2,Tabela13[[#This Row],[TR]]&gt;=Plan1!$A$2,Tabela13[[#This Row],[% Payout]]&lt;100%),"SIM","NAO")</f>
        <v>#DIV/0!</v>
      </c>
      <c r="F414" s="28" t="e">
        <f>IF(Tabela13[[#This Row],[P. Líquido]]&lt;&gt;0,(Tabela13[[#This Row],[P. Líquido]]*1000)/Tabela13[[#This Row],[Qtde Total Ações]],0)</f>
        <v>#DIV/0!</v>
      </c>
      <c r="G414" s="39">
        <f>SUMPRODUCT(N(TRIM(Tabela15[Colunas1])=Tabela13[[#This Row],[Nome de Pregão]]),Tabela15[Qtde total de ações])</f>
        <v>0</v>
      </c>
      <c r="H414" s="21">
        <f>SUMPRODUCT(N(Tabela1[Código]=Tabela13[[#This Row],[PAPEL]]),Tabela1[Fechamento])</f>
        <v>0</v>
      </c>
      <c r="I414" s="21">
        <f>SUMPRODUCT(N(Tabela17[Código]=Tabela13[[#This Row],[PAPEL]]),Tabela17[Fechamento])</f>
        <v>0</v>
      </c>
      <c r="J414" s="21">
        <f>SUMPRODUCT(N(Tabela176[Código]=Tabela13[[#This Row],[PAPEL]]),Tabela176[Fechamento])</f>
        <v>0</v>
      </c>
      <c r="K414" s="21">
        <f>SUMPRODUCT(N(Tabela1768[Código]=Tabela13[[#This Row],[PAPEL]]),Tabela1768[Fechamento])</f>
        <v>0</v>
      </c>
      <c r="L414" s="26">
        <f>SUMPRODUCT(N(Tabela17683[Código]=Tabela13[[#This Row],[PAPEL]]),Tabela17683[Fechamento])</f>
        <v>6.48</v>
      </c>
      <c r="M414" s="32">
        <f>IF(Tabela13[[#This Row],[Cotação]]&gt;0,Plan1!$B$2/Tabela13[[#This Row],[Cotação]]-MOD(Plan1!$B$2/Tabela13[[#This Row],[Cotação]],100),0)</f>
        <v>100</v>
      </c>
      <c r="N414" s="39">
        <v>443689</v>
      </c>
      <c r="O414" s="39">
        <v>164708</v>
      </c>
      <c r="P414" s="87">
        <v>36947</v>
      </c>
      <c r="Q414" s="64">
        <v>3943</v>
      </c>
      <c r="R414" s="64">
        <v>12207</v>
      </c>
      <c r="S414" s="64">
        <v>19362</v>
      </c>
      <c r="T414" s="64"/>
      <c r="U414" s="64"/>
      <c r="V414" s="94"/>
      <c r="W414" s="93"/>
      <c r="X414" s="64"/>
      <c r="Y414" s="64"/>
      <c r="Z414" s="64"/>
      <c r="AA414" s="64"/>
      <c r="AB414" s="64"/>
      <c r="AC414" s="64">
        <f>AVERAGE(Tabela13[[#This Row],[LUCRO 2015]:[LUCRO 2010]])</f>
        <v>11837.333333333334</v>
      </c>
      <c r="AD414" s="64" t="e">
        <f>AVERAGE(Tabela13[[#This Row],[DIV 2015]:[DIV 2010]])</f>
        <v>#DIV/0!</v>
      </c>
      <c r="AE414" s="83" t="e">
        <f>Tabela13[[#This Row],[DIV MÉD]]*1000/Tabela13[[#This Row],[Qtde Total Ações]]</f>
        <v>#DIV/0!</v>
      </c>
      <c r="AF414" s="30" t="e">
        <f>Tabela13[[#This Row],[DIV MÉD]]/Tabela13[[#This Row],[LUCRO MÉD]]</f>
        <v>#DIV/0!</v>
      </c>
      <c r="AG414" s="30" t="e">
        <f>Tabela13[[#This Row],[DIV MÉD/AÇÃO]]/Tabela13[[#This Row],[Cotação]]</f>
        <v>#DIV/0!</v>
      </c>
      <c r="AH414" s="30" t="e">
        <f>Tabela13[[#This Row],[Cotação]]/Tabela13[[#This Row],[VPA]]</f>
        <v>#DIV/0!</v>
      </c>
      <c r="AI414" s="58">
        <f>IF(Tabela13[[#This Row],[P. Líquido]]&gt;0,Tabela13[[#This Row],[LUCRO MÉD]]/(Tabela13[[#This Row],[P. Líquido]]),0)</f>
        <v>2.6679348222140586E-2</v>
      </c>
      <c r="AJ414" s="70" t="e">
        <f>IF([LUCRO MÉD]&lt;&gt;0,Tabela13[[#This Row],[Cotação]]/(Tabela13[[#This Row],[LUCRO MÉD]]*1000/Tabela13[[#This Row],[Qtde Total Ações]]),0)</f>
        <v>#DIV/0!</v>
      </c>
      <c r="AK414" s="58" t="e">
        <f>(Tabela13[[#This Row],[LUCRO MÉD]]*1000/Tabela13[[#This Row],[Qtde Total Ações]])/Tabela13[[#This Row],[Cotação]]</f>
        <v>#DIV/0!</v>
      </c>
      <c r="AL414" s="56">
        <f>Tabela13[[#This Row],[Ativo Circ.]]/Tabela13[[#This Row],[Passivo Circ.]]</f>
        <v>4.4579532844344598</v>
      </c>
      <c r="AM414" s="30">
        <f>STDEV(Tabela13[[#This Row],[LUCRO 2015]:[LUCRO 2010]])/Tabela13[[#This Row],[LUCRO MÉD]]</f>
        <v>0.65184817552175889</v>
      </c>
    </row>
    <row r="415" spans="1:39" ht="15">
      <c r="A415" t="s">
        <v>2819</v>
      </c>
      <c r="B415"/>
      <c r="D415" s="66"/>
      <c r="E415" s="66"/>
      <c r="I415" s="20"/>
      <c r="K415" s="20"/>
      <c r="L415" s="20"/>
      <c r="M415" s="20"/>
      <c r="N415" s="20"/>
      <c r="O415" s="20"/>
      <c r="P415" s="91"/>
      <c r="Q415" s="20"/>
      <c r="R415" s="20"/>
      <c r="S415" s="20"/>
      <c r="T415" s="20"/>
      <c r="U415" s="20"/>
      <c r="V415" s="91"/>
      <c r="W415" s="21"/>
      <c r="X415" s="20"/>
      <c r="Y415" s="20"/>
      <c r="Z415" s="20"/>
      <c r="AA415" s="20"/>
      <c r="AC415" s="81"/>
      <c r="AD415" s="81"/>
      <c r="AE415" s="75"/>
      <c r="AF415" s="68"/>
      <c r="AG415" s="68"/>
      <c r="AH415" s="68"/>
      <c r="AI415" s="68"/>
      <c r="AJ415" s="71"/>
      <c r="AK415" s="68"/>
      <c r="AL415" s="71"/>
      <c r="AM415" s="68"/>
    </row>
    <row r="419" spans="2:19">
      <c r="B419" s="55"/>
    </row>
    <row r="421" spans="2:19">
      <c r="G421" s="30"/>
      <c r="R421" s="82"/>
      <c r="S421" s="30"/>
    </row>
  </sheetData>
  <hyperlinks>
    <hyperlink ref="A65" r:id="rId1"/>
    <hyperlink ref="A318" r:id="rId2"/>
    <hyperlink ref="A49" r:id="rId3"/>
    <hyperlink ref="A129" r:id="rId4"/>
    <hyperlink ref="A44" r:id="rId5"/>
    <hyperlink ref="A145" r:id="rId6"/>
    <hyperlink ref="A231" r:id="rId7"/>
    <hyperlink ref="A7" r:id="rId8"/>
    <hyperlink ref="A9" r:id="rId9"/>
    <hyperlink ref="A181" r:id="rId10"/>
    <hyperlink ref="A325" r:id="rId11"/>
    <hyperlink ref="A17" r:id="rId12"/>
    <hyperlink ref="A18" r:id="rId13"/>
    <hyperlink ref="A16" r:id="rId14"/>
    <hyperlink ref="A14" r:id="rId15"/>
    <hyperlink ref="A13" r:id="rId16"/>
    <hyperlink ref="A12" r:id="rId17"/>
    <hyperlink ref="A10" r:id="rId18"/>
    <hyperlink ref="A15" r:id="rId19"/>
    <hyperlink ref="A21" r:id="rId20"/>
    <hyperlink ref="A20" r:id="rId21"/>
    <hyperlink ref="A19" r:id="rId22"/>
    <hyperlink ref="A23" r:id="rId23"/>
    <hyperlink ref="A22" r:id="rId24"/>
    <hyperlink ref="A219" r:id="rId25"/>
    <hyperlink ref="A27" r:id="rId26"/>
    <hyperlink ref="A29" r:id="rId27"/>
    <hyperlink ref="A211" r:id="rId28"/>
    <hyperlink ref="A33" r:id="rId29"/>
    <hyperlink ref="A37" r:id="rId30"/>
    <hyperlink ref="A36" r:id="rId31"/>
    <hyperlink ref="A212" r:id="rId32"/>
    <hyperlink ref="A188" r:id="rId33"/>
    <hyperlink ref="A43" r:id="rId34"/>
    <hyperlink ref="A47" r:id="rId35"/>
    <hyperlink ref="A46" r:id="rId36"/>
    <hyperlink ref="A8" r:id="rId37"/>
    <hyperlink ref="A175" r:id="rId38"/>
    <hyperlink ref="A191" r:id="rId39"/>
    <hyperlink ref="A61" r:id="rId40"/>
    <hyperlink ref="A62" r:id="rId41"/>
    <hyperlink ref="A69" r:id="rId42"/>
    <hyperlink ref="A189" r:id="rId43"/>
    <hyperlink ref="A122" r:id="rId44"/>
    <hyperlink ref="A83" r:id="rId45"/>
    <hyperlink ref="A82" r:id="rId46"/>
    <hyperlink ref="A84" r:id="rId47"/>
    <hyperlink ref="A88" r:id="rId48"/>
    <hyperlink ref="A89" r:id="rId49"/>
    <hyperlink ref="A162" r:id="rId50"/>
    <hyperlink ref="A165" r:id="rId51"/>
    <hyperlink ref="A207" r:id="rId52"/>
    <hyperlink ref="A116" r:id="rId53"/>
    <hyperlink ref="A81" r:id="rId54"/>
    <hyperlink ref="A120" r:id="rId55"/>
    <hyperlink ref="A119" r:id="rId56"/>
    <hyperlink ref="A326" r:id="rId57"/>
    <hyperlink ref="A96" r:id="rId58"/>
    <hyperlink ref="A263" r:id="rId59"/>
    <hyperlink ref="A125" r:id="rId60"/>
    <hyperlink ref="A355" r:id="rId61"/>
    <hyperlink ref="A192" r:id="rId62"/>
    <hyperlink ref="A362" r:id="rId63"/>
    <hyperlink ref="A363" r:id="rId64"/>
    <hyperlink ref="A39" r:id="rId65"/>
    <hyperlink ref="A30" r:id="rId66"/>
    <hyperlink ref="A264" r:id="rId67"/>
    <hyperlink ref="A2" r:id="rId68"/>
    <hyperlink ref="A407" r:id="rId69"/>
    <hyperlink ref="A38" r:id="rId70"/>
    <hyperlink ref="A25" r:id="rId71"/>
    <hyperlink ref="A24" r:id="rId72"/>
    <hyperlink ref="A32" r:id="rId73"/>
    <hyperlink ref="A45" r:id="rId74"/>
    <hyperlink ref="A40" r:id="rId75"/>
    <hyperlink ref="A26" r:id="rId76"/>
    <hyperlink ref="A239" r:id="rId77"/>
    <hyperlink ref="A240" r:id="rId78"/>
    <hyperlink ref="A48" r:id="rId79"/>
    <hyperlink ref="A50" r:id="rId80"/>
    <hyperlink ref="A203" r:id="rId81"/>
    <hyperlink ref="A53" r:id="rId82"/>
    <hyperlink ref="A51" r:id="rId83"/>
    <hyperlink ref="A305" r:id="rId84"/>
    <hyperlink ref="A332" r:id="rId85"/>
    <hyperlink ref="A331" r:id="rId86"/>
    <hyperlink ref="A55" r:id="rId87"/>
    <hyperlink ref="A54" r:id="rId88"/>
    <hyperlink ref="A52" r:id="rId89"/>
    <hyperlink ref="A79" r:id="rId90"/>
    <hyperlink ref="A60" r:id="rId91"/>
    <hyperlink ref="A58" r:id="rId92"/>
    <hyperlink ref="A76" r:id="rId93"/>
    <hyperlink ref="A224" r:id="rId94"/>
    <hyperlink ref="A229" r:id="rId95"/>
    <hyperlink ref="A57" r:id="rId96"/>
    <hyperlink ref="A56" r:id="rId97"/>
    <hyperlink ref="A59" r:id="rId98"/>
    <hyperlink ref="A93" r:id="rId99"/>
    <hyperlink ref="A411" r:id="rId100"/>
    <hyperlink ref="A412" r:id="rId101"/>
    <hyperlink ref="A413" r:id="rId102"/>
    <hyperlink ref="A126" r:id="rId103"/>
    <hyperlink ref="A72" r:id="rId104"/>
    <hyperlink ref="A306" r:id="rId105"/>
    <hyperlink ref="A94" r:id="rId106"/>
    <hyperlink ref="A153" r:id="rId107"/>
    <hyperlink ref="A80" r:id="rId108"/>
    <hyperlink ref="A167" r:id="rId109"/>
    <hyperlink ref="A414" r:id="rId110"/>
    <hyperlink ref="A77" r:id="rId111"/>
    <hyperlink ref="A90" r:id="rId112"/>
    <hyperlink ref="A159" r:id="rId113"/>
    <hyperlink ref="A160" r:id="rId114"/>
    <hyperlink ref="A91" r:id="rId115"/>
    <hyperlink ref="A328" r:id="rId116"/>
    <hyperlink ref="A387" r:id="rId117"/>
    <hyperlink ref="A376" r:id="rId118"/>
    <hyperlink ref="A395" r:id="rId119"/>
    <hyperlink ref="A235" r:id="rId120"/>
    <hyperlink ref="A216" r:id="rId121"/>
    <hyperlink ref="A127" r:id="rId122"/>
    <hyperlink ref="A214" r:id="rId123"/>
    <hyperlink ref="A210" r:id="rId124"/>
    <hyperlink ref="A202" r:id="rId125"/>
    <hyperlink ref="A209" r:id="rId126"/>
    <hyperlink ref="A303" r:id="rId127"/>
    <hyperlink ref="A213" r:id="rId128"/>
    <hyperlink ref="A138" r:id="rId129"/>
    <hyperlink ref="A137" r:id="rId130"/>
    <hyperlink ref="A6" r:id="rId131"/>
    <hyperlink ref="A218" r:id="rId132"/>
    <hyperlink ref="A223" r:id="rId133"/>
    <hyperlink ref="A308" r:id="rId134"/>
    <hyperlink ref="A68" r:id="rId135"/>
    <hyperlink ref="A92" r:id="rId136"/>
    <hyperlink ref="A238" r:id="rId137"/>
    <hyperlink ref="A232" r:id="rId138"/>
    <hyperlink ref="A117" r:id="rId139"/>
    <hyperlink ref="A118" r:id="rId140"/>
    <hyperlink ref="A128" r:id="rId141"/>
    <hyperlink ref="A268" r:id="rId142"/>
    <hyperlink ref="A310" r:id="rId143"/>
    <hyperlink ref="A385" r:id="rId144"/>
    <hyperlink ref="A161" r:id="rId145"/>
    <hyperlink ref="A190" r:id="rId146"/>
    <hyperlink ref="A228" r:id="rId147"/>
    <hyperlink ref="A174" r:id="rId148"/>
    <hyperlink ref="A290" r:id="rId149"/>
    <hyperlink ref="A234" r:id="rId150"/>
    <hyperlink ref="A297" r:id="rId151"/>
    <hyperlink ref="A304" r:id="rId152"/>
    <hyperlink ref="A327" r:id="rId153"/>
    <hyperlink ref="A329" r:id="rId154"/>
    <hyperlink ref="A330" r:id="rId155"/>
    <hyperlink ref="A357" r:id="rId156"/>
    <hyperlink ref="A356" r:id="rId157"/>
    <hyperlink ref="A377" r:id="rId158"/>
    <hyperlink ref="A388" r:id="rId159"/>
    <hyperlink ref="A394" r:id="rId160"/>
    <hyperlink ref="A396" r:id="rId161"/>
    <hyperlink ref="A182" r:id="rId162"/>
    <hyperlink ref="A180" r:id="rId163"/>
    <hyperlink ref="A166" r:id="rId164"/>
    <hyperlink ref="A140" r:id="rId165"/>
    <hyperlink ref="A178" r:id="rId166"/>
    <hyperlink ref="A253" r:id="rId167"/>
    <hyperlink ref="A247" r:id="rId168"/>
    <hyperlink ref="A254" r:id="rId169"/>
    <hyperlink ref="A288" r:id="rId170"/>
    <hyperlink ref="A299" r:id="rId171"/>
    <hyperlink ref="A251" r:id="rId172"/>
    <hyperlink ref="A28" r:id="rId173"/>
    <hyperlink ref="A336" r:id="rId174"/>
    <hyperlink ref="A348" r:id="rId175"/>
    <hyperlink ref="A107" r:id="rId176"/>
    <hyperlink ref="A106" r:id="rId177"/>
    <hyperlink ref="A390" r:id="rId178"/>
    <hyperlink ref="A73" r:id="rId179"/>
    <hyperlink ref="A298" r:id="rId180"/>
    <hyperlink ref="A287" r:id="rId181"/>
    <hyperlink ref="A230" r:id="rId182"/>
    <hyperlink ref="A404" r:id="rId183"/>
    <hyperlink ref="A402" r:id="rId184"/>
    <hyperlink ref="A313" r:id="rId185"/>
    <hyperlink ref="A381" r:id="rId186"/>
    <hyperlink ref="A312" r:id="rId187"/>
    <hyperlink ref="A364" r:id="rId188"/>
    <hyperlink ref="A379" r:id="rId189"/>
    <hyperlink ref="A378" r:id="rId190"/>
    <hyperlink ref="A97" r:id="rId191"/>
    <hyperlink ref="A389" r:id="rId192"/>
    <hyperlink ref="A324" r:id="rId193"/>
    <hyperlink ref="A195" r:id="rId194"/>
    <hyperlink ref="A243" r:id="rId195"/>
    <hyperlink ref="A4" r:id="rId196"/>
    <hyperlink ref="A3" r:id="rId197"/>
    <hyperlink ref="A5" r:id="rId198"/>
    <hyperlink ref="A252" r:id="rId199"/>
    <hyperlink ref="A347" r:id="rId200"/>
    <hyperlink ref="A87" r:id="rId201"/>
    <hyperlink ref="A86" r:id="rId202"/>
    <hyperlink ref="A85" r:id="rId203"/>
    <hyperlink ref="A383" r:id="rId204"/>
    <hyperlink ref="A99" r:id="rId205"/>
    <hyperlink ref="A100" r:id="rId206"/>
    <hyperlink ref="A98" r:id="rId207"/>
    <hyperlink ref="A101" r:id="rId208"/>
    <hyperlink ref="A102" r:id="rId209"/>
    <hyperlink ref="A103" r:id="rId210"/>
    <hyperlink ref="A104" r:id="rId211"/>
    <hyperlink ref="A105" r:id="rId212"/>
    <hyperlink ref="A186" r:id="rId213"/>
    <hyperlink ref="A187" r:id="rId214"/>
    <hyperlink ref="A201" r:id="rId215"/>
    <hyperlink ref="A346" r:id="rId216"/>
    <hyperlink ref="A350" r:id="rId217"/>
    <hyperlink ref="A31" r:id="rId218"/>
    <hyperlink ref="A35" r:id="rId219"/>
    <hyperlink ref="A34" r:id="rId220"/>
    <hyperlink ref="A42" r:id="rId221"/>
    <hyperlink ref="A41" r:id="rId222"/>
    <hyperlink ref="A367" r:id="rId223"/>
    <hyperlink ref="A242" r:id="rId224"/>
    <hyperlink ref="A236" r:id="rId225"/>
    <hyperlink ref="A317" r:id="rId226"/>
    <hyperlink ref="A255" r:id="rId227"/>
    <hyperlink ref="A311" r:id="rId228"/>
    <hyperlink ref="A400" r:id="rId229"/>
    <hyperlink ref="A386" r:id="rId230"/>
    <hyperlink ref="A339" r:id="rId231"/>
    <hyperlink ref="A392" r:id="rId232"/>
    <hyperlink ref="A358" r:id="rId233"/>
    <hyperlink ref="A384" r:id="rId234"/>
    <hyperlink ref="A95" r:id="rId235"/>
    <hyperlink ref="A409" r:id="rId236"/>
    <hyperlink ref="A408" r:id="rId237"/>
    <hyperlink ref="A405" r:id="rId238"/>
    <hyperlink ref="A406" r:id="rId239"/>
    <hyperlink ref="A401" r:id="rId240"/>
    <hyperlink ref="A373" r:id="rId241"/>
    <hyperlink ref="A398" r:id="rId242"/>
    <hyperlink ref="A109" r:id="rId243"/>
    <hyperlink ref="A111" r:id="rId244"/>
    <hyperlink ref="A112" r:id="rId245"/>
    <hyperlink ref="A115" r:id="rId246"/>
    <hyperlink ref="A132" r:id="rId247"/>
    <hyperlink ref="A139" r:id="rId248"/>
    <hyperlink ref="A146" r:id="rId249"/>
    <hyperlink ref="A147" r:id="rId250"/>
    <hyperlink ref="A149" r:id="rId251"/>
    <hyperlink ref="A150" r:id="rId252"/>
    <hyperlink ref="A158" r:id="rId253"/>
    <hyperlink ref="A163" r:id="rId254"/>
    <hyperlink ref="A172" r:id="rId255"/>
    <hyperlink ref="A179" r:id="rId256"/>
    <hyperlink ref="A183" r:id="rId257"/>
    <hyperlink ref="A215" r:id="rId258"/>
  </hyperlinks>
  <pageMargins left="0.511811024" right="0.511811024" top="0.78740157499999996" bottom="0.78740157499999996" header="0.31496062000000002" footer="0.31496062000000002"/>
  <pageSetup paperSize="9" orientation="portrait" r:id="rId259"/>
  <legacyDrawing r:id="rId260"/>
  <tableParts count="1">
    <tablePart r:id="rId26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4"/>
  <dimension ref="A1:V327"/>
  <sheetViews>
    <sheetView topLeftCell="O28"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2738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IF(Tabela1[[#This Row],[Código]]="IBOV","^BVSP",IF(Tabela1[[#This Row],[Código]]="","",CONCATENATE(LEFT(Tabela1[[#This Row],[Código]],6),".SA")))</f>
        <v>ABCB4.SA</v>
      </c>
      <c r="C7" s="1" t="s">
        <v>2292</v>
      </c>
      <c r="D7" s="1" t="s">
        <v>3092</v>
      </c>
      <c r="E7" s="1" t="s">
        <v>3546</v>
      </c>
      <c r="F7" s="1" t="s">
        <v>3023</v>
      </c>
      <c r="G7" s="1" t="s">
        <v>3202</v>
      </c>
      <c r="H7" s="10">
        <v>42529</v>
      </c>
      <c r="J7" s="1">
        <f>IF($A7="",0,VALUE(CONCATENATE(LEFT(D7,LEN(D7)-3),",",RIGHT(D7,2))))</f>
        <v>12.32</v>
      </c>
      <c r="K7" s="1">
        <f t="shared" ref="K7:M21" si="0">IF($A7="",0,VALUE(CONCATENATE(LEFT(E7,LEN(E7)-3),",",RIGHT(E7,2))))</f>
        <v>12.51</v>
      </c>
      <c r="L7" s="1">
        <f t="shared" si="0"/>
        <v>12.55</v>
      </c>
      <c r="M7" s="1">
        <f t="shared" si="0"/>
        <v>12.09</v>
      </c>
      <c r="P7" s="7" t="s">
        <v>12</v>
      </c>
      <c r="Q7" s="5" t="str">
        <f t="shared" ref="Q7:Q37" si="1">IF(A7="","",C7)</f>
        <v>ABC BRASIL  PN      N2</v>
      </c>
      <c r="R7" s="10">
        <f t="shared" ref="R7:R37" si="2">IF(A7="","",H7)</f>
        <v>42529</v>
      </c>
      <c r="S7" s="3">
        <f t="shared" ref="S7:S37" si="3">J7</f>
        <v>12.32</v>
      </c>
      <c r="T7" s="3">
        <f t="shared" ref="T7:T37" si="4">K7</f>
        <v>12.51</v>
      </c>
      <c r="U7" s="3">
        <f t="shared" ref="U7:U37" si="5">L7</f>
        <v>12.55</v>
      </c>
      <c r="V7" s="3">
        <f t="shared" ref="V7:V37" si="6">M7</f>
        <v>12.09</v>
      </c>
    </row>
    <row r="8" spans="1:22">
      <c r="A8" s="14" t="str">
        <f>IF(Tabela1[[#This Row],[Código]]="IBOV","^BVSP",IF(Tabela1[[#This Row],[Código]]="","",CONCATENATE(LEFT(Tabela1[[#This Row],[Código]],6),".SA")))</f>
        <v>AELP3.SA</v>
      </c>
      <c r="C8" s="1" t="s">
        <v>2293</v>
      </c>
      <c r="D8" s="1" t="s">
        <v>2294</v>
      </c>
      <c r="E8" s="1" t="s">
        <v>2294</v>
      </c>
      <c r="F8" s="1" t="s">
        <v>2294</v>
      </c>
      <c r="G8" s="1" t="s">
        <v>2294</v>
      </c>
      <c r="H8" s="10">
        <v>42523</v>
      </c>
      <c r="J8" s="1">
        <f t="shared" ref="J8:M70" si="7">IF($A8="",0,VALUE(CONCATENATE(LEFT(D8,LEN(D8)-3),",",RIGHT(D8,2))))</f>
        <v>10.24</v>
      </c>
      <c r="K8" s="1">
        <f t="shared" si="0"/>
        <v>10.24</v>
      </c>
      <c r="L8" s="1">
        <f t="shared" si="0"/>
        <v>10.24</v>
      </c>
      <c r="M8" s="1">
        <f t="shared" si="0"/>
        <v>10.24</v>
      </c>
      <c r="P8" s="7" t="s">
        <v>50</v>
      </c>
      <c r="Q8" s="5" t="str">
        <f t="shared" si="1"/>
        <v>AES ELPA    ON</v>
      </c>
      <c r="R8" s="10">
        <f t="shared" si="2"/>
        <v>42523</v>
      </c>
      <c r="S8" s="3">
        <f t="shared" si="3"/>
        <v>10.24</v>
      </c>
      <c r="T8" s="3">
        <f t="shared" si="4"/>
        <v>10.24</v>
      </c>
      <c r="U8" s="3">
        <f t="shared" si="5"/>
        <v>10.24</v>
      </c>
      <c r="V8" s="3">
        <f t="shared" si="6"/>
        <v>10.24</v>
      </c>
    </row>
    <row r="9" spans="1:22">
      <c r="A9" s="14" t="str">
        <f>IF(Tabela1[[#This Row],[Código]]="IBOV","^BVSP",IF(Tabela1[[#This Row],[Código]]="","",CONCATENATE(LEFT(Tabela1[[#This Row],[Código]],6),".SA")))</f>
        <v>BAZA3.SA</v>
      </c>
      <c r="C9" s="1" t="s">
        <v>2295</v>
      </c>
      <c r="D9" s="1" t="s">
        <v>3013</v>
      </c>
      <c r="E9" s="1" t="s">
        <v>3547</v>
      </c>
      <c r="F9" s="1" t="s">
        <v>2246</v>
      </c>
      <c r="G9" s="1" t="s">
        <v>2176</v>
      </c>
      <c r="H9" s="10">
        <v>42529</v>
      </c>
      <c r="J9" s="1">
        <f t="shared" si="7"/>
        <v>0.3</v>
      </c>
      <c r="K9" s="1">
        <f t="shared" si="0"/>
        <v>0.32</v>
      </c>
      <c r="L9" s="1">
        <f t="shared" si="0"/>
        <v>0.33</v>
      </c>
      <c r="M9" s="1">
        <f t="shared" si="0"/>
        <v>0.28000000000000003</v>
      </c>
      <c r="P9" s="8" t="s">
        <v>46</v>
      </c>
      <c r="Q9" s="5" t="str">
        <f t="shared" si="1"/>
        <v>AMAZONIA    ON</v>
      </c>
      <c r="R9" s="10">
        <f t="shared" si="2"/>
        <v>42529</v>
      </c>
      <c r="S9" s="3">
        <f t="shared" si="3"/>
        <v>0.3</v>
      </c>
      <c r="T9" s="3">
        <f t="shared" si="4"/>
        <v>0.32</v>
      </c>
      <c r="U9" s="3">
        <f t="shared" si="5"/>
        <v>0.33</v>
      </c>
      <c r="V9" s="3">
        <f t="shared" si="6"/>
        <v>0.28000000000000003</v>
      </c>
    </row>
    <row r="10" spans="1:22">
      <c r="A10" s="14" t="str">
        <f>IF(Tabela1[[#This Row],[Código]]="IBOV","^BVSP",IF(Tabela1[[#This Row],[Código]]="","",CONCATENATE(LEFT(Tabela1[[#This Row],[Código]],6),".SA")))</f>
        <v>BBAS3.SA</v>
      </c>
      <c r="C10" s="1" t="s">
        <v>2296</v>
      </c>
      <c r="D10" s="1" t="s">
        <v>2963</v>
      </c>
      <c r="E10" s="1" t="s">
        <v>3548</v>
      </c>
      <c r="F10" s="1" t="s">
        <v>3549</v>
      </c>
      <c r="G10" s="1" t="s">
        <v>3203</v>
      </c>
      <c r="H10" s="10">
        <v>42529</v>
      </c>
      <c r="J10" s="1">
        <f t="shared" si="7"/>
        <v>17.079999999999998</v>
      </c>
      <c r="K10" s="1">
        <f t="shared" si="0"/>
        <v>17.440000000000001</v>
      </c>
      <c r="L10" s="1">
        <f t="shared" si="0"/>
        <v>17.600000000000001</v>
      </c>
      <c r="M10" s="1">
        <f t="shared" si="0"/>
        <v>17.07</v>
      </c>
      <c r="P10" s="8" t="s">
        <v>14</v>
      </c>
      <c r="Q10" s="5" t="str">
        <f t="shared" si="1"/>
        <v>BRASIL      ON  EJ  NM</v>
      </c>
      <c r="R10" s="10">
        <f t="shared" si="2"/>
        <v>42529</v>
      </c>
      <c r="S10" s="3">
        <f t="shared" si="3"/>
        <v>17.079999999999998</v>
      </c>
      <c r="T10" s="3">
        <f t="shared" si="4"/>
        <v>17.440000000000001</v>
      </c>
      <c r="U10" s="3">
        <f t="shared" si="5"/>
        <v>17.600000000000001</v>
      </c>
      <c r="V10" s="3">
        <f t="shared" si="6"/>
        <v>17.07</v>
      </c>
    </row>
    <row r="11" spans="1:22">
      <c r="A11" s="14" t="str">
        <f>IF(Tabela1[[#This Row],[Código]]="IBOV","^BVSP",IF(Tabela1[[#This Row],[Código]]="","",CONCATENATE(LEFT(Tabela1[[#This Row],[Código]],6),".SA")))</f>
        <v>BBDC3.SA</v>
      </c>
      <c r="C11" s="1" t="s">
        <v>2964</v>
      </c>
      <c r="D11" s="1" t="s">
        <v>3016</v>
      </c>
      <c r="E11" s="1" t="s">
        <v>3550</v>
      </c>
      <c r="F11" s="1" t="s">
        <v>3551</v>
      </c>
      <c r="G11" s="1" t="s">
        <v>3204</v>
      </c>
      <c r="H11" s="10">
        <v>42529</v>
      </c>
      <c r="J11" s="1">
        <f t="shared" si="7"/>
        <v>25.7</v>
      </c>
      <c r="K11" s="1">
        <f t="shared" si="0"/>
        <v>26.15</v>
      </c>
      <c r="L11" s="1">
        <f t="shared" si="0"/>
        <v>26.35</v>
      </c>
      <c r="M11" s="1">
        <f t="shared" si="0"/>
        <v>25.63</v>
      </c>
      <c r="P11" s="7" t="s">
        <v>105</v>
      </c>
      <c r="Q11" s="5" t="str">
        <f t="shared" si="1"/>
        <v>BRADESCO    ON  EJ  N1</v>
      </c>
      <c r="R11" s="10">
        <f t="shared" si="2"/>
        <v>42529</v>
      </c>
      <c r="S11" s="3">
        <f t="shared" si="3"/>
        <v>25.7</v>
      </c>
      <c r="T11" s="3">
        <f t="shared" si="4"/>
        <v>26.15</v>
      </c>
      <c r="U11" s="3">
        <f t="shared" si="5"/>
        <v>26.35</v>
      </c>
      <c r="V11" s="3">
        <f t="shared" si="6"/>
        <v>25.63</v>
      </c>
    </row>
    <row r="12" spans="1:22">
      <c r="A12" s="14" t="str">
        <f>IF(Tabela1[[#This Row],[Código]]="IBOV","^BVSP",IF(Tabela1[[#This Row],[Código]]="","",CONCATENATE(LEFT(Tabela1[[#This Row],[Código]],6),".SA")))</f>
        <v>BBDC4.SA</v>
      </c>
      <c r="C12" s="1" t="s">
        <v>2965</v>
      </c>
      <c r="D12" s="1" t="s">
        <v>3003</v>
      </c>
      <c r="E12" s="1" t="s">
        <v>275</v>
      </c>
      <c r="F12" s="1" t="s">
        <v>3552</v>
      </c>
      <c r="G12" s="1" t="s">
        <v>3205</v>
      </c>
      <c r="H12" s="10">
        <v>42529</v>
      </c>
      <c r="J12" s="1">
        <f t="shared" si="7"/>
        <v>24.4</v>
      </c>
      <c r="K12" s="1">
        <f t="shared" si="0"/>
        <v>25</v>
      </c>
      <c r="L12" s="1">
        <f t="shared" si="0"/>
        <v>25.19</v>
      </c>
      <c r="M12" s="1">
        <f t="shared" si="0"/>
        <v>24.25</v>
      </c>
      <c r="P12" s="7" t="s">
        <v>106</v>
      </c>
      <c r="Q12" s="5" t="str">
        <f t="shared" si="1"/>
        <v>BRADESCO    PN  EJ  N1</v>
      </c>
      <c r="R12" s="18">
        <f t="shared" si="2"/>
        <v>42529</v>
      </c>
      <c r="S12" s="3">
        <f t="shared" si="3"/>
        <v>24.4</v>
      </c>
      <c r="T12" s="3">
        <f t="shared" si="4"/>
        <v>25</v>
      </c>
      <c r="U12" s="3">
        <f t="shared" si="5"/>
        <v>25.19</v>
      </c>
      <c r="V12" s="3">
        <f t="shared" si="6"/>
        <v>24.25</v>
      </c>
    </row>
    <row r="13" spans="1:22">
      <c r="A13" s="14" t="str">
        <f>IF(Tabela1[[#This Row],[Código]]="IBOV","^BVSP",IF(Tabela1[[#This Row],[Código]]="","",CONCATENATE(LEFT(Tabela1[[#This Row],[Código]],6),".SA")))</f>
        <v>BEES3.SA</v>
      </c>
      <c r="C13" s="1" t="s">
        <v>2966</v>
      </c>
      <c r="D13" s="1" t="s">
        <v>2287</v>
      </c>
      <c r="E13" s="1" t="s">
        <v>2287</v>
      </c>
      <c r="F13" s="1" t="s">
        <v>2287</v>
      </c>
      <c r="G13" s="1" t="s">
        <v>2287</v>
      </c>
      <c r="H13" s="10">
        <v>42529</v>
      </c>
      <c r="J13" s="1">
        <f t="shared" si="7"/>
        <v>2.29</v>
      </c>
      <c r="K13" s="1">
        <f t="shared" si="0"/>
        <v>2.29</v>
      </c>
      <c r="L13" s="1">
        <f t="shared" si="0"/>
        <v>2.29</v>
      </c>
      <c r="M13" s="1">
        <f t="shared" si="0"/>
        <v>2.29</v>
      </c>
      <c r="P13" s="8" t="s">
        <v>43</v>
      </c>
      <c r="Q13" s="5" t="str">
        <f t="shared" si="1"/>
        <v>BANESTES    ON  EJ</v>
      </c>
      <c r="R13" s="18">
        <f t="shared" si="2"/>
        <v>42529</v>
      </c>
      <c r="S13" s="3">
        <f t="shared" si="3"/>
        <v>2.29</v>
      </c>
      <c r="T13" s="3">
        <f t="shared" si="4"/>
        <v>2.29</v>
      </c>
      <c r="U13" s="3">
        <f t="shared" si="5"/>
        <v>2.29</v>
      </c>
      <c r="V13" s="3">
        <f t="shared" si="6"/>
        <v>2.29</v>
      </c>
    </row>
    <row r="14" spans="1:22">
      <c r="A14" s="14" t="str">
        <f>IF(Tabela1[[#This Row],[Código]]="IBOV","^BVSP",IF(Tabela1[[#This Row],[Código]]="","",CONCATENATE(LEFT(Tabela1[[#This Row],[Código]],6),".SA")))</f>
        <v>BEES4.SA</v>
      </c>
      <c r="C14" s="1" t="s">
        <v>2967</v>
      </c>
      <c r="D14" s="1" t="s">
        <v>2252</v>
      </c>
      <c r="E14" s="1" t="s">
        <v>2252</v>
      </c>
      <c r="F14" s="1" t="s">
        <v>2252</v>
      </c>
      <c r="G14" s="1" t="s">
        <v>2252</v>
      </c>
      <c r="H14" s="10">
        <v>42528</v>
      </c>
      <c r="J14" s="1">
        <f t="shared" si="7"/>
        <v>2.6</v>
      </c>
      <c r="K14" s="1">
        <f t="shared" si="0"/>
        <v>2.6</v>
      </c>
      <c r="L14" s="1">
        <f t="shared" si="0"/>
        <v>2.6</v>
      </c>
      <c r="M14" s="1">
        <f t="shared" si="0"/>
        <v>2.6</v>
      </c>
      <c r="P14" s="8" t="s">
        <v>44</v>
      </c>
      <c r="Q14" s="5" t="str">
        <f t="shared" si="1"/>
        <v>BANESTES    PN  EJ</v>
      </c>
      <c r="R14" s="10">
        <f t="shared" si="2"/>
        <v>42528</v>
      </c>
      <c r="S14" s="3">
        <f t="shared" si="3"/>
        <v>2.6</v>
      </c>
      <c r="T14" s="3">
        <f t="shared" si="4"/>
        <v>2.6</v>
      </c>
      <c r="U14" s="3">
        <f t="shared" si="5"/>
        <v>2.6</v>
      </c>
      <c r="V14" s="3">
        <f t="shared" si="6"/>
        <v>2.6</v>
      </c>
    </row>
    <row r="15" spans="1:22">
      <c r="A15" s="14" t="str">
        <f>IF(Tabela1[[#This Row],[Código]]="IBOV","^BVSP",IF(Tabela1[[#This Row],[Código]]="","",CONCATENATE(LEFT(Tabela1[[#This Row],[Código]],6),".SA")))</f>
        <v>BGIP3.SA</v>
      </c>
      <c r="C15" s="1" t="s">
        <v>2298</v>
      </c>
      <c r="D15" s="1" t="s">
        <v>2299</v>
      </c>
      <c r="E15" s="19" t="s">
        <v>2299</v>
      </c>
      <c r="F15" s="19" t="s">
        <v>2299</v>
      </c>
      <c r="G15" s="19" t="s">
        <v>2299</v>
      </c>
      <c r="H15" s="10">
        <v>42514</v>
      </c>
      <c r="J15" s="1">
        <f t="shared" si="7"/>
        <v>18.84</v>
      </c>
      <c r="K15" s="1">
        <f t="shared" si="0"/>
        <v>18.84</v>
      </c>
      <c r="L15" s="1">
        <f t="shared" si="0"/>
        <v>18.84</v>
      </c>
      <c r="M15" s="1">
        <f t="shared" si="0"/>
        <v>18.84</v>
      </c>
      <c r="P15" s="5" t="s">
        <v>107</v>
      </c>
      <c r="Q15" s="5" t="str">
        <f t="shared" si="1"/>
        <v>BANESE      ON</v>
      </c>
      <c r="R15" s="18">
        <f t="shared" si="2"/>
        <v>42514</v>
      </c>
      <c r="S15" s="3">
        <f t="shared" si="3"/>
        <v>18.84</v>
      </c>
      <c r="T15" s="3">
        <f t="shared" si="4"/>
        <v>18.84</v>
      </c>
      <c r="U15" s="3">
        <f t="shared" si="5"/>
        <v>18.84</v>
      </c>
      <c r="V15" s="3">
        <f t="shared" si="6"/>
        <v>18.84</v>
      </c>
    </row>
    <row r="16" spans="1:22">
      <c r="A16" s="14" t="str">
        <f>IF(Tabela1[[#This Row],[Código]]="IBOV","^BVSP",IF(Tabela1[[#This Row],[Código]]="","",CONCATENATE(LEFT(Tabela1[[#This Row],[Código]],6),".SA")))</f>
        <v>BGIP4.SA</v>
      </c>
      <c r="C16" s="1" t="s">
        <v>2300</v>
      </c>
      <c r="D16" s="1" t="s">
        <v>3206</v>
      </c>
      <c r="E16" s="1" t="s">
        <v>3207</v>
      </c>
      <c r="F16" s="1" t="s">
        <v>3207</v>
      </c>
      <c r="G16" s="1" t="s">
        <v>3206</v>
      </c>
      <c r="H16" s="10">
        <v>42529</v>
      </c>
      <c r="J16" s="1">
        <f t="shared" si="7"/>
        <v>11.04</v>
      </c>
      <c r="K16" s="1">
        <f t="shared" si="0"/>
        <v>11.29</v>
      </c>
      <c r="L16" s="1">
        <f t="shared" si="0"/>
        <v>11.29</v>
      </c>
      <c r="M16" s="1">
        <f t="shared" si="0"/>
        <v>11.04</v>
      </c>
      <c r="P16" s="8" t="s">
        <v>108</v>
      </c>
      <c r="Q16" s="5" t="str">
        <f t="shared" si="1"/>
        <v>BANESE      PN</v>
      </c>
      <c r="R16" s="18">
        <f t="shared" si="2"/>
        <v>42529</v>
      </c>
      <c r="S16" s="3">
        <f t="shared" si="3"/>
        <v>11.04</v>
      </c>
      <c r="T16" s="3">
        <f t="shared" si="4"/>
        <v>11.29</v>
      </c>
      <c r="U16" s="3">
        <f t="shared" si="5"/>
        <v>11.29</v>
      </c>
      <c r="V16" s="3">
        <f t="shared" si="6"/>
        <v>11.04</v>
      </c>
    </row>
    <row r="17" spans="1:22">
      <c r="A17" s="14" t="str">
        <f>IF(Tabela1[[#This Row],[Código]]="IBOV","^BVSP",IF(Tabela1[[#This Row],[Código]]="","",CONCATENATE(LEFT(Tabela1[[#This Row],[Código]],6),".SA")))</f>
        <v>BICB3.SA</v>
      </c>
      <c r="C17" s="1" t="s">
        <v>2301</v>
      </c>
      <c r="D17" s="1" t="s">
        <v>2276</v>
      </c>
      <c r="E17" s="1" t="s">
        <v>2194</v>
      </c>
      <c r="F17" s="1" t="s">
        <v>2276</v>
      </c>
      <c r="G17" s="1" t="s">
        <v>2194</v>
      </c>
      <c r="H17" s="10">
        <v>42271</v>
      </c>
      <c r="J17" s="1">
        <f t="shared" si="7"/>
        <v>8.01</v>
      </c>
      <c r="K17" s="1">
        <f t="shared" si="0"/>
        <v>8</v>
      </c>
      <c r="L17" s="1">
        <f t="shared" si="0"/>
        <v>8.01</v>
      </c>
      <c r="M17" s="1">
        <f t="shared" si="0"/>
        <v>8</v>
      </c>
      <c r="P17" s="7" t="s">
        <v>111</v>
      </c>
      <c r="Q17" s="5" t="str">
        <f t="shared" si="1"/>
        <v>BICBANCO    ON</v>
      </c>
      <c r="R17" s="18">
        <f t="shared" si="2"/>
        <v>42271</v>
      </c>
      <c r="S17" s="3">
        <f t="shared" si="3"/>
        <v>8.01</v>
      </c>
      <c r="T17" s="3">
        <f t="shared" si="4"/>
        <v>8</v>
      </c>
      <c r="U17" s="3">
        <f t="shared" si="5"/>
        <v>8.01</v>
      </c>
      <c r="V17" s="3">
        <f t="shared" si="6"/>
        <v>8</v>
      </c>
    </row>
    <row r="18" spans="1:22">
      <c r="A18" s="14" t="str">
        <f>IF(Tabela1[[#This Row],[Código]]="IBOV","^BVSP",IF(Tabela1[[#This Row],[Código]]="","",CONCATENATE(LEFT(Tabela1[[#This Row],[Código]],6),".SA")))</f>
        <v>BICB4.SA</v>
      </c>
      <c r="C18" s="1" t="s">
        <v>2302</v>
      </c>
      <c r="D18" s="1" t="s">
        <v>2303</v>
      </c>
      <c r="E18" s="1" t="s">
        <v>2303</v>
      </c>
      <c r="F18" s="1" t="s">
        <v>2303</v>
      </c>
      <c r="G18" s="1" t="s">
        <v>2303</v>
      </c>
      <c r="H18" s="10">
        <v>42293</v>
      </c>
      <c r="J18" s="1">
        <f t="shared" si="7"/>
        <v>8.25</v>
      </c>
      <c r="K18" s="1">
        <f t="shared" si="0"/>
        <v>8.25</v>
      </c>
      <c r="L18" s="1">
        <f t="shared" si="0"/>
        <v>8.25</v>
      </c>
      <c r="M18" s="1">
        <f t="shared" si="0"/>
        <v>8.25</v>
      </c>
      <c r="P18" s="7" t="s">
        <v>6</v>
      </c>
      <c r="Q18" s="5" t="str">
        <f t="shared" si="1"/>
        <v>BICBANCO    PN</v>
      </c>
      <c r="R18" s="18">
        <f t="shared" si="2"/>
        <v>42293</v>
      </c>
      <c r="S18" s="3">
        <f t="shared" si="3"/>
        <v>8.25</v>
      </c>
      <c r="T18" s="3">
        <f t="shared" si="4"/>
        <v>8.25</v>
      </c>
      <c r="U18" s="3">
        <f t="shared" si="5"/>
        <v>8.25</v>
      </c>
      <c r="V18" s="3">
        <f t="shared" si="6"/>
        <v>8.25</v>
      </c>
    </row>
    <row r="19" spans="1:22">
      <c r="A19" s="14" t="str">
        <f>IF(Tabela1[[#This Row],[Código]]="IBOV","^BVSP",IF(Tabela1[[#This Row],[Código]]="","",CONCATENATE(LEFT(Tabela1[[#This Row],[Código]],6),".SA")))</f>
        <v>BMIN3.SA</v>
      </c>
      <c r="C19" s="1" t="s">
        <v>2304</v>
      </c>
      <c r="D19" s="1" t="s">
        <v>2229</v>
      </c>
      <c r="E19" s="1" t="s">
        <v>2229</v>
      </c>
      <c r="F19" s="1" t="s">
        <v>2229</v>
      </c>
      <c r="G19" s="1" t="s">
        <v>2229</v>
      </c>
      <c r="H19" s="10">
        <v>42457</v>
      </c>
      <c r="J19" s="1">
        <f t="shared" si="7"/>
        <v>1.4</v>
      </c>
      <c r="K19" s="1">
        <f t="shared" si="0"/>
        <v>1.4</v>
      </c>
      <c r="L19" s="1">
        <f t="shared" si="0"/>
        <v>1.4</v>
      </c>
      <c r="M19" s="1">
        <f t="shared" si="0"/>
        <v>1.4</v>
      </c>
      <c r="P19" s="7" t="s">
        <v>112</v>
      </c>
      <c r="Q19" s="5" t="str">
        <f t="shared" si="1"/>
        <v>MERC INVEST ON</v>
      </c>
      <c r="R19" s="18">
        <f t="shared" si="2"/>
        <v>42457</v>
      </c>
      <c r="S19" s="3">
        <f t="shared" si="3"/>
        <v>1.4</v>
      </c>
      <c r="T19" s="3">
        <f t="shared" si="4"/>
        <v>1.4</v>
      </c>
      <c r="U19" s="3">
        <f t="shared" si="5"/>
        <v>1.4</v>
      </c>
      <c r="V19" s="3">
        <f t="shared" si="6"/>
        <v>1.4</v>
      </c>
    </row>
    <row r="20" spans="1:22">
      <c r="A20" s="14" t="str">
        <f>IF(Tabela1[[#This Row],[Código]]="IBOV","^BVSP",IF(Tabela1[[#This Row],[Código]]="","",CONCATENATE(LEFT(Tabela1[[#This Row],[Código]],6),".SA")))</f>
        <v>BMIN4.SA</v>
      </c>
      <c r="C20" s="1" t="s">
        <v>2305</v>
      </c>
      <c r="D20" s="1" t="s">
        <v>2176</v>
      </c>
      <c r="E20" s="1" t="s">
        <v>3553</v>
      </c>
      <c r="F20" s="1" t="s">
        <v>2176</v>
      </c>
      <c r="G20" s="1" t="s">
        <v>3554</v>
      </c>
      <c r="H20" s="10">
        <v>42529</v>
      </c>
      <c r="J20" s="1">
        <f t="shared" si="7"/>
        <v>0.28000000000000003</v>
      </c>
      <c r="K20" s="1">
        <f t="shared" si="0"/>
        <v>0.25</v>
      </c>
      <c r="L20" s="1">
        <f t="shared" si="0"/>
        <v>0.28000000000000003</v>
      </c>
      <c r="M20" s="1">
        <f t="shared" si="0"/>
        <v>0.23</v>
      </c>
      <c r="P20" s="7" t="s">
        <v>45</v>
      </c>
      <c r="Q20" s="5" t="str">
        <f t="shared" si="1"/>
        <v>MERC INVEST PN</v>
      </c>
      <c r="R20" s="10">
        <f t="shared" si="2"/>
        <v>42529</v>
      </c>
      <c r="S20" s="3">
        <f t="shared" si="3"/>
        <v>0.28000000000000003</v>
      </c>
      <c r="T20" s="3">
        <f t="shared" si="4"/>
        <v>0.25</v>
      </c>
      <c r="U20" s="3">
        <f t="shared" si="5"/>
        <v>0.28000000000000003</v>
      </c>
      <c r="V20" s="3">
        <f t="shared" si="6"/>
        <v>0.23</v>
      </c>
    </row>
    <row r="21" spans="1:22">
      <c r="A21" s="14" t="str">
        <f>IF(Tabela1[[#This Row],[Código]]="IBOV","^BVSP",IF(Tabela1[[#This Row],[Código]]="","",CONCATENATE(LEFT(Tabela1[[#This Row],[Código]],6),".SA")))</f>
        <v>BNBR3.SA</v>
      </c>
      <c r="C21" s="1" t="s">
        <v>2306</v>
      </c>
      <c r="D21" s="1" t="s">
        <v>3153</v>
      </c>
      <c r="E21" s="1" t="s">
        <v>3153</v>
      </c>
      <c r="F21" s="1" t="s">
        <v>3153</v>
      </c>
      <c r="G21" s="1" t="s">
        <v>3153</v>
      </c>
      <c r="H21" s="10">
        <v>42528</v>
      </c>
      <c r="J21" s="1">
        <f t="shared" si="7"/>
        <v>20.11</v>
      </c>
      <c r="K21" s="1">
        <f t="shared" si="0"/>
        <v>20.11</v>
      </c>
      <c r="L21" s="1">
        <f t="shared" si="0"/>
        <v>20.11</v>
      </c>
      <c r="M21" s="1">
        <f t="shared" si="0"/>
        <v>20.11</v>
      </c>
      <c r="P21" s="8" t="s">
        <v>113</v>
      </c>
      <c r="Q21" s="5" t="str">
        <f t="shared" si="1"/>
        <v>NORD BRASIL ON</v>
      </c>
      <c r="R21" s="18">
        <f t="shared" si="2"/>
        <v>42528</v>
      </c>
      <c r="S21" s="3">
        <f t="shared" si="3"/>
        <v>20.11</v>
      </c>
      <c r="T21" s="3">
        <f t="shared" si="4"/>
        <v>20.11</v>
      </c>
      <c r="U21" s="3">
        <f t="shared" si="5"/>
        <v>20.11</v>
      </c>
      <c r="V21" s="3">
        <f t="shared" si="6"/>
        <v>20.11</v>
      </c>
    </row>
    <row r="22" spans="1:22">
      <c r="A22" s="14" t="str">
        <f>IF(Tabela1[[#This Row],[Código]]="IBOV","^BVSP",IF(Tabela1[[#This Row],[Código]]="","",CONCATENATE(LEFT(Tabela1[[#This Row],[Código]],6),".SA")))</f>
        <v>BRGE11.SA</v>
      </c>
      <c r="C22" s="1" t="s">
        <v>2307</v>
      </c>
      <c r="D22" s="1" t="s">
        <v>2262</v>
      </c>
      <c r="E22" s="1" t="s">
        <v>2262</v>
      </c>
      <c r="F22" s="1" t="s">
        <v>2262</v>
      </c>
      <c r="G22" s="1" t="s">
        <v>2262</v>
      </c>
      <c r="H22" s="10">
        <v>42507</v>
      </c>
      <c r="J22" s="1">
        <f t="shared" si="7"/>
        <v>3.55</v>
      </c>
      <c r="K22" s="1">
        <f t="shared" si="7"/>
        <v>3.55</v>
      </c>
      <c r="L22" s="1">
        <f t="shared" si="7"/>
        <v>3.55</v>
      </c>
      <c r="M22" s="1">
        <f t="shared" si="7"/>
        <v>3.55</v>
      </c>
      <c r="P22" s="15" t="s">
        <v>121</v>
      </c>
      <c r="Q22" s="5" t="str">
        <f t="shared" si="1"/>
        <v>ALFA CONSORCPNE</v>
      </c>
      <c r="R22" s="18">
        <f t="shared" si="2"/>
        <v>42507</v>
      </c>
      <c r="S22" s="3">
        <f t="shared" si="3"/>
        <v>3.55</v>
      </c>
      <c r="T22" s="3">
        <f t="shared" si="4"/>
        <v>3.55</v>
      </c>
      <c r="U22" s="3">
        <f t="shared" si="5"/>
        <v>3.55</v>
      </c>
      <c r="V22" s="3">
        <f t="shared" si="6"/>
        <v>3.55</v>
      </c>
    </row>
    <row r="23" spans="1:22">
      <c r="A23" s="14" t="str">
        <f>IF(Tabela1[[#This Row],[Código]]="IBOV","^BVSP",IF(Tabela1[[#This Row],[Código]]="","",CONCATENATE(LEFT(Tabela1[[#This Row],[Código]],6),".SA")))</f>
        <v>BRGE12.SA</v>
      </c>
      <c r="C23" s="1" t="s">
        <v>2308</v>
      </c>
      <c r="D23" s="1" t="s">
        <v>2968</v>
      </c>
      <c r="E23" s="1" t="s">
        <v>2968</v>
      </c>
      <c r="F23" s="1" t="s">
        <v>2968</v>
      </c>
      <c r="G23" s="1" t="s">
        <v>2968</v>
      </c>
      <c r="H23" s="10">
        <v>42527</v>
      </c>
      <c r="J23" s="1">
        <f t="shared" si="7"/>
        <v>3.25</v>
      </c>
      <c r="K23" s="1">
        <f t="shared" si="7"/>
        <v>3.25</v>
      </c>
      <c r="L23" s="1">
        <f t="shared" si="7"/>
        <v>3.25</v>
      </c>
      <c r="M23" s="1">
        <f t="shared" si="7"/>
        <v>3.25</v>
      </c>
      <c r="P23" s="5" t="s">
        <v>122</v>
      </c>
      <c r="Q23" s="5" t="str">
        <f t="shared" si="1"/>
        <v>ALFA CONSORCPNF</v>
      </c>
      <c r="R23" s="18">
        <f t="shared" si="2"/>
        <v>42527</v>
      </c>
      <c r="S23" s="3">
        <f t="shared" si="3"/>
        <v>3.25</v>
      </c>
      <c r="T23" s="3">
        <f t="shared" si="4"/>
        <v>3.25</v>
      </c>
      <c r="U23" s="3">
        <f t="shared" si="5"/>
        <v>3.25</v>
      </c>
      <c r="V23" s="3">
        <f t="shared" si="6"/>
        <v>3.25</v>
      </c>
    </row>
    <row r="24" spans="1:22">
      <c r="A24" s="14" t="str">
        <f>IF(Tabela1[[#This Row],[Código]]="IBOV","^BVSP",IF(Tabela1[[#This Row],[Código]]="","",CONCATENATE(LEFT(Tabela1[[#This Row],[Código]],6),".SA")))</f>
        <v>BRGE3.SA</v>
      </c>
      <c r="C24" s="1" t="s">
        <v>2309</v>
      </c>
      <c r="D24" s="1" t="s">
        <v>2286</v>
      </c>
      <c r="E24" s="1" t="s">
        <v>2310</v>
      </c>
      <c r="F24" s="1" t="s">
        <v>2310</v>
      </c>
      <c r="G24" s="1" t="s">
        <v>2286</v>
      </c>
      <c r="H24" s="10">
        <v>42510</v>
      </c>
      <c r="J24" s="1">
        <f t="shared" si="7"/>
        <v>3.01</v>
      </c>
      <c r="K24" s="1">
        <f t="shared" si="7"/>
        <v>3.2</v>
      </c>
      <c r="L24" s="1">
        <f t="shared" si="7"/>
        <v>3.2</v>
      </c>
      <c r="M24" s="1">
        <f t="shared" si="7"/>
        <v>3.01</v>
      </c>
      <c r="P24" s="8" t="s">
        <v>117</v>
      </c>
      <c r="Q24" s="5" t="str">
        <f t="shared" si="1"/>
        <v>ALFA CONSORCON</v>
      </c>
      <c r="R24" s="10">
        <f t="shared" si="2"/>
        <v>42510</v>
      </c>
      <c r="S24" s="3">
        <f t="shared" si="3"/>
        <v>3.01</v>
      </c>
      <c r="T24" s="3">
        <f t="shared" si="4"/>
        <v>3.2</v>
      </c>
      <c r="U24" s="3">
        <f t="shared" si="5"/>
        <v>3.2</v>
      </c>
      <c r="V24" s="3">
        <f t="shared" si="6"/>
        <v>3.01</v>
      </c>
    </row>
    <row r="25" spans="1:22">
      <c r="A25" s="14" t="str">
        <f>IF(Tabela1[[#This Row],[Código]]="IBOV","^BVSP",IF(Tabela1[[#This Row],[Código]]="","",CONCATENATE(LEFT(Tabela1[[#This Row],[Código]],6),".SA")))</f>
        <v>BRGE5.SA</v>
      </c>
      <c r="C25" s="1" t="s">
        <v>2311</v>
      </c>
      <c r="D25" s="1" t="s">
        <v>2256</v>
      </c>
      <c r="E25" s="1" t="s">
        <v>2256</v>
      </c>
      <c r="F25" s="1" t="s">
        <v>2256</v>
      </c>
      <c r="G25" s="1" t="s">
        <v>2256</v>
      </c>
      <c r="H25" s="10">
        <v>42506</v>
      </c>
      <c r="J25" s="1">
        <f t="shared" si="7"/>
        <v>2.75</v>
      </c>
      <c r="K25" s="1">
        <f t="shared" si="7"/>
        <v>2.75</v>
      </c>
      <c r="L25" s="1">
        <f t="shared" si="7"/>
        <v>2.75</v>
      </c>
      <c r="M25" s="1">
        <f t="shared" si="7"/>
        <v>2.75</v>
      </c>
      <c r="P25" s="5" t="s">
        <v>118</v>
      </c>
      <c r="Q25" s="5" t="str">
        <f t="shared" si="1"/>
        <v>ALFA CONSORCPNA</v>
      </c>
      <c r="R25" s="10">
        <f t="shared" si="2"/>
        <v>42506</v>
      </c>
      <c r="S25" s="3">
        <f t="shared" si="3"/>
        <v>2.75</v>
      </c>
      <c r="T25" s="3">
        <f t="shared" si="4"/>
        <v>2.75</v>
      </c>
      <c r="U25" s="3">
        <f t="shared" si="5"/>
        <v>2.75</v>
      </c>
      <c r="V25" s="3">
        <f t="shared" si="6"/>
        <v>2.75</v>
      </c>
    </row>
    <row r="26" spans="1:22">
      <c r="A26" s="14" t="str">
        <f>IF(Tabela1[[#This Row],[Código]]="IBOV","^BVSP",IF(Tabela1[[#This Row],[Código]]="","",CONCATENATE(LEFT(Tabela1[[#This Row],[Código]],6),".SA")))</f>
        <v>BRGE6.SA</v>
      </c>
      <c r="C26" s="1" t="s">
        <v>2312</v>
      </c>
      <c r="D26" s="1" t="s">
        <v>2313</v>
      </c>
      <c r="E26" s="1" t="s">
        <v>2313</v>
      </c>
      <c r="F26" s="1" t="s">
        <v>2313</v>
      </c>
      <c r="G26" s="1" t="s">
        <v>2313</v>
      </c>
      <c r="H26" s="10">
        <v>42457</v>
      </c>
      <c r="J26" s="1">
        <f t="shared" si="7"/>
        <v>5.03</v>
      </c>
      <c r="K26" s="1">
        <f t="shared" si="7"/>
        <v>5.03</v>
      </c>
      <c r="L26" s="1">
        <f t="shared" si="7"/>
        <v>5.03</v>
      </c>
      <c r="M26" s="1">
        <f t="shared" si="7"/>
        <v>5.03</v>
      </c>
      <c r="P26" s="8" t="s">
        <v>60</v>
      </c>
      <c r="Q26" s="5" t="str">
        <f t="shared" si="1"/>
        <v>ALFA CONSORCPNB</v>
      </c>
      <c r="R26" s="10">
        <f t="shared" si="2"/>
        <v>42457</v>
      </c>
      <c r="S26" s="3">
        <f t="shared" si="3"/>
        <v>5.03</v>
      </c>
      <c r="T26" s="3">
        <f t="shared" si="4"/>
        <v>5.03</v>
      </c>
      <c r="U26" s="3">
        <f t="shared" si="5"/>
        <v>5.03</v>
      </c>
      <c r="V26" s="3">
        <f t="shared" si="6"/>
        <v>5.03</v>
      </c>
    </row>
    <row r="27" spans="1:22">
      <c r="A27" s="14" t="str">
        <f>IF(Tabela1[[#This Row],[Código]]="IBOV","^BVSP",IF(Tabela1[[#This Row],[Código]]="","",CONCATENATE(LEFT(Tabela1[[#This Row],[Código]],6),".SA")))</f>
        <v>BRGE7.SA</v>
      </c>
      <c r="C27" s="1" t="s">
        <v>2314</v>
      </c>
      <c r="D27" s="1" t="s">
        <v>2315</v>
      </c>
      <c r="E27" s="1" t="s">
        <v>2315</v>
      </c>
      <c r="F27" s="1" t="s">
        <v>2315</v>
      </c>
      <c r="G27" s="1" t="s">
        <v>2315</v>
      </c>
      <c r="H27" s="10">
        <v>42507</v>
      </c>
      <c r="J27" s="1">
        <f t="shared" si="7"/>
        <v>2.58</v>
      </c>
      <c r="K27" s="1">
        <f t="shared" si="7"/>
        <v>2.58</v>
      </c>
      <c r="L27" s="1">
        <f t="shared" si="7"/>
        <v>2.58</v>
      </c>
      <c r="M27" s="1">
        <f t="shared" si="7"/>
        <v>2.58</v>
      </c>
      <c r="P27" s="15" t="s">
        <v>119</v>
      </c>
      <c r="Q27" s="5" t="str">
        <f t="shared" si="1"/>
        <v>ALFA CONSORCPNC</v>
      </c>
      <c r="R27" s="10">
        <f t="shared" si="2"/>
        <v>42507</v>
      </c>
      <c r="S27" s="3">
        <f t="shared" si="3"/>
        <v>2.58</v>
      </c>
      <c r="T27" s="3">
        <f t="shared" si="4"/>
        <v>2.58</v>
      </c>
      <c r="U27" s="3">
        <f t="shared" si="5"/>
        <v>2.58</v>
      </c>
      <c r="V27" s="3">
        <f t="shared" si="6"/>
        <v>2.58</v>
      </c>
    </row>
    <row r="28" spans="1:22">
      <c r="A28" s="14" t="str">
        <f>IF(Tabela1[[#This Row],[Código]]="IBOV","^BVSP",IF(Tabela1[[#This Row],[Código]]="","",CONCATENATE(LEFT(Tabela1[[#This Row],[Código]],6),".SA")))</f>
        <v>BRGE8.SA</v>
      </c>
      <c r="C28" s="1" t="s">
        <v>2316</v>
      </c>
      <c r="D28" s="1" t="s">
        <v>123</v>
      </c>
      <c r="E28" s="1" t="s">
        <v>123</v>
      </c>
      <c r="F28" s="1" t="s">
        <v>123</v>
      </c>
      <c r="G28" s="1" t="s">
        <v>123</v>
      </c>
      <c r="H28" s="10">
        <v>42515</v>
      </c>
      <c r="J28" s="1">
        <f>IF($A28="",0,VALUE(CONCATENATE(LEFT(D28,LEN(D28)-3),",",RIGHT(D28,2))))</f>
        <v>3.27</v>
      </c>
      <c r="K28" s="1">
        <f t="shared" si="7"/>
        <v>3.27</v>
      </c>
      <c r="L28" s="1">
        <f t="shared" si="7"/>
        <v>3.27</v>
      </c>
      <c r="M28" s="1">
        <f t="shared" si="7"/>
        <v>3.27</v>
      </c>
      <c r="P28" s="8" t="s">
        <v>120</v>
      </c>
      <c r="Q28" s="5" t="str">
        <f t="shared" si="1"/>
        <v>ALFA CONSORCPND</v>
      </c>
      <c r="R28" s="10">
        <f t="shared" si="2"/>
        <v>42515</v>
      </c>
      <c r="S28" s="3">
        <f t="shared" si="3"/>
        <v>3.27</v>
      </c>
      <c r="T28" s="3">
        <f t="shared" si="4"/>
        <v>3.27</v>
      </c>
      <c r="U28" s="3">
        <f t="shared" si="5"/>
        <v>3.27</v>
      </c>
      <c r="V28" s="3">
        <f t="shared" si="6"/>
        <v>3.27</v>
      </c>
    </row>
    <row r="29" spans="1:22">
      <c r="A29" s="14" t="str">
        <f>IF(Tabela1[[#This Row],[Código]]="IBOV","^BVSP",IF(Tabela1[[#This Row],[Código]]="","",CONCATENATE(LEFT(Tabela1[[#This Row],[Código]],6),".SA")))</f>
        <v>BRIV3.SA</v>
      </c>
      <c r="C29" s="1" t="s">
        <v>2317</v>
      </c>
      <c r="D29" s="1" t="s">
        <v>2318</v>
      </c>
      <c r="E29" s="1" t="s">
        <v>2318</v>
      </c>
      <c r="F29" s="1" t="s">
        <v>2318</v>
      </c>
      <c r="G29" s="1" t="s">
        <v>2318</v>
      </c>
      <c r="H29" s="10">
        <v>42510</v>
      </c>
      <c r="J29" s="1">
        <f t="shared" si="7"/>
        <v>5.4</v>
      </c>
      <c r="K29" s="1">
        <f t="shared" si="7"/>
        <v>5.4</v>
      </c>
      <c r="L29" s="1">
        <f t="shared" si="7"/>
        <v>5.4</v>
      </c>
      <c r="M29" s="1">
        <f t="shared" si="7"/>
        <v>5.4</v>
      </c>
      <c r="P29" s="7" t="s">
        <v>103</v>
      </c>
      <c r="Q29" s="5" t="str">
        <f t="shared" si="1"/>
        <v>ALFA INVEST ON</v>
      </c>
      <c r="R29" s="10">
        <f t="shared" si="2"/>
        <v>42510</v>
      </c>
      <c r="S29" s="3">
        <f t="shared" si="3"/>
        <v>5.4</v>
      </c>
      <c r="T29" s="3">
        <f t="shared" si="4"/>
        <v>5.4</v>
      </c>
      <c r="U29" s="3">
        <f t="shared" si="5"/>
        <v>5.4</v>
      </c>
      <c r="V29" s="3">
        <f t="shared" si="6"/>
        <v>5.4</v>
      </c>
    </row>
    <row r="30" spans="1:22">
      <c r="A30" s="14" t="str">
        <f>IF(Tabela1[[#This Row],[Código]]="IBOV","^BVSP",IF(Tabela1[[#This Row],[Código]]="","",CONCATENATE(LEFT(Tabela1[[#This Row],[Código]],6),".SA")))</f>
        <v>BRIV4.SA</v>
      </c>
      <c r="C30" s="1" t="s">
        <v>2319</v>
      </c>
      <c r="D30" s="1" t="s">
        <v>3208</v>
      </c>
      <c r="E30" s="1" t="s">
        <v>3133</v>
      </c>
      <c r="F30" s="1" t="s">
        <v>3133</v>
      </c>
      <c r="G30" s="1" t="s">
        <v>3030</v>
      </c>
      <c r="H30" s="10">
        <v>42529</v>
      </c>
      <c r="J30" s="1">
        <f t="shared" si="7"/>
        <v>6.91</v>
      </c>
      <c r="K30" s="1">
        <f t="shared" si="7"/>
        <v>7.04</v>
      </c>
      <c r="L30" s="1">
        <f t="shared" si="7"/>
        <v>7.04</v>
      </c>
      <c r="M30" s="1">
        <f t="shared" si="7"/>
        <v>6.88</v>
      </c>
      <c r="P30" s="5" t="s">
        <v>104</v>
      </c>
      <c r="Q30" s="5" t="str">
        <f t="shared" si="1"/>
        <v>ALFA INVEST PN</v>
      </c>
      <c r="R30" s="10">
        <f t="shared" si="2"/>
        <v>42529</v>
      </c>
      <c r="S30" s="3">
        <f t="shared" si="3"/>
        <v>6.91</v>
      </c>
      <c r="T30" s="3">
        <f t="shared" si="4"/>
        <v>7.04</v>
      </c>
      <c r="U30" s="3">
        <f t="shared" si="5"/>
        <v>7.04</v>
      </c>
      <c r="V30" s="3">
        <f t="shared" si="6"/>
        <v>6.88</v>
      </c>
    </row>
    <row r="31" spans="1:22">
      <c r="A31" s="14" t="str">
        <f>IF(Tabela1[[#This Row],[Código]]="IBOV","^BVSP",IF(Tabela1[[#This Row],[Código]]="","",CONCATENATE(LEFT(Tabela1[[#This Row],[Código]],6),".SA")))</f>
        <v>BRSR3.SA</v>
      </c>
      <c r="C31" s="1" t="s">
        <v>2320</v>
      </c>
      <c r="D31" s="1" t="s">
        <v>2321</v>
      </c>
      <c r="E31" s="1" t="s">
        <v>2269</v>
      </c>
      <c r="F31" s="1" t="s">
        <v>2321</v>
      </c>
      <c r="G31" s="1" t="s">
        <v>2269</v>
      </c>
      <c r="H31" s="10">
        <v>42521</v>
      </c>
      <c r="J31" s="1">
        <f t="shared" si="7"/>
        <v>9.31</v>
      </c>
      <c r="K31" s="1">
        <f t="shared" si="7"/>
        <v>9.3000000000000007</v>
      </c>
      <c r="L31" s="1">
        <f t="shared" si="7"/>
        <v>9.31</v>
      </c>
      <c r="M31" s="1">
        <f t="shared" si="7"/>
        <v>9.3000000000000007</v>
      </c>
      <c r="P31" s="8" t="s">
        <v>109</v>
      </c>
      <c r="Q31" s="5" t="str">
        <f t="shared" si="1"/>
        <v>BANRISUL    ON  EJ  N1</v>
      </c>
      <c r="R31" s="10">
        <f t="shared" si="2"/>
        <v>42521</v>
      </c>
      <c r="S31" s="3">
        <f t="shared" si="3"/>
        <v>9.31</v>
      </c>
      <c r="T31" s="3">
        <f t="shared" si="4"/>
        <v>9.3000000000000007</v>
      </c>
      <c r="U31" s="3">
        <f t="shared" si="5"/>
        <v>9.31</v>
      </c>
      <c r="V31" s="3">
        <f t="shared" si="6"/>
        <v>9.3000000000000007</v>
      </c>
    </row>
    <row r="32" spans="1:22">
      <c r="A32" s="14" t="str">
        <f>IF(Tabela1[[#This Row],[Código]]="IBOV","^BVSP",IF(Tabela1[[#This Row],[Código]]="","",CONCATENATE(LEFT(Tabela1[[#This Row],[Código]],6),".SA")))</f>
        <v>BRSR5.SA</v>
      </c>
      <c r="C32" s="1" t="s">
        <v>2322</v>
      </c>
      <c r="D32" s="1" t="s">
        <v>2251</v>
      </c>
      <c r="E32" s="1" t="s">
        <v>2323</v>
      </c>
      <c r="F32" s="1" t="s">
        <v>2324</v>
      </c>
      <c r="G32" s="1" t="s">
        <v>2251</v>
      </c>
      <c r="H32" s="10">
        <v>42521</v>
      </c>
      <c r="J32" s="1">
        <f t="shared" si="7"/>
        <v>10.51</v>
      </c>
      <c r="K32" s="1">
        <f t="shared" si="7"/>
        <v>10.65</v>
      </c>
      <c r="L32" s="1">
        <f t="shared" si="7"/>
        <v>11.98</v>
      </c>
      <c r="M32" s="1">
        <f t="shared" si="7"/>
        <v>10.51</v>
      </c>
      <c r="P32" s="8" t="s">
        <v>110</v>
      </c>
      <c r="Q32" s="5" t="str">
        <f t="shared" si="1"/>
        <v>BANRISUL    PNA EJ  N1</v>
      </c>
      <c r="R32" s="18">
        <f t="shared" si="2"/>
        <v>42521</v>
      </c>
      <c r="S32" s="3">
        <f t="shared" si="3"/>
        <v>10.51</v>
      </c>
      <c r="T32" s="3">
        <f t="shared" si="4"/>
        <v>10.65</v>
      </c>
      <c r="U32" s="3">
        <f t="shared" si="5"/>
        <v>11.98</v>
      </c>
      <c r="V32" s="3">
        <f t="shared" si="6"/>
        <v>10.51</v>
      </c>
    </row>
    <row r="33" spans="1:22">
      <c r="A33" s="14" t="str">
        <f>IF(Tabela1[[#This Row],[Código]]="IBOV","^BVSP",IF(Tabela1[[#This Row],[Código]]="","",CONCATENATE(LEFT(Tabela1[[#This Row],[Código]],6),".SA")))</f>
        <v>BRSR6.SA</v>
      </c>
      <c r="C33" s="1" t="s">
        <v>2325</v>
      </c>
      <c r="D33" s="1" t="s">
        <v>3209</v>
      </c>
      <c r="E33" s="1" t="s">
        <v>2276</v>
      </c>
      <c r="F33" s="1" t="s">
        <v>3210</v>
      </c>
      <c r="G33" s="1" t="s">
        <v>3209</v>
      </c>
      <c r="H33" s="10">
        <v>42529</v>
      </c>
      <c r="J33" s="1">
        <f t="shared" si="7"/>
        <v>7.82</v>
      </c>
      <c r="K33" s="1">
        <f t="shared" si="7"/>
        <v>8.01</v>
      </c>
      <c r="L33" s="1">
        <f t="shared" si="7"/>
        <v>8.11</v>
      </c>
      <c r="M33" s="1">
        <f t="shared" si="7"/>
        <v>7.82</v>
      </c>
      <c r="P33" s="5" t="s">
        <v>13</v>
      </c>
      <c r="Q33" s="5" t="str">
        <f t="shared" si="1"/>
        <v>BANRISUL    PNB EJ  N1</v>
      </c>
      <c r="R33" s="10">
        <f t="shared" si="2"/>
        <v>42529</v>
      </c>
      <c r="S33" s="3">
        <f t="shared" si="3"/>
        <v>7.82</v>
      </c>
      <c r="T33" s="3">
        <f t="shared" si="4"/>
        <v>8.01</v>
      </c>
      <c r="U33" s="3">
        <f t="shared" si="5"/>
        <v>8.11</v>
      </c>
      <c r="V33" s="3">
        <f t="shared" si="6"/>
        <v>7.82</v>
      </c>
    </row>
    <row r="34" spans="1:22">
      <c r="A34" s="14" t="str">
        <f>IF(Tabela1[[#This Row],[Código]]="IBOV","^BVSP",IF(Tabela1[[#This Row],[Código]]="","",CONCATENATE(LEFT(Tabela1[[#This Row],[Código]],6),".SA")))</f>
        <v>BSLI3.SA</v>
      </c>
      <c r="C34" s="1" t="s">
        <v>2326</v>
      </c>
      <c r="D34" s="1" t="s">
        <v>275</v>
      </c>
      <c r="E34" s="1" t="s">
        <v>275</v>
      </c>
      <c r="F34" s="1" t="s">
        <v>275</v>
      </c>
      <c r="G34" s="1" t="s">
        <v>275</v>
      </c>
      <c r="H34" s="10">
        <v>42457</v>
      </c>
      <c r="J34" s="1">
        <f t="shared" si="7"/>
        <v>25</v>
      </c>
      <c r="K34" s="1">
        <f t="shared" si="7"/>
        <v>25</v>
      </c>
      <c r="L34" s="1">
        <f t="shared" si="7"/>
        <v>25</v>
      </c>
      <c r="M34" s="1">
        <f t="shared" si="7"/>
        <v>25</v>
      </c>
      <c r="P34" s="8" t="s">
        <v>115</v>
      </c>
      <c r="Q34" s="5" t="str">
        <f t="shared" si="1"/>
        <v>BRB BANCO   ON</v>
      </c>
      <c r="R34" s="10">
        <f t="shared" si="2"/>
        <v>42457</v>
      </c>
      <c r="S34" s="3">
        <f t="shared" si="3"/>
        <v>25</v>
      </c>
      <c r="T34" s="3">
        <f t="shared" si="4"/>
        <v>25</v>
      </c>
      <c r="U34" s="3">
        <f t="shared" si="5"/>
        <v>25</v>
      </c>
      <c r="V34" s="3">
        <f t="shared" si="6"/>
        <v>25</v>
      </c>
    </row>
    <row r="35" spans="1:22">
      <c r="A35" s="14" t="str">
        <f>IF(Tabela1[[#This Row],[Código]]="IBOV","^BVSP",IF(Tabela1[[#This Row],[Código]]="","",CONCATENATE(LEFT(Tabela1[[#This Row],[Código]],6),".SA")))</f>
        <v>BSLI4.SA</v>
      </c>
      <c r="C35" s="1" t="s">
        <v>2327</v>
      </c>
      <c r="D35" s="1" t="s">
        <v>2328</v>
      </c>
      <c r="E35" s="1" t="s">
        <v>2328</v>
      </c>
      <c r="F35" s="1" t="s">
        <v>2328</v>
      </c>
      <c r="G35" s="1" t="s">
        <v>2328</v>
      </c>
      <c r="H35" s="10">
        <v>42457</v>
      </c>
      <c r="J35" s="1">
        <f t="shared" si="7"/>
        <v>18.75</v>
      </c>
      <c r="K35" s="1">
        <f t="shared" si="7"/>
        <v>18.75</v>
      </c>
      <c r="L35" s="1">
        <f t="shared" si="7"/>
        <v>18.75</v>
      </c>
      <c r="M35" s="1">
        <f t="shared" si="7"/>
        <v>18.75</v>
      </c>
      <c r="P35" s="7" t="s">
        <v>116</v>
      </c>
      <c r="Q35" s="5" t="str">
        <f t="shared" si="1"/>
        <v>BRB BANCO   PN</v>
      </c>
      <c r="R35" s="18">
        <f t="shared" si="2"/>
        <v>42457</v>
      </c>
      <c r="S35" s="3">
        <f t="shared" si="3"/>
        <v>18.75</v>
      </c>
      <c r="T35" s="3">
        <f t="shared" si="4"/>
        <v>18.75</v>
      </c>
      <c r="U35" s="3">
        <f t="shared" si="5"/>
        <v>18.75</v>
      </c>
      <c r="V35" s="3">
        <f t="shared" si="6"/>
        <v>18.75</v>
      </c>
    </row>
    <row r="36" spans="1:22">
      <c r="A36" s="14" t="str">
        <f>IF(Tabela1[[#This Row],[Código]]="IBOV","^BVSP",IF(Tabela1[[#This Row],[Código]]="","",CONCATENATE(LEFT(Tabela1[[#This Row],[Código]],6),".SA")))</f>
        <v>CASN3.SA</v>
      </c>
      <c r="C36" s="1" t="s">
        <v>2329</v>
      </c>
      <c r="D36" s="1" t="s">
        <v>2244</v>
      </c>
      <c r="E36" s="1" t="s">
        <v>2244</v>
      </c>
      <c r="F36" s="1" t="s">
        <v>2244</v>
      </c>
      <c r="G36" s="1" t="s">
        <v>2244</v>
      </c>
      <c r="H36" s="10">
        <v>42501</v>
      </c>
      <c r="J36" s="1">
        <f t="shared" si="7"/>
        <v>10.199999999999999</v>
      </c>
      <c r="K36" s="1">
        <f t="shared" si="7"/>
        <v>10.199999999999999</v>
      </c>
      <c r="L36" s="1">
        <f t="shared" si="7"/>
        <v>10.199999999999999</v>
      </c>
      <c r="M36" s="1">
        <f t="shared" si="7"/>
        <v>10.199999999999999</v>
      </c>
      <c r="P36" s="7" t="s">
        <v>93</v>
      </c>
      <c r="Q36" s="5" t="str">
        <f t="shared" si="1"/>
        <v>CASAN       ON</v>
      </c>
      <c r="R36" s="18">
        <f t="shared" si="2"/>
        <v>42501</v>
      </c>
      <c r="S36" s="3">
        <f t="shared" si="3"/>
        <v>10.199999999999999</v>
      </c>
      <c r="T36" s="3">
        <f t="shared" si="4"/>
        <v>10.199999999999999</v>
      </c>
      <c r="U36" s="3">
        <f t="shared" si="5"/>
        <v>10.199999999999999</v>
      </c>
      <c r="V36" s="3">
        <f t="shared" si="6"/>
        <v>10.199999999999999</v>
      </c>
    </row>
    <row r="37" spans="1:22">
      <c r="A37" s="14" t="str">
        <f>IF(Tabela1[[#This Row],[Código]]="IBOV","^BVSP",IF(Tabela1[[#This Row],[Código]]="","",CONCATENATE(LEFT(Tabela1[[#This Row],[Código]],6),".SA")))</f>
        <v>CEBR3.SA</v>
      </c>
      <c r="C37" s="1" t="s">
        <v>2330</v>
      </c>
      <c r="D37" s="1" t="s">
        <v>2331</v>
      </c>
      <c r="E37" s="1" t="s">
        <v>2331</v>
      </c>
      <c r="F37" s="1" t="s">
        <v>2331</v>
      </c>
      <c r="G37" s="1" t="s">
        <v>2331</v>
      </c>
      <c r="H37" s="10">
        <v>42514</v>
      </c>
      <c r="J37" s="1">
        <f t="shared" si="7"/>
        <v>19.89</v>
      </c>
      <c r="K37" s="1">
        <f t="shared" si="7"/>
        <v>19.89</v>
      </c>
      <c r="L37" s="1">
        <f t="shared" si="7"/>
        <v>19.89</v>
      </c>
      <c r="M37" s="1">
        <f t="shared" si="7"/>
        <v>19.89</v>
      </c>
      <c r="P37" s="7" t="s">
        <v>71</v>
      </c>
      <c r="Q37" s="5" t="str">
        <f t="shared" si="1"/>
        <v>CEB         ON</v>
      </c>
      <c r="R37" s="18">
        <f t="shared" si="2"/>
        <v>42514</v>
      </c>
      <c r="S37" s="3">
        <f t="shared" si="3"/>
        <v>19.89</v>
      </c>
      <c r="T37" s="3">
        <f t="shared" si="4"/>
        <v>19.89</v>
      </c>
      <c r="U37" s="3">
        <f t="shared" si="5"/>
        <v>19.89</v>
      </c>
      <c r="V37" s="3">
        <f t="shared" si="6"/>
        <v>19.89</v>
      </c>
    </row>
    <row r="38" spans="1:22">
      <c r="A38" s="14" t="str">
        <f>IF(Tabela1[[#This Row],[Código]]="IBOV","^BVSP",IF(Tabela1[[#This Row],[Código]]="","",CONCATENATE(LEFT(Tabela1[[#This Row],[Código]],6),".SA")))</f>
        <v>CEBR5.SA</v>
      </c>
      <c r="C38" s="1" t="s">
        <v>2332</v>
      </c>
      <c r="D38" s="1" t="s">
        <v>2333</v>
      </c>
      <c r="E38" s="1" t="s">
        <v>2333</v>
      </c>
      <c r="F38" s="1" t="s">
        <v>2333</v>
      </c>
      <c r="G38" s="1" t="s">
        <v>2333</v>
      </c>
      <c r="H38" s="10">
        <v>42451</v>
      </c>
      <c r="J38" s="1">
        <f t="shared" si="7"/>
        <v>28.12</v>
      </c>
      <c r="K38" s="1">
        <f t="shared" si="7"/>
        <v>28.12</v>
      </c>
      <c r="L38" s="1">
        <f t="shared" si="7"/>
        <v>28.12</v>
      </c>
      <c r="M38" s="1">
        <f t="shared" si="7"/>
        <v>28.12</v>
      </c>
      <c r="P38" s="7" t="s">
        <v>72</v>
      </c>
      <c r="Q38" s="5" t="str">
        <f t="shared" ref="Q38:Q69" si="8">IF(A38="","",C38)</f>
        <v>CEB         PNA</v>
      </c>
      <c r="R38" s="18">
        <f t="shared" ref="R38:R69" si="9">IF(A38="","",H38)</f>
        <v>42451</v>
      </c>
      <c r="S38" s="3">
        <f t="shared" ref="S38:S69" si="10">J38</f>
        <v>28.12</v>
      </c>
      <c r="T38" s="3">
        <f t="shared" ref="T38:T69" si="11">K38</f>
        <v>28.12</v>
      </c>
      <c r="U38" s="3">
        <f t="shared" ref="U38:U69" si="12">L38</f>
        <v>28.12</v>
      </c>
      <c r="V38" s="3">
        <f t="shared" ref="V38:V69" si="13">M38</f>
        <v>28.12</v>
      </c>
    </row>
    <row r="39" spans="1:22">
      <c r="A39" s="14" t="str">
        <f>IF(Tabela1[[#This Row],[Código]]="IBOV","^BVSP",IF(Tabela1[[#This Row],[Código]]="","",CONCATENATE(LEFT(Tabela1[[#This Row],[Código]],6),".SA")))</f>
        <v>CEBR6.SA</v>
      </c>
      <c r="C39" s="1" t="s">
        <v>2334</v>
      </c>
      <c r="D39" s="1" t="s">
        <v>2189</v>
      </c>
      <c r="E39" s="1" t="s">
        <v>3211</v>
      </c>
      <c r="F39" s="1" t="s">
        <v>2189</v>
      </c>
      <c r="G39" s="1" t="s">
        <v>3211</v>
      </c>
      <c r="H39" s="10">
        <v>42529</v>
      </c>
      <c r="J39" s="1">
        <f t="shared" si="7"/>
        <v>19</v>
      </c>
      <c r="K39" s="1">
        <f t="shared" si="7"/>
        <v>18.989999999999998</v>
      </c>
      <c r="L39" s="1">
        <f t="shared" si="7"/>
        <v>19</v>
      </c>
      <c r="M39" s="1">
        <f t="shared" si="7"/>
        <v>18.989999999999998</v>
      </c>
      <c r="P39" s="7" t="s">
        <v>52</v>
      </c>
      <c r="Q39" s="5" t="str">
        <f t="shared" si="8"/>
        <v>CEB         PNB</v>
      </c>
      <c r="R39" s="10">
        <f t="shared" si="9"/>
        <v>42529</v>
      </c>
      <c r="S39" s="3">
        <f t="shared" si="10"/>
        <v>19</v>
      </c>
      <c r="T39" s="3">
        <f t="shared" si="11"/>
        <v>18.989999999999998</v>
      </c>
      <c r="U39" s="3">
        <f t="shared" si="12"/>
        <v>19</v>
      </c>
      <c r="V39" s="3">
        <f t="shared" si="13"/>
        <v>18.989999999999998</v>
      </c>
    </row>
    <row r="40" spans="1:22">
      <c r="A40" s="14" t="str">
        <f>IF(Tabela1[[#This Row],[Código]]="IBOV","^BVSP",IF(Tabela1[[#This Row],[Código]]="","",CONCATENATE(LEFT(Tabela1[[#This Row],[Código]],6),".SA")))</f>
        <v>CEEB3.SA</v>
      </c>
      <c r="C40" s="1" t="s">
        <v>2335</v>
      </c>
      <c r="D40" s="1" t="s">
        <v>275</v>
      </c>
      <c r="E40" s="1" t="s">
        <v>2336</v>
      </c>
      <c r="F40" s="1" t="s">
        <v>2336</v>
      </c>
      <c r="G40" s="1" t="s">
        <v>275</v>
      </c>
      <c r="H40" s="10">
        <v>42524</v>
      </c>
      <c r="J40" s="1">
        <f t="shared" si="7"/>
        <v>25</v>
      </c>
      <c r="K40" s="1">
        <f t="shared" si="7"/>
        <v>25.2</v>
      </c>
      <c r="L40" s="1">
        <f t="shared" si="7"/>
        <v>25.2</v>
      </c>
      <c r="M40" s="1">
        <f t="shared" si="7"/>
        <v>25</v>
      </c>
      <c r="P40" s="7" t="s">
        <v>69</v>
      </c>
      <c r="Q40" s="5" t="str">
        <f t="shared" si="8"/>
        <v>COELBA      ON</v>
      </c>
      <c r="R40" s="17">
        <f t="shared" si="9"/>
        <v>42524</v>
      </c>
      <c r="S40" s="4">
        <f t="shared" si="10"/>
        <v>25</v>
      </c>
      <c r="T40" s="4">
        <f t="shared" si="11"/>
        <v>25.2</v>
      </c>
      <c r="U40" s="4">
        <f t="shared" si="12"/>
        <v>25.2</v>
      </c>
      <c r="V40" s="4">
        <f t="shared" si="13"/>
        <v>25</v>
      </c>
    </row>
    <row r="41" spans="1:22">
      <c r="A41" s="14" t="str">
        <f>IF(Tabela1[[#This Row],[Código]]="IBOV","^BVSP",IF(Tabela1[[#This Row],[Código]]="","",CONCATENATE(LEFT(Tabela1[[#This Row],[Código]],6),".SA")))</f>
        <v>CEEB5.SA</v>
      </c>
      <c r="C41" s="1" t="s">
        <v>2337</v>
      </c>
      <c r="D41" s="1" t="s">
        <v>2245</v>
      </c>
      <c r="E41" s="1" t="s">
        <v>2245</v>
      </c>
      <c r="F41" s="1" t="s">
        <v>2245</v>
      </c>
      <c r="G41" s="1" t="s">
        <v>2245</v>
      </c>
      <c r="H41" s="10">
        <v>42489</v>
      </c>
      <c r="J41" s="1">
        <f t="shared" si="7"/>
        <v>27</v>
      </c>
      <c r="K41" s="1">
        <f t="shared" si="7"/>
        <v>27</v>
      </c>
      <c r="L41" s="1">
        <f t="shared" si="7"/>
        <v>27</v>
      </c>
      <c r="M41" s="1">
        <f t="shared" si="7"/>
        <v>27</v>
      </c>
      <c r="P41" s="7" t="s">
        <v>70</v>
      </c>
      <c r="Q41" s="5" t="str">
        <f t="shared" si="8"/>
        <v>COELBA      PNA</v>
      </c>
      <c r="R41" s="18">
        <f t="shared" si="9"/>
        <v>42489</v>
      </c>
      <c r="S41" s="3">
        <f t="shared" si="10"/>
        <v>27</v>
      </c>
      <c r="T41" s="3">
        <f t="shared" si="11"/>
        <v>27</v>
      </c>
      <c r="U41" s="3">
        <f t="shared" si="12"/>
        <v>27</v>
      </c>
      <c r="V41" s="3">
        <f t="shared" si="13"/>
        <v>27</v>
      </c>
    </row>
    <row r="42" spans="1:22">
      <c r="A42" s="14" t="str">
        <f>IF(Tabela1[[#This Row],[Código]]="IBOV","^BVSP",IF(Tabela1[[#This Row],[Código]]="","",CONCATENATE(LEFT(Tabela1[[#This Row],[Código]],6),".SA")))</f>
        <v>CEPE5.SA</v>
      </c>
      <c r="C42" s="1" t="s">
        <v>2338</v>
      </c>
      <c r="D42" s="1" t="s">
        <v>2297</v>
      </c>
      <c r="E42" s="1" t="s">
        <v>2297</v>
      </c>
      <c r="F42" s="1" t="s">
        <v>2297</v>
      </c>
      <c r="G42" s="1" t="s">
        <v>2297</v>
      </c>
      <c r="H42" s="10">
        <v>42515</v>
      </c>
      <c r="J42" s="1">
        <f t="shared" si="7"/>
        <v>23.2</v>
      </c>
      <c r="K42" s="1">
        <f t="shared" si="7"/>
        <v>23.2</v>
      </c>
      <c r="L42" s="1">
        <f t="shared" si="7"/>
        <v>23.2</v>
      </c>
      <c r="M42" s="1">
        <f t="shared" si="7"/>
        <v>23.2</v>
      </c>
      <c r="P42" s="7" t="s">
        <v>53</v>
      </c>
      <c r="Q42" s="5" t="str">
        <f t="shared" si="8"/>
        <v>CELPE       PNA</v>
      </c>
      <c r="R42" s="18">
        <f t="shared" si="9"/>
        <v>42515</v>
      </c>
      <c r="S42" s="3">
        <f t="shared" si="10"/>
        <v>23.2</v>
      </c>
      <c r="T42" s="3">
        <f t="shared" si="11"/>
        <v>23.2</v>
      </c>
      <c r="U42" s="3">
        <f t="shared" si="12"/>
        <v>23.2</v>
      </c>
      <c r="V42" s="3">
        <f t="shared" si="13"/>
        <v>23.2</v>
      </c>
    </row>
    <row r="43" spans="1:22">
      <c r="A43" s="14" t="str">
        <f>IF(Tabela1[[#This Row],[Código]]="IBOV","^BVSP",IF(Tabela1[[#This Row],[Código]]="","",CONCATENATE(LEFT(Tabela1[[#This Row],[Código]],6),".SA")))</f>
        <v>CEPE6.SA</v>
      </c>
      <c r="C43" s="1" t="s">
        <v>2339</v>
      </c>
      <c r="D43" s="1" t="s">
        <v>2189</v>
      </c>
      <c r="E43" s="1" t="s">
        <v>2189</v>
      </c>
      <c r="F43" s="1" t="s">
        <v>2189</v>
      </c>
      <c r="G43" s="1" t="s">
        <v>2189</v>
      </c>
      <c r="H43" s="10">
        <v>42361</v>
      </c>
      <c r="J43" s="1">
        <f t="shared" si="7"/>
        <v>19</v>
      </c>
      <c r="K43" s="1">
        <f t="shared" si="7"/>
        <v>19</v>
      </c>
      <c r="L43" s="1">
        <f t="shared" si="7"/>
        <v>19</v>
      </c>
      <c r="M43" s="1">
        <f t="shared" si="7"/>
        <v>19</v>
      </c>
      <c r="P43" s="7" t="s">
        <v>73</v>
      </c>
      <c r="Q43" s="5" t="str">
        <f t="shared" si="8"/>
        <v>CELPE       PNB</v>
      </c>
      <c r="R43" s="10">
        <f t="shared" si="9"/>
        <v>42361</v>
      </c>
      <c r="S43" s="3">
        <f t="shared" si="10"/>
        <v>19</v>
      </c>
      <c r="T43" s="3">
        <f t="shared" si="11"/>
        <v>19</v>
      </c>
      <c r="U43" s="3">
        <f t="shared" si="12"/>
        <v>19</v>
      </c>
      <c r="V43" s="3">
        <f t="shared" si="13"/>
        <v>19</v>
      </c>
    </row>
    <row r="44" spans="1:22">
      <c r="A44" s="14" t="str">
        <f>IF(Tabela1[[#This Row],[Código]]="IBOV","^BVSP",IF(Tabela1[[#This Row],[Código]]="","",CONCATENATE(LEFT(Tabela1[[#This Row],[Código]],6),".SA")))</f>
        <v>CESP3.SA</v>
      </c>
      <c r="C44" s="1" t="s">
        <v>2340</v>
      </c>
      <c r="D44" s="1" t="s">
        <v>3017</v>
      </c>
      <c r="E44" s="1" t="s">
        <v>3355</v>
      </c>
      <c r="F44" s="1" t="s">
        <v>3355</v>
      </c>
      <c r="G44" s="1" t="s">
        <v>3017</v>
      </c>
      <c r="H44" s="10">
        <v>42529</v>
      </c>
      <c r="J44" s="1">
        <f t="shared" si="7"/>
        <v>8.99</v>
      </c>
      <c r="K44" s="1">
        <f t="shared" si="7"/>
        <v>9.1999999999999993</v>
      </c>
      <c r="L44" s="1">
        <f t="shared" si="7"/>
        <v>9.1999999999999993</v>
      </c>
      <c r="M44" s="1">
        <f t="shared" si="7"/>
        <v>8.99</v>
      </c>
      <c r="P44" s="7" t="s">
        <v>55</v>
      </c>
      <c r="Q44" s="5" t="str">
        <f t="shared" si="8"/>
        <v>CESP        ON      N1</v>
      </c>
      <c r="R44" s="17">
        <f t="shared" si="9"/>
        <v>42529</v>
      </c>
      <c r="S44" s="4">
        <f t="shared" si="10"/>
        <v>8.99</v>
      </c>
      <c r="T44" s="4">
        <f t="shared" si="11"/>
        <v>9.1999999999999993</v>
      </c>
      <c r="U44" s="4">
        <f t="shared" si="12"/>
        <v>9.1999999999999993</v>
      </c>
      <c r="V44" s="4">
        <f t="shared" si="13"/>
        <v>8.99</v>
      </c>
    </row>
    <row r="45" spans="1:22">
      <c r="A45" s="14" t="str">
        <f>IF(Tabela1[[#This Row],[Código]]="IBOV","^BVSP",IF(Tabela1[[#This Row],[Código]]="","",CONCATENATE(LEFT(Tabela1[[#This Row],[Código]],6),".SA")))</f>
        <v>CESP5.SA</v>
      </c>
      <c r="C45" s="1" t="s">
        <v>2341</v>
      </c>
      <c r="D45" s="1" t="s">
        <v>2188</v>
      </c>
      <c r="E45" s="1" t="s">
        <v>2188</v>
      </c>
      <c r="F45" s="1" t="s">
        <v>2188</v>
      </c>
      <c r="G45" s="1" t="s">
        <v>2188</v>
      </c>
      <c r="H45" s="10">
        <v>42517</v>
      </c>
      <c r="J45" s="1">
        <f t="shared" si="7"/>
        <v>17</v>
      </c>
      <c r="K45" s="1">
        <f t="shared" si="7"/>
        <v>17</v>
      </c>
      <c r="L45" s="1">
        <f t="shared" si="7"/>
        <v>17</v>
      </c>
      <c r="M45" s="1">
        <f t="shared" si="7"/>
        <v>17</v>
      </c>
      <c r="P45" s="7" t="s">
        <v>67</v>
      </c>
      <c r="Q45" s="5" t="str">
        <f t="shared" si="8"/>
        <v>CESP        PNA     N1</v>
      </c>
      <c r="R45" s="17">
        <f t="shared" si="9"/>
        <v>42517</v>
      </c>
      <c r="S45" s="4">
        <f t="shared" si="10"/>
        <v>17</v>
      </c>
      <c r="T45" s="4">
        <f t="shared" si="11"/>
        <v>17</v>
      </c>
      <c r="U45" s="4">
        <f t="shared" si="12"/>
        <v>17</v>
      </c>
      <c r="V45" s="4">
        <f t="shared" si="13"/>
        <v>17</v>
      </c>
    </row>
    <row r="46" spans="1:22">
      <c r="A46" s="14" t="str">
        <f>IF(Tabela1[[#This Row],[Código]]="IBOV","^BVSP",IF(Tabela1[[#This Row],[Código]]="","",CONCATENATE(LEFT(Tabela1[[#This Row],[Código]],6),".SA")))</f>
        <v>CESP6.SA</v>
      </c>
      <c r="C46" s="1" t="s">
        <v>2342</v>
      </c>
      <c r="D46" s="1" t="s">
        <v>3212</v>
      </c>
      <c r="E46" s="1" t="s">
        <v>3117</v>
      </c>
      <c r="F46" s="1" t="s">
        <v>3555</v>
      </c>
      <c r="G46" s="1" t="s">
        <v>3213</v>
      </c>
      <c r="H46" s="10">
        <v>42529</v>
      </c>
      <c r="J46" s="1">
        <f t="shared" si="7"/>
        <v>11.91</v>
      </c>
      <c r="K46" s="1">
        <f t="shared" si="7"/>
        <v>12.29</v>
      </c>
      <c r="L46" s="1">
        <f t="shared" si="7"/>
        <v>12.38</v>
      </c>
      <c r="M46" s="1">
        <f t="shared" si="7"/>
        <v>11.9</v>
      </c>
      <c r="P46" s="7" t="s">
        <v>68</v>
      </c>
      <c r="Q46" s="5" t="str">
        <f t="shared" si="8"/>
        <v>CESP        PNB     N1</v>
      </c>
      <c r="R46" s="10">
        <f t="shared" si="9"/>
        <v>42529</v>
      </c>
      <c r="S46" s="3">
        <f t="shared" si="10"/>
        <v>11.91</v>
      </c>
      <c r="T46" s="3">
        <f t="shared" si="11"/>
        <v>12.29</v>
      </c>
      <c r="U46" s="3">
        <f t="shared" si="12"/>
        <v>12.38</v>
      </c>
      <c r="V46" s="3">
        <f t="shared" si="13"/>
        <v>11.9</v>
      </c>
    </row>
    <row r="47" spans="1:22">
      <c r="A47" s="14" t="str">
        <f>IF(Tabela1[[#This Row],[Código]]="IBOV","^BVSP",IF(Tabela1[[#This Row],[Código]]="","",CONCATENATE(LEFT(Tabela1[[#This Row],[Código]],6),".SA")))</f>
        <v>CLSC4.SA</v>
      </c>
      <c r="C47" s="1" t="s">
        <v>2343</v>
      </c>
      <c r="D47" s="1" t="s">
        <v>3214</v>
      </c>
      <c r="E47" s="1" t="s">
        <v>3105</v>
      </c>
      <c r="F47" s="1" t="s">
        <v>3215</v>
      </c>
      <c r="G47" s="1" t="s">
        <v>3154</v>
      </c>
      <c r="H47" s="10">
        <v>42529</v>
      </c>
      <c r="J47" s="1">
        <f t="shared" si="7"/>
        <v>12.2</v>
      </c>
      <c r="K47" s="1">
        <f t="shared" si="7"/>
        <v>12.27</v>
      </c>
      <c r="L47" s="1">
        <f t="shared" si="7"/>
        <v>12.28</v>
      </c>
      <c r="M47" s="1">
        <f t="shared" si="7"/>
        <v>12.18</v>
      </c>
      <c r="P47" s="7" t="s">
        <v>54</v>
      </c>
      <c r="Q47" s="5" t="str">
        <f t="shared" si="8"/>
        <v>CELESC      PN      N2</v>
      </c>
      <c r="R47" s="10">
        <f t="shared" si="9"/>
        <v>42529</v>
      </c>
      <c r="S47" s="3">
        <f t="shared" si="10"/>
        <v>12.2</v>
      </c>
      <c r="T47" s="3">
        <f t="shared" si="11"/>
        <v>12.27</v>
      </c>
      <c r="U47" s="3">
        <f t="shared" si="12"/>
        <v>12.28</v>
      </c>
      <c r="V47" s="3">
        <f t="shared" si="13"/>
        <v>12.18</v>
      </c>
    </row>
    <row r="48" spans="1:22">
      <c r="A48" s="14" t="str">
        <f>IF(Tabela1[[#This Row],[Código]]="IBOV","^BVSP",IF(Tabela1[[#This Row],[Código]]="","",CONCATENATE(LEFT(Tabela1[[#This Row],[Código]],6),".SA")))</f>
        <v>CMIG3.SA</v>
      </c>
      <c r="C48" s="1" t="s">
        <v>2344</v>
      </c>
      <c r="D48" s="1" t="s">
        <v>3216</v>
      </c>
      <c r="E48" s="1" t="s">
        <v>3108</v>
      </c>
      <c r="F48" s="1" t="s">
        <v>3108</v>
      </c>
      <c r="G48" s="1" t="s">
        <v>3216</v>
      </c>
      <c r="H48" s="10">
        <v>42529</v>
      </c>
      <c r="J48" s="1">
        <f t="shared" si="7"/>
        <v>6.07</v>
      </c>
      <c r="K48" s="1">
        <f t="shared" si="7"/>
        <v>6.34</v>
      </c>
      <c r="L48" s="1">
        <f t="shared" si="7"/>
        <v>6.34</v>
      </c>
      <c r="M48" s="1">
        <f t="shared" si="7"/>
        <v>6.07</v>
      </c>
      <c r="P48" s="11" t="s">
        <v>20</v>
      </c>
      <c r="Q48" s="5" t="str">
        <f t="shared" si="8"/>
        <v>CEMIG       ON      N1</v>
      </c>
      <c r="R48" s="10">
        <f t="shared" si="9"/>
        <v>42529</v>
      </c>
      <c r="S48" s="3">
        <f t="shared" si="10"/>
        <v>6.07</v>
      </c>
      <c r="T48" s="3">
        <f t="shared" si="11"/>
        <v>6.34</v>
      </c>
      <c r="U48" s="3">
        <f t="shared" si="12"/>
        <v>6.34</v>
      </c>
      <c r="V48" s="3">
        <f t="shared" si="13"/>
        <v>6.07</v>
      </c>
    </row>
    <row r="49" spans="1:22">
      <c r="A49" s="14" t="str">
        <f>IF(Tabela1[[#This Row],[Código]]="IBOV","^BVSP",IF(Tabela1[[#This Row],[Código]]="","",CONCATENATE(LEFT(Tabela1[[#This Row],[Código]],6),".SA")))</f>
        <v>CMIG4.SA</v>
      </c>
      <c r="C49" s="1" t="s">
        <v>2345</v>
      </c>
      <c r="D49" s="1" t="s">
        <v>3217</v>
      </c>
      <c r="E49" s="1" t="s">
        <v>3556</v>
      </c>
      <c r="F49" s="1" t="s">
        <v>3218</v>
      </c>
      <c r="G49" s="1" t="s">
        <v>3217</v>
      </c>
      <c r="H49" s="10">
        <v>42529</v>
      </c>
      <c r="J49" s="1">
        <f t="shared" si="7"/>
        <v>5.76</v>
      </c>
      <c r="K49" s="1">
        <f t="shared" si="7"/>
        <v>5.94</v>
      </c>
      <c r="L49" s="1">
        <f t="shared" si="7"/>
        <v>5.98</v>
      </c>
      <c r="M49" s="1">
        <f t="shared" si="7"/>
        <v>5.76</v>
      </c>
      <c r="P49" s="11" t="s">
        <v>19</v>
      </c>
      <c r="Q49" s="5" t="str">
        <f t="shared" si="8"/>
        <v>CEMIG       PN      N1</v>
      </c>
      <c r="R49" s="17">
        <f t="shared" si="9"/>
        <v>42529</v>
      </c>
      <c r="S49" s="4">
        <f t="shared" si="10"/>
        <v>5.76</v>
      </c>
      <c r="T49" s="4">
        <f t="shared" si="11"/>
        <v>5.94</v>
      </c>
      <c r="U49" s="4">
        <f t="shared" si="12"/>
        <v>5.98</v>
      </c>
      <c r="V49" s="4">
        <f t="shared" si="13"/>
        <v>5.76</v>
      </c>
    </row>
    <row r="50" spans="1:22">
      <c r="A50" s="14" t="str">
        <f>IF(Tabela1[[#This Row],[Código]]="IBOV","^BVSP",IF(Tabela1[[#This Row],[Código]]="","",CONCATENATE(LEFT(Tabela1[[#This Row],[Código]],6),".SA")))</f>
        <v>COCE3.SA</v>
      </c>
      <c r="C50" s="1" t="s">
        <v>2346</v>
      </c>
      <c r="D50" s="1" t="s">
        <v>2228</v>
      </c>
      <c r="E50" s="1" t="s">
        <v>2228</v>
      </c>
      <c r="F50" s="1" t="s">
        <v>2228</v>
      </c>
      <c r="G50" s="1" t="s">
        <v>2228</v>
      </c>
      <c r="H50" s="10">
        <v>42513</v>
      </c>
      <c r="J50" s="1">
        <f t="shared" si="7"/>
        <v>34</v>
      </c>
      <c r="K50" s="1">
        <f t="shared" si="7"/>
        <v>34</v>
      </c>
      <c r="L50" s="1">
        <f t="shared" si="7"/>
        <v>34</v>
      </c>
      <c r="M50" s="1">
        <f t="shared" si="7"/>
        <v>34</v>
      </c>
      <c r="P50" s="7" t="s">
        <v>74</v>
      </c>
      <c r="Q50" s="5" t="str">
        <f t="shared" si="8"/>
        <v>COELCE      ON</v>
      </c>
      <c r="R50" s="17">
        <f t="shared" si="9"/>
        <v>42513</v>
      </c>
      <c r="S50" s="4">
        <f t="shared" si="10"/>
        <v>34</v>
      </c>
      <c r="T50" s="4">
        <f t="shared" si="11"/>
        <v>34</v>
      </c>
      <c r="U50" s="4">
        <f t="shared" si="12"/>
        <v>34</v>
      </c>
      <c r="V50" s="4">
        <f t="shared" si="13"/>
        <v>34</v>
      </c>
    </row>
    <row r="51" spans="1:22">
      <c r="A51" s="14" t="str">
        <f>IF(Tabela1[[#This Row],[Código]]="IBOV","^BVSP",IF(Tabela1[[#This Row],[Código]]="","",CONCATENATE(LEFT(Tabela1[[#This Row],[Código]],6),".SA")))</f>
        <v>COCE5.SA</v>
      </c>
      <c r="C51" s="1" t="s">
        <v>2347</v>
      </c>
      <c r="D51" s="1" t="s">
        <v>3219</v>
      </c>
      <c r="E51" s="1" t="s">
        <v>3557</v>
      </c>
      <c r="F51" s="1" t="s">
        <v>3558</v>
      </c>
      <c r="G51" s="1" t="s">
        <v>3220</v>
      </c>
      <c r="H51" s="10">
        <v>42529</v>
      </c>
      <c r="J51" s="1">
        <f t="shared" si="7"/>
        <v>38.6</v>
      </c>
      <c r="K51" s="1">
        <f t="shared" si="7"/>
        <v>39.08</v>
      </c>
      <c r="L51" s="1">
        <f t="shared" si="7"/>
        <v>39.24</v>
      </c>
      <c r="M51" s="1">
        <f t="shared" si="7"/>
        <v>37.799999999999997</v>
      </c>
      <c r="P51" s="5" t="s">
        <v>64</v>
      </c>
      <c r="Q51" s="5" t="str">
        <f t="shared" si="8"/>
        <v>COELCE      PNA</v>
      </c>
      <c r="R51" s="18">
        <f t="shared" si="9"/>
        <v>42529</v>
      </c>
      <c r="S51" s="3">
        <f t="shared" si="10"/>
        <v>38.6</v>
      </c>
      <c r="T51" s="3">
        <f t="shared" si="11"/>
        <v>39.08</v>
      </c>
      <c r="U51" s="3">
        <f t="shared" si="12"/>
        <v>39.24</v>
      </c>
      <c r="V51" s="3">
        <f t="shared" si="13"/>
        <v>37.799999999999997</v>
      </c>
    </row>
    <row r="52" spans="1:22">
      <c r="A52" s="14" t="str">
        <f>IF(Tabela1[[#This Row],[Código]]="IBOV","^BVSP",IF(Tabela1[[#This Row],[Código]]="","",CONCATENATE(LEFT(Tabela1[[#This Row],[Código]],6),".SA")))</f>
        <v>CPFE3.SA</v>
      </c>
      <c r="C52" s="1" t="s">
        <v>2348</v>
      </c>
      <c r="D52" s="1" t="s">
        <v>3221</v>
      </c>
      <c r="E52" s="1" t="s">
        <v>3559</v>
      </c>
      <c r="F52" s="1" t="s">
        <v>186</v>
      </c>
      <c r="G52" s="1" t="s">
        <v>3222</v>
      </c>
      <c r="H52" s="10">
        <v>42529</v>
      </c>
      <c r="J52" s="1">
        <f t="shared" si="7"/>
        <v>19.14</v>
      </c>
      <c r="K52" s="1">
        <f t="shared" si="7"/>
        <v>19.829999999999998</v>
      </c>
      <c r="L52" s="1">
        <f t="shared" si="7"/>
        <v>20</v>
      </c>
      <c r="M52" s="1">
        <f t="shared" si="7"/>
        <v>18.98</v>
      </c>
      <c r="P52" s="11" t="s">
        <v>21</v>
      </c>
      <c r="Q52" s="5" t="str">
        <f t="shared" si="8"/>
        <v>CPFL ENERGIAON      NM</v>
      </c>
      <c r="R52" s="18">
        <f t="shared" si="9"/>
        <v>42529</v>
      </c>
      <c r="S52" s="3">
        <f t="shared" si="10"/>
        <v>19.14</v>
      </c>
      <c r="T52" s="3">
        <f t="shared" si="11"/>
        <v>19.829999999999998</v>
      </c>
      <c r="U52" s="3">
        <f t="shared" si="12"/>
        <v>20</v>
      </c>
      <c r="V52" s="3">
        <f t="shared" si="13"/>
        <v>18.98</v>
      </c>
    </row>
    <row r="53" spans="1:22">
      <c r="A53" s="14" t="str">
        <f>IF(Tabela1[[#This Row],[Código]]="IBOV","^BVSP",IF(Tabela1[[#This Row],[Código]]="","",CONCATENATE(LEFT(Tabela1[[#This Row],[Código]],6),".SA")))</f>
        <v>CPLE3.SA</v>
      </c>
      <c r="C53" s="1" t="s">
        <v>2349</v>
      </c>
      <c r="D53" s="1" t="s">
        <v>3089</v>
      </c>
      <c r="E53" s="1" t="s">
        <v>3560</v>
      </c>
      <c r="F53" s="1" t="s">
        <v>2291</v>
      </c>
      <c r="G53" s="1" t="s">
        <v>3089</v>
      </c>
      <c r="H53" s="10">
        <v>42529</v>
      </c>
      <c r="J53" s="1">
        <f t="shared" si="7"/>
        <v>15.6</v>
      </c>
      <c r="K53" s="1">
        <f t="shared" si="7"/>
        <v>16.399999999999999</v>
      </c>
      <c r="L53" s="1">
        <f t="shared" si="7"/>
        <v>16.5</v>
      </c>
      <c r="M53" s="1">
        <f t="shared" si="7"/>
        <v>15.6</v>
      </c>
      <c r="P53" s="11" t="s">
        <v>23</v>
      </c>
      <c r="Q53" s="5" t="str">
        <f t="shared" si="8"/>
        <v>COPEL       ON      N1</v>
      </c>
      <c r="R53" s="18">
        <f t="shared" si="9"/>
        <v>42529</v>
      </c>
      <c r="S53" s="3">
        <f t="shared" si="10"/>
        <v>15.6</v>
      </c>
      <c r="T53" s="3">
        <f t="shared" si="11"/>
        <v>16.399999999999999</v>
      </c>
      <c r="U53" s="3">
        <f t="shared" si="12"/>
        <v>16.5</v>
      </c>
      <c r="V53" s="3">
        <f t="shared" si="13"/>
        <v>15.6</v>
      </c>
    </row>
    <row r="54" spans="1:22">
      <c r="A54" s="14" t="str">
        <f>IF(Tabela1[[#This Row],[Código]]="IBOV","^BVSP",IF(Tabela1[[#This Row],[Código]]="","",CONCATENATE(LEFT(Tabela1[[#This Row],[Código]],6),".SA")))</f>
        <v>CPLE5.SA</v>
      </c>
      <c r="C54" s="1" t="s">
        <v>2350</v>
      </c>
      <c r="D54" s="1" t="s">
        <v>212</v>
      </c>
      <c r="E54" s="1" t="s">
        <v>212</v>
      </c>
      <c r="F54" s="1" t="s">
        <v>212</v>
      </c>
      <c r="G54" s="1" t="s">
        <v>212</v>
      </c>
      <c r="H54" s="10">
        <v>42457</v>
      </c>
      <c r="J54" s="1">
        <f t="shared" si="7"/>
        <v>35</v>
      </c>
      <c r="K54" s="1">
        <f t="shared" si="7"/>
        <v>35</v>
      </c>
      <c r="L54" s="1">
        <f t="shared" si="7"/>
        <v>35</v>
      </c>
      <c r="M54" s="1">
        <f t="shared" si="7"/>
        <v>35</v>
      </c>
      <c r="P54" s="7" t="s">
        <v>80</v>
      </c>
      <c r="Q54" s="5" t="str">
        <f t="shared" si="8"/>
        <v>COPEL       PNA     N1</v>
      </c>
      <c r="R54" s="10">
        <f t="shared" si="9"/>
        <v>42457</v>
      </c>
      <c r="S54" s="3">
        <f t="shared" si="10"/>
        <v>35</v>
      </c>
      <c r="T54" s="3">
        <f t="shared" si="11"/>
        <v>35</v>
      </c>
      <c r="U54" s="3">
        <f t="shared" si="12"/>
        <v>35</v>
      </c>
      <c r="V54" s="3">
        <f t="shared" si="13"/>
        <v>35</v>
      </c>
    </row>
    <row r="55" spans="1:22">
      <c r="A55" s="14" t="str">
        <f>IF(Tabela1[[#This Row],[Código]]="IBOV","^BVSP",IF(Tabela1[[#This Row],[Código]]="","",CONCATENATE(LEFT(Tabela1[[#This Row],[Código]],6),".SA")))</f>
        <v>CPLE6.SA</v>
      </c>
      <c r="C55" s="1" t="s">
        <v>2351</v>
      </c>
      <c r="D55" s="1" t="s">
        <v>3224</v>
      </c>
      <c r="E55" s="1" t="s">
        <v>3561</v>
      </c>
      <c r="F55" s="1" t="s">
        <v>3561</v>
      </c>
      <c r="G55" s="1" t="s">
        <v>3225</v>
      </c>
      <c r="H55" s="10">
        <v>42529</v>
      </c>
      <c r="J55" s="1">
        <f t="shared" si="7"/>
        <v>24.66</v>
      </c>
      <c r="K55" s="1">
        <f t="shared" si="7"/>
        <v>26.09</v>
      </c>
      <c r="L55" s="1">
        <f t="shared" si="7"/>
        <v>26.09</v>
      </c>
      <c r="M55" s="1">
        <f t="shared" si="7"/>
        <v>24.63</v>
      </c>
      <c r="P55" s="7" t="s">
        <v>81</v>
      </c>
      <c r="Q55" s="5" t="str">
        <f t="shared" si="8"/>
        <v>COPEL       PNB     N1</v>
      </c>
      <c r="R55" s="18">
        <f t="shared" si="9"/>
        <v>42529</v>
      </c>
      <c r="S55" s="3">
        <f t="shared" si="10"/>
        <v>24.66</v>
      </c>
      <c r="T55" s="3">
        <f t="shared" si="11"/>
        <v>26.09</v>
      </c>
      <c r="U55" s="3">
        <f t="shared" si="12"/>
        <v>26.09</v>
      </c>
      <c r="V55" s="3">
        <f t="shared" si="13"/>
        <v>24.63</v>
      </c>
    </row>
    <row r="56" spans="1:22">
      <c r="A56" s="14" t="str">
        <f>IF(Tabela1[[#This Row],[Código]]="IBOV","^BVSP",IF(Tabela1[[#This Row],[Código]]="","",CONCATENATE(LEFT(Tabela1[[#This Row],[Código]],6),".SA")))</f>
        <v>CSMG3.SA</v>
      </c>
      <c r="C56" s="1" t="s">
        <v>2969</v>
      </c>
      <c r="D56" s="1" t="s">
        <v>3226</v>
      </c>
      <c r="E56" s="1" t="s">
        <v>3166</v>
      </c>
      <c r="F56" s="1" t="s">
        <v>3562</v>
      </c>
      <c r="G56" s="1" t="s">
        <v>3228</v>
      </c>
      <c r="H56" s="10">
        <v>42529</v>
      </c>
      <c r="J56" s="1">
        <f t="shared" si="7"/>
        <v>26.16</v>
      </c>
      <c r="K56" s="1">
        <f t="shared" si="7"/>
        <v>26.76</v>
      </c>
      <c r="L56" s="1">
        <f t="shared" si="7"/>
        <v>26.9</v>
      </c>
      <c r="M56" s="1">
        <f t="shared" si="7"/>
        <v>26.14</v>
      </c>
      <c r="P56" s="7" t="s">
        <v>94</v>
      </c>
      <c r="Q56" s="5" t="str">
        <f t="shared" si="8"/>
        <v>COPASA      ON      NM</v>
      </c>
      <c r="R56" s="10">
        <f t="shared" si="9"/>
        <v>42529</v>
      </c>
      <c r="S56" s="3">
        <f t="shared" si="10"/>
        <v>26.16</v>
      </c>
      <c r="T56" s="3">
        <f t="shared" si="11"/>
        <v>26.76</v>
      </c>
      <c r="U56" s="3">
        <f t="shared" si="12"/>
        <v>26.9</v>
      </c>
      <c r="V56" s="3">
        <f t="shared" si="13"/>
        <v>26.14</v>
      </c>
    </row>
    <row r="57" spans="1:22">
      <c r="A57" s="14" t="str">
        <f>IF(Tabela1[[#This Row],[Código]]="IBOV","^BVSP",IF(Tabela1[[#This Row],[Código]]="","",CONCATENATE(LEFT(Tabela1[[#This Row],[Código]],6),".SA")))</f>
        <v>CSRN3.SA</v>
      </c>
      <c r="C57" s="1" t="s">
        <v>2352</v>
      </c>
      <c r="D57" s="1" t="s">
        <v>2227</v>
      </c>
      <c r="E57" s="1" t="s">
        <v>2227</v>
      </c>
      <c r="F57" s="1" t="s">
        <v>2227</v>
      </c>
      <c r="G57" s="1" t="s">
        <v>2227</v>
      </c>
      <c r="H57" s="10">
        <v>42513</v>
      </c>
      <c r="J57" s="1">
        <f t="shared" si="7"/>
        <v>12</v>
      </c>
      <c r="K57" s="1">
        <f t="shared" si="7"/>
        <v>12</v>
      </c>
      <c r="L57" s="1">
        <f t="shared" si="7"/>
        <v>12</v>
      </c>
      <c r="M57" s="1">
        <f t="shared" si="7"/>
        <v>12</v>
      </c>
      <c r="P57" s="7" t="s">
        <v>76</v>
      </c>
      <c r="Q57" s="5" t="str">
        <f t="shared" si="8"/>
        <v>COSERN      ON</v>
      </c>
      <c r="R57" s="18">
        <f t="shared" si="9"/>
        <v>42513</v>
      </c>
      <c r="S57" s="3">
        <f t="shared" si="10"/>
        <v>12</v>
      </c>
      <c r="T57" s="3">
        <f t="shared" si="11"/>
        <v>12</v>
      </c>
      <c r="U57" s="3">
        <f t="shared" si="12"/>
        <v>12</v>
      </c>
      <c r="V57" s="3">
        <f t="shared" si="13"/>
        <v>12</v>
      </c>
    </row>
    <row r="58" spans="1:22">
      <c r="A58" s="14" t="str">
        <f>IF(Tabela1[[#This Row],[Código]]="IBOV","^BVSP",IF(Tabela1[[#This Row],[Código]]="","",CONCATENATE(LEFT(Tabela1[[#This Row],[Código]],6),".SA")))</f>
        <v>CSRN5.SA</v>
      </c>
      <c r="C58" s="1" t="s">
        <v>2353</v>
      </c>
      <c r="D58" s="1" t="s">
        <v>2354</v>
      </c>
      <c r="E58" s="1" t="s">
        <v>2354</v>
      </c>
      <c r="F58" s="1" t="s">
        <v>2354</v>
      </c>
      <c r="G58" s="1" t="s">
        <v>2354</v>
      </c>
      <c r="H58" s="10">
        <v>42517</v>
      </c>
      <c r="J58" s="1">
        <f t="shared" si="7"/>
        <v>10.71</v>
      </c>
      <c r="K58" s="1">
        <f t="shared" si="7"/>
        <v>10.71</v>
      </c>
      <c r="L58" s="1">
        <f t="shared" si="7"/>
        <v>10.71</v>
      </c>
      <c r="M58" s="1">
        <f t="shared" si="7"/>
        <v>10.71</v>
      </c>
      <c r="P58" s="7" t="s">
        <v>77</v>
      </c>
      <c r="Q58" s="5" t="str">
        <f t="shared" si="8"/>
        <v>COSERN      PNA</v>
      </c>
      <c r="R58" s="18">
        <f t="shared" si="9"/>
        <v>42517</v>
      </c>
      <c r="S58" s="3">
        <f t="shared" si="10"/>
        <v>10.71</v>
      </c>
      <c r="T58" s="3">
        <f t="shared" si="11"/>
        <v>10.71</v>
      </c>
      <c r="U58" s="3">
        <f t="shared" si="12"/>
        <v>10.71</v>
      </c>
      <c r="V58" s="3">
        <f t="shared" si="13"/>
        <v>10.71</v>
      </c>
    </row>
    <row r="59" spans="1:22">
      <c r="A59" s="14" t="str">
        <f>IF(Tabela1[[#This Row],[Código]]="IBOV","^BVSP",IF(Tabela1[[#This Row],[Código]]="","",CONCATENATE(LEFT(Tabela1[[#This Row],[Código]],6),".SA")))</f>
        <v>CSRN6.SA</v>
      </c>
      <c r="C59" s="1" t="s">
        <v>2355</v>
      </c>
      <c r="D59" s="1" t="s">
        <v>2356</v>
      </c>
      <c r="E59" s="1" t="s">
        <v>2356</v>
      </c>
      <c r="F59" s="1" t="s">
        <v>2356</v>
      </c>
      <c r="G59" s="1" t="s">
        <v>2356</v>
      </c>
      <c r="H59" s="10">
        <v>42480</v>
      </c>
      <c r="J59" s="1">
        <f t="shared" si="7"/>
        <v>9.9499999999999993</v>
      </c>
      <c r="K59" s="1">
        <f t="shared" si="7"/>
        <v>9.9499999999999993</v>
      </c>
      <c r="L59" s="1">
        <f t="shared" si="7"/>
        <v>9.9499999999999993</v>
      </c>
      <c r="M59" s="1">
        <f t="shared" si="7"/>
        <v>9.9499999999999993</v>
      </c>
      <c r="P59" s="7" t="s">
        <v>51</v>
      </c>
      <c r="Q59" s="5" t="str">
        <f t="shared" si="8"/>
        <v>COSERN      PNB</v>
      </c>
      <c r="R59" s="18">
        <f t="shared" si="9"/>
        <v>42480</v>
      </c>
      <c r="S59" s="3">
        <f t="shared" si="10"/>
        <v>9.9499999999999993</v>
      </c>
      <c r="T59" s="3">
        <f t="shared" si="11"/>
        <v>9.9499999999999993</v>
      </c>
      <c r="U59" s="3">
        <f t="shared" si="12"/>
        <v>9.9499999999999993</v>
      </c>
      <c r="V59" s="3">
        <f t="shared" si="13"/>
        <v>9.9499999999999993</v>
      </c>
    </row>
    <row r="60" spans="1:22">
      <c r="A60" s="14" t="str">
        <f>IF(Tabela1[[#This Row],[Código]]="IBOV","^BVSP",IF(Tabela1[[#This Row],[Código]]="","",CONCATENATE(LEFT(Tabela1[[#This Row],[Código]],6),".SA")))</f>
        <v>DAYC4.SA</v>
      </c>
      <c r="C60" s="1" t="s">
        <v>2357</v>
      </c>
      <c r="D60" s="1" t="s">
        <v>3229</v>
      </c>
      <c r="E60" s="1" t="s">
        <v>3230</v>
      </c>
      <c r="F60" s="1" t="s">
        <v>3229</v>
      </c>
      <c r="G60" s="1" t="s">
        <v>3230</v>
      </c>
      <c r="H60" s="10">
        <v>42529</v>
      </c>
      <c r="J60" s="1">
        <f t="shared" si="7"/>
        <v>8.92</v>
      </c>
      <c r="K60" s="1">
        <f t="shared" si="7"/>
        <v>8.9</v>
      </c>
      <c r="L60" s="1">
        <f t="shared" si="7"/>
        <v>8.92</v>
      </c>
      <c r="M60" s="1">
        <f t="shared" si="7"/>
        <v>8.9</v>
      </c>
      <c r="P60" s="5" t="s">
        <v>7</v>
      </c>
      <c r="Q60" s="5" t="str">
        <f t="shared" si="8"/>
        <v>DAYCOVAL    PN      N2</v>
      </c>
      <c r="R60" s="18">
        <f t="shared" si="9"/>
        <v>42529</v>
      </c>
      <c r="S60" s="3">
        <f t="shared" si="10"/>
        <v>8.92</v>
      </c>
      <c r="T60" s="3">
        <f t="shared" si="11"/>
        <v>8.9</v>
      </c>
      <c r="U60" s="3">
        <f t="shared" si="12"/>
        <v>8.92</v>
      </c>
      <c r="V60" s="3">
        <f t="shared" si="13"/>
        <v>8.9</v>
      </c>
    </row>
    <row r="61" spans="1:22">
      <c r="A61" s="14" t="str">
        <f>IF(Tabela1[[#This Row],[Código]]="IBOV","^BVSP",IF(Tabela1[[#This Row],[Código]]="","",CONCATENATE(LEFT(Tabela1[[#This Row],[Código]],6),".SA")))</f>
        <v>EEEL3.SA</v>
      </c>
      <c r="C61" s="1" t="s">
        <v>2358</v>
      </c>
      <c r="D61" s="1" t="s">
        <v>2265</v>
      </c>
      <c r="E61" s="1" t="s">
        <v>2265</v>
      </c>
      <c r="F61" s="1" t="s">
        <v>2265</v>
      </c>
      <c r="G61" s="1" t="s">
        <v>2265</v>
      </c>
      <c r="H61" s="10">
        <v>42527</v>
      </c>
      <c r="J61" s="1">
        <f t="shared" si="7"/>
        <v>0.89</v>
      </c>
      <c r="K61" s="1">
        <f t="shared" si="7"/>
        <v>0.89</v>
      </c>
      <c r="L61" s="1">
        <f t="shared" si="7"/>
        <v>0.89</v>
      </c>
      <c r="M61" s="1">
        <f t="shared" si="7"/>
        <v>0.89</v>
      </c>
      <c r="P61" s="7" t="s">
        <v>78</v>
      </c>
      <c r="Q61" s="5" t="str">
        <f t="shared" si="8"/>
        <v>CEEE-GT     ON      N1</v>
      </c>
      <c r="R61" s="18">
        <f t="shared" si="9"/>
        <v>42527</v>
      </c>
      <c r="S61" s="3">
        <f t="shared" si="10"/>
        <v>0.89</v>
      </c>
      <c r="T61" s="3">
        <f t="shared" si="11"/>
        <v>0.89</v>
      </c>
      <c r="U61" s="3">
        <f t="shared" si="12"/>
        <v>0.89</v>
      </c>
      <c r="V61" s="3">
        <f t="shared" si="13"/>
        <v>0.89</v>
      </c>
    </row>
    <row r="62" spans="1:22">
      <c r="A62" s="14" t="str">
        <f>IF(Tabela1[[#This Row],[Código]]="IBOV","^BVSP",IF(Tabela1[[#This Row],[Código]]="","",CONCATENATE(LEFT(Tabela1[[#This Row],[Código]],6),".SA")))</f>
        <v>EEEL4.SA</v>
      </c>
      <c r="C62" s="1" t="s">
        <v>2359</v>
      </c>
      <c r="D62" s="1" t="s">
        <v>2575</v>
      </c>
      <c r="E62" s="1" t="s">
        <v>2236</v>
      </c>
      <c r="F62" s="1" t="s">
        <v>2575</v>
      </c>
      <c r="G62" s="1" t="s">
        <v>2236</v>
      </c>
      <c r="H62" s="10">
        <v>42524</v>
      </c>
      <c r="J62" s="1">
        <f t="shared" si="7"/>
        <v>1.89</v>
      </c>
      <c r="K62" s="1">
        <f t="shared" si="7"/>
        <v>1.85</v>
      </c>
      <c r="L62" s="1">
        <f t="shared" si="7"/>
        <v>1.89</v>
      </c>
      <c r="M62" s="1">
        <f t="shared" si="7"/>
        <v>1.85</v>
      </c>
      <c r="P62" s="7" t="s">
        <v>79</v>
      </c>
      <c r="Q62" s="5" t="str">
        <f t="shared" si="8"/>
        <v>CEEE-GT     PN      N1</v>
      </c>
      <c r="R62" s="18">
        <f t="shared" si="9"/>
        <v>42524</v>
      </c>
      <c r="S62" s="3">
        <f t="shared" si="10"/>
        <v>1.89</v>
      </c>
      <c r="T62" s="3">
        <f t="shared" si="11"/>
        <v>1.85</v>
      </c>
      <c r="U62" s="3">
        <f t="shared" si="12"/>
        <v>1.89</v>
      </c>
      <c r="V62" s="3">
        <f t="shared" si="13"/>
        <v>1.85</v>
      </c>
    </row>
    <row r="63" spans="1:22">
      <c r="A63" s="14" t="str">
        <f>IF(Tabela1[[#This Row],[Código]]="IBOV","^BVSP",IF(Tabela1[[#This Row],[Código]]="","",CONCATENATE(LEFT(Tabela1[[#This Row],[Código]],6),".SA")))</f>
        <v>ELET3.SA</v>
      </c>
      <c r="C63" s="1" t="s">
        <v>2360</v>
      </c>
      <c r="D63" s="1" t="s">
        <v>3113</v>
      </c>
      <c r="E63" s="1" t="s">
        <v>3563</v>
      </c>
      <c r="F63" s="1" t="s">
        <v>3053</v>
      </c>
      <c r="G63" s="1" t="s">
        <v>3113</v>
      </c>
      <c r="H63" s="10">
        <v>42529</v>
      </c>
      <c r="J63" s="1">
        <f t="shared" si="7"/>
        <v>8.82</v>
      </c>
      <c r="K63" s="1">
        <f t="shared" si="7"/>
        <v>9.07</v>
      </c>
      <c r="L63" s="1">
        <f t="shared" si="7"/>
        <v>9.14</v>
      </c>
      <c r="M63" s="1">
        <f t="shared" si="7"/>
        <v>8.82</v>
      </c>
      <c r="P63" s="8" t="s">
        <v>2</v>
      </c>
      <c r="Q63" s="5" t="str">
        <f t="shared" si="8"/>
        <v>ELETROBRAS  ON      N1</v>
      </c>
      <c r="R63" s="18">
        <f t="shared" si="9"/>
        <v>42529</v>
      </c>
      <c r="S63" s="3">
        <f t="shared" si="10"/>
        <v>8.82</v>
      </c>
      <c r="T63" s="3">
        <f t="shared" si="11"/>
        <v>9.07</v>
      </c>
      <c r="U63" s="3">
        <f t="shared" si="12"/>
        <v>9.14</v>
      </c>
      <c r="V63" s="3">
        <f t="shared" si="13"/>
        <v>8.82</v>
      </c>
    </row>
    <row r="64" spans="1:22">
      <c r="A64" s="14" t="str">
        <f>IF(Tabela1[[#This Row],[Código]]="IBOV","^BVSP",IF(Tabela1[[#This Row],[Código]]="","",CONCATENATE(LEFT(Tabela1[[#This Row],[Código]],6),".SA")))</f>
        <v>ELET6.SA</v>
      </c>
      <c r="C64" s="1" t="s">
        <v>2361</v>
      </c>
      <c r="D64" s="1" t="s">
        <v>3231</v>
      </c>
      <c r="E64" s="1" t="s">
        <v>3564</v>
      </c>
      <c r="F64" s="1" t="s">
        <v>3232</v>
      </c>
      <c r="G64" s="1" t="s">
        <v>3233</v>
      </c>
      <c r="H64" s="10">
        <v>42529</v>
      </c>
      <c r="J64" s="1">
        <f t="shared" si="7"/>
        <v>13.93</v>
      </c>
      <c r="K64" s="1">
        <f t="shared" si="7"/>
        <v>13.95</v>
      </c>
      <c r="L64" s="1">
        <f t="shared" si="7"/>
        <v>14.14</v>
      </c>
      <c r="M64" s="1">
        <f t="shared" si="7"/>
        <v>13.82</v>
      </c>
      <c r="P64" s="11" t="s">
        <v>16</v>
      </c>
      <c r="Q64" s="5" t="str">
        <f t="shared" si="8"/>
        <v>ELETROBRAS  PNB     N1</v>
      </c>
      <c r="R64" s="18">
        <f t="shared" si="9"/>
        <v>42529</v>
      </c>
      <c r="S64" s="3">
        <f t="shared" si="10"/>
        <v>13.93</v>
      </c>
      <c r="T64" s="3">
        <f t="shared" si="11"/>
        <v>13.95</v>
      </c>
      <c r="U64" s="3">
        <f t="shared" si="12"/>
        <v>14.14</v>
      </c>
      <c r="V64" s="3">
        <f t="shared" si="13"/>
        <v>13.82</v>
      </c>
    </row>
    <row r="65" spans="1:22">
      <c r="A65" s="14" t="str">
        <f>IF(Tabela1[[#This Row],[Código]]="IBOV","^BVSP",IF(Tabela1[[#This Row],[Código]]="","",CONCATENATE(LEFT(Tabela1[[#This Row],[Código]],6),".SA")))</f>
        <v>ELPL3.SA</v>
      </c>
      <c r="C65" s="1" t="s">
        <v>2362</v>
      </c>
      <c r="D65" s="1" t="s">
        <v>2363</v>
      </c>
      <c r="E65" s="1" t="s">
        <v>2363</v>
      </c>
      <c r="F65" s="1" t="s">
        <v>2363</v>
      </c>
      <c r="G65" s="1" t="s">
        <v>2363</v>
      </c>
      <c r="H65" s="10">
        <v>42509</v>
      </c>
      <c r="J65" s="1">
        <f t="shared" si="7"/>
        <v>34.76</v>
      </c>
      <c r="K65" s="1">
        <f t="shared" si="7"/>
        <v>34.76</v>
      </c>
      <c r="L65" s="1">
        <f t="shared" si="7"/>
        <v>34.76</v>
      </c>
      <c r="M65" s="1">
        <f t="shared" si="7"/>
        <v>34.76</v>
      </c>
      <c r="P65" s="7" t="s">
        <v>89</v>
      </c>
      <c r="Q65" s="5" t="str">
        <f t="shared" si="8"/>
        <v>ELETROPAULO ON      N2</v>
      </c>
      <c r="R65" s="18">
        <f t="shared" si="9"/>
        <v>42509</v>
      </c>
      <c r="S65" s="3">
        <f t="shared" si="10"/>
        <v>34.76</v>
      </c>
      <c r="T65" s="3">
        <f t="shared" si="11"/>
        <v>34.76</v>
      </c>
      <c r="U65" s="3">
        <f t="shared" si="12"/>
        <v>34.76</v>
      </c>
      <c r="V65" s="3">
        <f t="shared" si="13"/>
        <v>34.76</v>
      </c>
    </row>
    <row r="66" spans="1:22">
      <c r="A66" s="14" t="str">
        <f>IF(Tabela1[[#This Row],[Código]]="IBOV","^BVSP",IF(Tabela1[[#This Row],[Código]]="","",CONCATENATE(LEFT(Tabela1[[#This Row],[Código]],6),".SA")))</f>
        <v>ELPL4.SA</v>
      </c>
      <c r="C66" s="1" t="s">
        <v>2364</v>
      </c>
      <c r="D66" s="1" t="s">
        <v>3098</v>
      </c>
      <c r="E66" s="1" t="s">
        <v>3359</v>
      </c>
      <c r="F66" s="1" t="s">
        <v>3038</v>
      </c>
      <c r="G66" s="1" t="s">
        <v>3098</v>
      </c>
      <c r="H66" s="10">
        <v>42529</v>
      </c>
      <c r="J66" s="1">
        <f t="shared" si="7"/>
        <v>7.22</v>
      </c>
      <c r="K66" s="1">
        <f t="shared" si="7"/>
        <v>7.52</v>
      </c>
      <c r="L66" s="1">
        <f t="shared" si="7"/>
        <v>7.55</v>
      </c>
      <c r="M66" s="1">
        <f t="shared" si="7"/>
        <v>7.22</v>
      </c>
      <c r="P66" s="15" t="s">
        <v>1</v>
      </c>
      <c r="Q66" s="5" t="str">
        <f t="shared" si="8"/>
        <v>ELETROPAULO PN      N2</v>
      </c>
      <c r="R66" s="18">
        <f t="shared" si="9"/>
        <v>42529</v>
      </c>
      <c r="S66" s="3">
        <f t="shared" si="10"/>
        <v>7.22</v>
      </c>
      <c r="T66" s="3">
        <f t="shared" si="11"/>
        <v>7.52</v>
      </c>
      <c r="U66" s="3">
        <f t="shared" si="12"/>
        <v>7.55</v>
      </c>
      <c r="V66" s="3">
        <f t="shared" si="13"/>
        <v>7.22</v>
      </c>
    </row>
    <row r="67" spans="1:22">
      <c r="A67" s="14" t="str">
        <f>IF(Tabela1[[#This Row],[Código]]="IBOV","^BVSP",IF(Tabela1[[#This Row],[Código]]="","",CONCATENATE(LEFT(Tabela1[[#This Row],[Código]],6),".SA")))</f>
        <v>EMAE4.SA</v>
      </c>
      <c r="C67" s="1" t="s">
        <v>2365</v>
      </c>
      <c r="D67" s="1" t="s">
        <v>3022</v>
      </c>
      <c r="E67" s="1" t="s">
        <v>2949</v>
      </c>
      <c r="F67" s="1" t="s">
        <v>2949</v>
      </c>
      <c r="G67" s="1" t="s">
        <v>3022</v>
      </c>
      <c r="H67" s="10">
        <v>42527</v>
      </c>
      <c r="J67" s="1">
        <f t="shared" si="7"/>
        <v>4.41</v>
      </c>
      <c r="K67" s="1">
        <f t="shared" si="7"/>
        <v>4.7</v>
      </c>
      <c r="L67" s="1">
        <f t="shared" si="7"/>
        <v>4.7</v>
      </c>
      <c r="M67" s="1">
        <f t="shared" si="7"/>
        <v>4.41</v>
      </c>
      <c r="P67" s="7" t="s">
        <v>90</v>
      </c>
      <c r="Q67" s="5" t="str">
        <f t="shared" si="8"/>
        <v>EMAE        PN</v>
      </c>
      <c r="R67" s="17">
        <f t="shared" si="9"/>
        <v>42527</v>
      </c>
      <c r="S67" s="4">
        <f t="shared" si="10"/>
        <v>4.41</v>
      </c>
      <c r="T67" s="4">
        <f t="shared" si="11"/>
        <v>4.7</v>
      </c>
      <c r="U67" s="4">
        <f t="shared" si="12"/>
        <v>4.7</v>
      </c>
      <c r="V67" s="4">
        <f t="shared" si="13"/>
        <v>4.41</v>
      </c>
    </row>
    <row r="68" spans="1:22">
      <c r="A68" s="14" t="str">
        <f>IF(Tabela1[[#This Row],[Código]]="IBOV","^BVSP",IF(Tabela1[[#This Row],[Código]]="","",CONCATENATE(LEFT(Tabela1[[#This Row],[Código]],6),".SA")))</f>
        <v>ENBR3.SA</v>
      </c>
      <c r="C68" s="1" t="s">
        <v>2366</v>
      </c>
      <c r="D68" s="1" t="s">
        <v>3234</v>
      </c>
      <c r="E68" s="1" t="s">
        <v>2955</v>
      </c>
      <c r="F68" s="1" t="s">
        <v>3235</v>
      </c>
      <c r="G68" s="1" t="s">
        <v>3111</v>
      </c>
      <c r="H68" s="10">
        <v>42529</v>
      </c>
      <c r="J68" s="1">
        <f t="shared" si="7"/>
        <v>12.68</v>
      </c>
      <c r="K68" s="1">
        <f t="shared" si="7"/>
        <v>12.89</v>
      </c>
      <c r="L68" s="1">
        <f t="shared" si="7"/>
        <v>13.07</v>
      </c>
      <c r="M68" s="1">
        <f t="shared" si="7"/>
        <v>12.66</v>
      </c>
      <c r="P68" s="7" t="s">
        <v>17</v>
      </c>
      <c r="Q68" s="5" t="str">
        <f t="shared" si="8"/>
        <v>ENERGIAS BR ON      NM</v>
      </c>
      <c r="R68" s="18">
        <f t="shared" si="9"/>
        <v>42529</v>
      </c>
      <c r="S68" s="3">
        <f t="shared" si="10"/>
        <v>12.68</v>
      </c>
      <c r="T68" s="3">
        <f t="shared" si="11"/>
        <v>12.89</v>
      </c>
      <c r="U68" s="3">
        <f t="shared" si="12"/>
        <v>13.07</v>
      </c>
      <c r="V68" s="3">
        <f t="shared" si="13"/>
        <v>12.66</v>
      </c>
    </row>
    <row r="69" spans="1:22">
      <c r="A69" s="14" t="str">
        <f>IF(Tabela1[[#This Row],[Código]]="IBOV","^BVSP",IF(Tabela1[[#This Row],[Código]]="","",CONCATENATE(LEFT(Tabela1[[#This Row],[Código]],6),".SA")))</f>
        <v>ENGI11.SA</v>
      </c>
      <c r="C69" s="1" t="s">
        <v>2367</v>
      </c>
      <c r="D69" s="1" t="s">
        <v>3236</v>
      </c>
      <c r="E69" s="1" t="s">
        <v>3565</v>
      </c>
      <c r="F69" s="1" t="s">
        <v>3565</v>
      </c>
      <c r="G69" s="1" t="s">
        <v>3236</v>
      </c>
      <c r="H69" s="10">
        <v>42529</v>
      </c>
      <c r="J69" s="1">
        <f t="shared" si="7"/>
        <v>15.65</v>
      </c>
      <c r="K69" s="1">
        <f t="shared" si="7"/>
        <v>15.92</v>
      </c>
      <c r="L69" s="1">
        <f t="shared" si="7"/>
        <v>15.92</v>
      </c>
      <c r="M69" s="1">
        <f t="shared" si="7"/>
        <v>15.65</v>
      </c>
      <c r="P69" s="7" t="s">
        <v>66</v>
      </c>
      <c r="Q69" s="5" t="str">
        <f t="shared" si="8"/>
        <v>ENERGISA    UNT ED</v>
      </c>
      <c r="R69" s="18">
        <f t="shared" si="9"/>
        <v>42529</v>
      </c>
      <c r="S69" s="3">
        <f t="shared" si="10"/>
        <v>15.65</v>
      </c>
      <c r="T69" s="3">
        <f t="shared" si="11"/>
        <v>15.92</v>
      </c>
      <c r="U69" s="3">
        <f t="shared" si="12"/>
        <v>15.92</v>
      </c>
      <c r="V69" s="3">
        <f t="shared" si="13"/>
        <v>15.65</v>
      </c>
    </row>
    <row r="70" spans="1:22">
      <c r="A70" s="14" t="str">
        <f>IF(Tabela1[[#This Row],[Código]]="IBOV","^BVSP",IF(Tabela1[[#This Row],[Código]]="","",CONCATENATE(LEFT(Tabela1[[#This Row],[Código]],6),".SA")))</f>
        <v>ENGI3.SA</v>
      </c>
      <c r="C70" s="1" t="s">
        <v>2368</v>
      </c>
      <c r="D70" s="1" t="s">
        <v>2599</v>
      </c>
      <c r="E70" s="1" t="s">
        <v>294</v>
      </c>
      <c r="F70" s="1" t="s">
        <v>294</v>
      </c>
      <c r="G70" s="1" t="s">
        <v>2599</v>
      </c>
      <c r="H70" s="10">
        <v>42528</v>
      </c>
      <c r="J70" s="1">
        <f t="shared" si="7"/>
        <v>2.9</v>
      </c>
      <c r="K70" s="1">
        <f t="shared" si="7"/>
        <v>3</v>
      </c>
      <c r="L70" s="1">
        <f t="shared" si="7"/>
        <v>3</v>
      </c>
      <c r="M70" s="1">
        <f t="shared" si="7"/>
        <v>2.9</v>
      </c>
      <c r="P70" s="7" t="s">
        <v>91</v>
      </c>
      <c r="Q70" s="5" t="str">
        <f t="shared" ref="Q70:Q99" si="14">IF(A70="","",C70)</f>
        <v>ENERGISA    ON  ED</v>
      </c>
      <c r="R70" s="18">
        <f t="shared" ref="R70:R99" si="15">IF(A70="","",H70)</f>
        <v>42528</v>
      </c>
      <c r="S70" s="3">
        <f t="shared" ref="S70:S99" si="16">J70</f>
        <v>2.9</v>
      </c>
      <c r="T70" s="3">
        <f t="shared" ref="T70:T99" si="17">K70</f>
        <v>3</v>
      </c>
      <c r="U70" s="3">
        <f t="shared" ref="U70:U99" si="18">L70</f>
        <v>3</v>
      </c>
      <c r="V70" s="3">
        <f t="shared" ref="V70:V99" si="19">M70</f>
        <v>2.9</v>
      </c>
    </row>
    <row r="71" spans="1:22">
      <c r="A71" s="14" t="str">
        <f>IF(Tabela1[[#This Row],[Código]]="IBOV","^BVSP",IF(Tabela1[[#This Row],[Código]]="","",CONCATENATE(LEFT(Tabela1[[#This Row],[Código]],6),".SA")))</f>
        <v>ENGI4.SA</v>
      </c>
      <c r="C71" s="1" t="s">
        <v>2369</v>
      </c>
      <c r="D71" s="1" t="s">
        <v>3024</v>
      </c>
      <c r="E71" s="1" t="s">
        <v>2599</v>
      </c>
      <c r="F71" s="1" t="s">
        <v>2942</v>
      </c>
      <c r="G71" s="1" t="s">
        <v>3024</v>
      </c>
      <c r="H71" s="10">
        <v>42528</v>
      </c>
      <c r="J71" s="1">
        <f t="shared" ref="J71:M132" si="20">IF($A71="",0,VALUE(CONCATENATE(LEFT(D71,LEN(D71)-3),",",RIGHT(D71,2))))</f>
        <v>2.89</v>
      </c>
      <c r="K71" s="1">
        <f t="shared" si="20"/>
        <v>2.9</v>
      </c>
      <c r="L71" s="1">
        <f t="shared" si="20"/>
        <v>3.09</v>
      </c>
      <c r="M71" s="1">
        <f t="shared" si="20"/>
        <v>2.89</v>
      </c>
      <c r="P71" s="7" t="s">
        <v>47</v>
      </c>
      <c r="Q71" s="5" t="str">
        <f t="shared" si="14"/>
        <v>ENERGISA    PN  ED</v>
      </c>
      <c r="R71" s="17">
        <f t="shared" si="15"/>
        <v>42528</v>
      </c>
      <c r="S71" s="4">
        <f t="shared" si="16"/>
        <v>2.89</v>
      </c>
      <c r="T71" s="4">
        <f t="shared" si="17"/>
        <v>2.9</v>
      </c>
      <c r="U71" s="3">
        <f t="shared" si="18"/>
        <v>3.09</v>
      </c>
      <c r="V71" s="3">
        <f t="shared" si="19"/>
        <v>2.89</v>
      </c>
    </row>
    <row r="72" spans="1:22">
      <c r="A72" s="14" t="str">
        <f>IF(Tabela1[[#This Row],[Código]]="IBOV","^BVSP",IF(Tabela1[[#This Row],[Código]]="","",CONCATENATE(LEFT(Tabela1[[#This Row],[Código]],6),".SA")))</f>
        <v>ENMA3B.SA</v>
      </c>
      <c r="C72" s="1" t="s">
        <v>2370</v>
      </c>
      <c r="D72" s="1" t="s">
        <v>2937</v>
      </c>
      <c r="E72" s="1" t="s">
        <v>2937</v>
      </c>
      <c r="F72" s="1" t="s">
        <v>2937</v>
      </c>
      <c r="G72" s="1" t="s">
        <v>2937</v>
      </c>
      <c r="H72" s="10">
        <v>42524</v>
      </c>
      <c r="J72" s="1">
        <f t="shared" si="20"/>
        <v>19.989999999999998</v>
      </c>
      <c r="K72" s="1">
        <f t="shared" si="20"/>
        <v>19.989999999999998</v>
      </c>
      <c r="L72" s="1">
        <f t="shared" si="20"/>
        <v>19.989999999999998</v>
      </c>
      <c r="M72" s="1">
        <f t="shared" si="20"/>
        <v>19.989999999999998</v>
      </c>
      <c r="P72" s="7" t="s">
        <v>75</v>
      </c>
      <c r="Q72" s="5" t="str">
        <f t="shared" si="14"/>
        <v>CEMAR       ON      MB</v>
      </c>
      <c r="R72" s="18">
        <f t="shared" si="15"/>
        <v>42524</v>
      </c>
      <c r="S72" s="3">
        <f t="shared" si="16"/>
        <v>19.989999999999998</v>
      </c>
      <c r="T72" s="3">
        <f t="shared" si="17"/>
        <v>19.989999999999998</v>
      </c>
      <c r="U72" s="3">
        <f t="shared" si="18"/>
        <v>19.989999999999998</v>
      </c>
      <c r="V72" s="3">
        <f t="shared" si="19"/>
        <v>19.989999999999998</v>
      </c>
    </row>
    <row r="73" spans="1:22">
      <c r="A73" s="14" t="str">
        <f>IF(Tabela1[[#This Row],[Código]]="IBOV","^BVSP",IF(Tabela1[[#This Row],[Código]]="","",CONCATENATE(LEFT(Tabela1[[#This Row],[Código]],6),".SA")))</f>
        <v>EQTL3.SA</v>
      </c>
      <c r="C73" s="1" t="s">
        <v>2371</v>
      </c>
      <c r="D73" s="1" t="s">
        <v>3237</v>
      </c>
      <c r="E73" s="1" t="s">
        <v>3566</v>
      </c>
      <c r="F73" s="1" t="s">
        <v>3567</v>
      </c>
      <c r="G73" s="1" t="s">
        <v>3568</v>
      </c>
      <c r="H73" s="10">
        <v>42529</v>
      </c>
      <c r="J73" s="1">
        <f t="shared" si="20"/>
        <v>46.75</v>
      </c>
      <c r="K73" s="1">
        <f t="shared" si="20"/>
        <v>46.7</v>
      </c>
      <c r="L73" s="1">
        <f t="shared" si="20"/>
        <v>47.18</v>
      </c>
      <c r="M73" s="1">
        <f t="shared" si="20"/>
        <v>46.58</v>
      </c>
      <c r="P73" s="11" t="s">
        <v>24</v>
      </c>
      <c r="Q73" s="5" t="str">
        <f t="shared" si="14"/>
        <v>EQUATORIAL  ON      NM</v>
      </c>
      <c r="R73" s="18">
        <f t="shared" si="15"/>
        <v>42529</v>
      </c>
      <c r="S73" s="3">
        <f t="shared" si="16"/>
        <v>46.75</v>
      </c>
      <c r="T73" s="3">
        <f t="shared" si="17"/>
        <v>46.7</v>
      </c>
      <c r="U73" s="3">
        <f t="shared" si="18"/>
        <v>47.18</v>
      </c>
      <c r="V73" s="3">
        <f t="shared" si="19"/>
        <v>46.58</v>
      </c>
    </row>
    <row r="74" spans="1:22">
      <c r="A74" s="14" t="str">
        <f>IF(Tabela1[[#This Row],[Código]]="IBOV","^BVSP",IF(Tabela1[[#This Row],[Código]]="","",CONCATENATE(LEFT(Tabela1[[#This Row],[Código]],6),".SA")))</f>
        <v>FESA3.SA</v>
      </c>
      <c r="C74" s="1" t="s">
        <v>2372</v>
      </c>
      <c r="D74" s="1" t="s">
        <v>84</v>
      </c>
      <c r="E74" s="1" t="s">
        <v>84</v>
      </c>
      <c r="F74" s="1" t="s">
        <v>84</v>
      </c>
      <c r="G74" s="1" t="s">
        <v>84</v>
      </c>
      <c r="H74" s="10">
        <v>42529</v>
      </c>
      <c r="J74" s="1">
        <f t="shared" si="20"/>
        <v>11</v>
      </c>
      <c r="K74" s="1">
        <f t="shared" si="20"/>
        <v>11</v>
      </c>
      <c r="L74" s="1">
        <f t="shared" si="20"/>
        <v>11</v>
      </c>
      <c r="M74" s="1">
        <f t="shared" si="20"/>
        <v>11</v>
      </c>
      <c r="P74" s="7" t="s">
        <v>127</v>
      </c>
      <c r="Q74" s="5" t="str">
        <f t="shared" si="14"/>
        <v>FERBASA     ON      N1</v>
      </c>
      <c r="R74" s="18">
        <f t="shared" si="15"/>
        <v>42529</v>
      </c>
      <c r="S74" s="3">
        <f t="shared" si="16"/>
        <v>11</v>
      </c>
      <c r="T74" s="3">
        <f t="shared" si="17"/>
        <v>11</v>
      </c>
      <c r="U74" s="3">
        <f t="shared" si="18"/>
        <v>11</v>
      </c>
      <c r="V74" s="3">
        <f t="shared" si="19"/>
        <v>11</v>
      </c>
    </row>
    <row r="75" spans="1:22">
      <c r="A75" s="14" t="str">
        <f>IF(Tabela1[[#This Row],[Código]]="IBOV","^BVSP",IF(Tabela1[[#This Row],[Código]]="","",CONCATENATE(LEFT(Tabela1[[#This Row],[Código]],6),".SA")))</f>
        <v>FESA4.SA</v>
      </c>
      <c r="C75" s="1" t="s">
        <v>2373</v>
      </c>
      <c r="D75" s="1" t="s">
        <v>3238</v>
      </c>
      <c r="E75" s="1" t="s">
        <v>3063</v>
      </c>
      <c r="F75" s="1" t="s">
        <v>3239</v>
      </c>
      <c r="G75" s="1" t="s">
        <v>3288</v>
      </c>
      <c r="H75" s="10">
        <v>42529</v>
      </c>
      <c r="J75" s="1">
        <f t="shared" si="20"/>
        <v>8.14</v>
      </c>
      <c r="K75" s="1">
        <f t="shared" si="20"/>
        <v>7.9</v>
      </c>
      <c r="L75" s="1">
        <f t="shared" si="20"/>
        <v>8.2100000000000009</v>
      </c>
      <c r="M75" s="1">
        <f t="shared" si="20"/>
        <v>7.75</v>
      </c>
      <c r="P75" s="8" t="s">
        <v>62</v>
      </c>
      <c r="Q75" s="5" t="str">
        <f t="shared" si="14"/>
        <v>FERBASA     PN      N1</v>
      </c>
      <c r="R75" s="18">
        <f t="shared" si="15"/>
        <v>42529</v>
      </c>
      <c r="S75" s="3">
        <f t="shared" si="16"/>
        <v>8.14</v>
      </c>
      <c r="T75" s="3">
        <f t="shared" si="17"/>
        <v>7.9</v>
      </c>
      <c r="U75" s="3">
        <f t="shared" si="18"/>
        <v>8.2100000000000009</v>
      </c>
      <c r="V75" s="3">
        <f t="shared" si="19"/>
        <v>7.75</v>
      </c>
    </row>
    <row r="76" spans="1:22">
      <c r="A76" s="14" t="str">
        <f>IF(Tabela1[[#This Row],[Código]]="IBOV","^BVSP",IF(Tabela1[[#This Row],[Código]]="","",CONCATENATE(LEFT(Tabela1[[#This Row],[Código]],6),".SA")))</f>
        <v>GEPA3.SA</v>
      </c>
      <c r="C76" s="1" t="s">
        <v>2374</v>
      </c>
      <c r="D76" s="1" t="s">
        <v>2375</v>
      </c>
      <c r="E76" s="1" t="s">
        <v>2375</v>
      </c>
      <c r="F76" s="1" t="s">
        <v>2375</v>
      </c>
      <c r="G76" s="1" t="s">
        <v>2375</v>
      </c>
      <c r="H76" s="10">
        <v>42493</v>
      </c>
      <c r="J76" s="1">
        <f t="shared" si="20"/>
        <v>37.08</v>
      </c>
      <c r="K76" s="1">
        <f t="shared" si="20"/>
        <v>37.08</v>
      </c>
      <c r="L76" s="1">
        <f t="shared" si="20"/>
        <v>37.08</v>
      </c>
      <c r="M76" s="1">
        <f t="shared" si="20"/>
        <v>37.08</v>
      </c>
      <c r="P76" s="7" t="s">
        <v>87</v>
      </c>
      <c r="Q76" s="5" t="str">
        <f t="shared" si="14"/>
        <v>GER PARANAP ON</v>
      </c>
      <c r="R76" s="18">
        <f t="shared" si="15"/>
        <v>42493</v>
      </c>
      <c r="S76" s="3">
        <f t="shared" si="16"/>
        <v>37.08</v>
      </c>
      <c r="T76" s="3">
        <f t="shared" si="17"/>
        <v>37.08</v>
      </c>
      <c r="U76" s="3">
        <f t="shared" si="18"/>
        <v>37.08</v>
      </c>
      <c r="V76" s="3">
        <f t="shared" si="19"/>
        <v>37.08</v>
      </c>
    </row>
    <row r="77" spans="1:22">
      <c r="A77" s="14" t="str">
        <f>IF(Tabela1[[#This Row],[Código]]="IBOV","^BVSP",IF(Tabela1[[#This Row],[Código]]="","",CONCATENATE(LEFT(Tabela1[[#This Row],[Código]],6),".SA")))</f>
        <v>GEPA4.SA</v>
      </c>
      <c r="C77" s="1" t="s">
        <v>2376</v>
      </c>
      <c r="D77" s="1" t="s">
        <v>2377</v>
      </c>
      <c r="E77" s="1" t="s">
        <v>2377</v>
      </c>
      <c r="F77" s="1" t="s">
        <v>2377</v>
      </c>
      <c r="G77" s="1" t="s">
        <v>2377</v>
      </c>
      <c r="H77" s="10">
        <v>42517</v>
      </c>
      <c r="J77" s="1">
        <f t="shared" si="20"/>
        <v>41.9</v>
      </c>
      <c r="K77" s="1">
        <f t="shared" si="20"/>
        <v>41.9</v>
      </c>
      <c r="L77" s="1">
        <f t="shared" si="20"/>
        <v>41.9</v>
      </c>
      <c r="M77" s="1">
        <f t="shared" si="20"/>
        <v>41.9</v>
      </c>
      <c r="P77" s="11" t="s">
        <v>26</v>
      </c>
      <c r="Q77" s="5" t="str">
        <f t="shared" si="14"/>
        <v>GER PARANAP PN</v>
      </c>
      <c r="R77" s="18">
        <f t="shared" si="15"/>
        <v>42517</v>
      </c>
      <c r="S77" s="3">
        <f t="shared" si="16"/>
        <v>41.9</v>
      </c>
      <c r="T77" s="3">
        <f t="shared" si="17"/>
        <v>41.9</v>
      </c>
      <c r="U77" s="3">
        <f t="shared" si="18"/>
        <v>41.9</v>
      </c>
      <c r="V77" s="3">
        <f t="shared" si="19"/>
        <v>41.9</v>
      </c>
    </row>
    <row r="78" spans="1:22">
      <c r="A78" s="14" t="str">
        <f>IF(Tabela1[[#This Row],[Código]]="IBOV","^BVSP",IF(Tabela1[[#This Row],[Código]]="","",CONCATENATE(LEFT(Tabela1[[#This Row],[Código]],6),".SA")))</f>
        <v>GETI3.SA</v>
      </c>
      <c r="C78" s="1" t="s">
        <v>2378</v>
      </c>
      <c r="D78" s="1" t="s">
        <v>2379</v>
      </c>
      <c r="E78" s="1" t="s">
        <v>2380</v>
      </c>
      <c r="F78" s="1" t="s">
        <v>2381</v>
      </c>
      <c r="G78" s="1" t="s">
        <v>2263</v>
      </c>
      <c r="H78" s="10">
        <v>42368</v>
      </c>
      <c r="J78" s="1">
        <f t="shared" si="20"/>
        <v>14.25</v>
      </c>
      <c r="K78" s="1">
        <f t="shared" si="20"/>
        <v>14.45</v>
      </c>
      <c r="L78" s="1">
        <f t="shared" si="20"/>
        <v>14.64</v>
      </c>
      <c r="M78" s="1">
        <f t="shared" si="20"/>
        <v>14.1</v>
      </c>
      <c r="P78" s="11" t="s">
        <v>18</v>
      </c>
      <c r="Q78" s="5" t="str">
        <f t="shared" si="14"/>
        <v>AES TIETE   ON</v>
      </c>
      <c r="R78" s="18">
        <f t="shared" si="15"/>
        <v>42368</v>
      </c>
      <c r="S78" s="3">
        <f t="shared" si="16"/>
        <v>14.25</v>
      </c>
      <c r="T78" s="3">
        <f t="shared" si="17"/>
        <v>14.45</v>
      </c>
      <c r="U78" s="3">
        <f t="shared" si="18"/>
        <v>14.64</v>
      </c>
      <c r="V78" s="3">
        <f t="shared" si="19"/>
        <v>14.1</v>
      </c>
    </row>
    <row r="79" spans="1:22">
      <c r="A79" s="14" t="str">
        <f>IF(Tabela1[[#This Row],[Código]]="IBOV","^BVSP",IF(Tabela1[[#This Row],[Código]]="","",CONCATENATE(LEFT(Tabela1[[#This Row],[Código]],6),".SA")))</f>
        <v>GETI4.SA</v>
      </c>
      <c r="C79" s="1" t="s">
        <v>2382</v>
      </c>
      <c r="D79" s="1" t="s">
        <v>2383</v>
      </c>
      <c r="E79" s="1" t="s">
        <v>2384</v>
      </c>
      <c r="F79" s="1" t="s">
        <v>2222</v>
      </c>
      <c r="G79" s="1" t="s">
        <v>2263</v>
      </c>
      <c r="H79" s="10">
        <v>42368</v>
      </c>
      <c r="J79" s="1">
        <f t="shared" si="20"/>
        <v>14.3</v>
      </c>
      <c r="K79" s="1">
        <f t="shared" si="20"/>
        <v>14.46</v>
      </c>
      <c r="L79" s="1">
        <f t="shared" si="20"/>
        <v>14.5</v>
      </c>
      <c r="M79" s="1">
        <f t="shared" si="20"/>
        <v>14.1</v>
      </c>
      <c r="P79" s="11" t="s">
        <v>22</v>
      </c>
      <c r="Q79" s="5" t="str">
        <f t="shared" si="14"/>
        <v>AES TIETE   PN</v>
      </c>
      <c r="R79" s="18">
        <f t="shared" si="15"/>
        <v>42368</v>
      </c>
      <c r="S79" s="3">
        <f t="shared" si="16"/>
        <v>14.3</v>
      </c>
      <c r="T79" s="3">
        <f t="shared" si="17"/>
        <v>14.46</v>
      </c>
      <c r="U79" s="3">
        <f t="shared" si="18"/>
        <v>14.5</v>
      </c>
      <c r="V79" s="3">
        <f t="shared" si="19"/>
        <v>14.1</v>
      </c>
    </row>
    <row r="80" spans="1:22">
      <c r="A80" s="14" t="str">
        <f>IF(Tabela1[[#This Row],[Código]]="IBOV","^BVSP",IF(Tabela1[[#This Row],[Código]]="","",CONCATENATE(LEFT(Tabela1[[#This Row],[Código]],6),".SA")))</f>
        <v>ITSA3.SA</v>
      </c>
      <c r="C80" s="1" t="s">
        <v>2971</v>
      </c>
      <c r="D80" s="1" t="s">
        <v>2954</v>
      </c>
      <c r="E80" s="1" t="s">
        <v>3569</v>
      </c>
      <c r="F80" s="1" t="s">
        <v>3240</v>
      </c>
      <c r="G80" s="1" t="s">
        <v>2954</v>
      </c>
      <c r="H80" s="10">
        <v>42529</v>
      </c>
      <c r="J80" s="1">
        <f t="shared" si="20"/>
        <v>7.24</v>
      </c>
      <c r="K80" s="1">
        <f t="shared" si="20"/>
        <v>7.31</v>
      </c>
      <c r="L80" s="1">
        <f t="shared" si="20"/>
        <v>7.37</v>
      </c>
      <c r="M80" s="1">
        <f t="shared" si="20"/>
        <v>7.24</v>
      </c>
      <c r="P80" s="8" t="s">
        <v>125</v>
      </c>
      <c r="Q80" s="5" t="str">
        <f t="shared" si="14"/>
        <v>ITAUSA      ON  ED  N1</v>
      </c>
      <c r="R80" s="18">
        <f t="shared" si="15"/>
        <v>42529</v>
      </c>
      <c r="S80" s="3">
        <f t="shared" si="16"/>
        <v>7.24</v>
      </c>
      <c r="T80" s="3">
        <f t="shared" si="17"/>
        <v>7.31</v>
      </c>
      <c r="U80" s="3">
        <f t="shared" si="18"/>
        <v>7.37</v>
      </c>
      <c r="V80" s="3">
        <f t="shared" si="19"/>
        <v>7.24</v>
      </c>
    </row>
    <row r="81" spans="1:22">
      <c r="A81" s="14" t="str">
        <f>IF(Tabela1[[#This Row],[Código]]="IBOV","^BVSP",IF(Tabela1[[#This Row],[Código]]="","",CONCATENATE(LEFT(Tabela1[[#This Row],[Código]],6),".SA")))</f>
        <v>ITSA4.SA</v>
      </c>
      <c r="C81" s="1" t="s">
        <v>2972</v>
      </c>
      <c r="D81" s="1" t="s">
        <v>3241</v>
      </c>
      <c r="E81" s="1" t="s">
        <v>3570</v>
      </c>
      <c r="F81" s="1" t="s">
        <v>3242</v>
      </c>
      <c r="G81" s="1" t="s">
        <v>3241</v>
      </c>
      <c r="H81" s="16">
        <v>42529</v>
      </c>
      <c r="J81" s="1">
        <f t="shared" si="20"/>
        <v>7.41</v>
      </c>
      <c r="K81" s="1">
        <f t="shared" si="20"/>
        <v>7.51</v>
      </c>
      <c r="L81" s="1">
        <f t="shared" si="20"/>
        <v>7.57</v>
      </c>
      <c r="M81" s="1">
        <f t="shared" si="20"/>
        <v>7.41</v>
      </c>
      <c r="P81" s="8" t="s">
        <v>8</v>
      </c>
      <c r="Q81" s="5" t="str">
        <f t="shared" si="14"/>
        <v>ITAUSA      PN  ED  N1</v>
      </c>
      <c r="R81" s="18">
        <f t="shared" si="15"/>
        <v>42529</v>
      </c>
      <c r="S81" s="3">
        <f t="shared" si="16"/>
        <v>7.41</v>
      </c>
      <c r="T81" s="3">
        <f t="shared" si="17"/>
        <v>7.51</v>
      </c>
      <c r="U81" s="3">
        <f t="shared" si="18"/>
        <v>7.57</v>
      </c>
      <c r="V81" s="3">
        <f t="shared" si="19"/>
        <v>7.41</v>
      </c>
    </row>
    <row r="82" spans="1:22">
      <c r="A82" s="14" t="str">
        <f>IF(Tabela1[[#This Row],[Código]]="IBOV","^BVSP",IF(Tabela1[[#This Row],[Código]]="","",CONCATENATE(LEFT(Tabela1[[#This Row],[Código]],6),".SA")))</f>
        <v>ITUB3.SA</v>
      </c>
      <c r="C82" s="1" t="s">
        <v>2973</v>
      </c>
      <c r="D82" s="1" t="s">
        <v>3161</v>
      </c>
      <c r="E82" s="1" t="s">
        <v>3162</v>
      </c>
      <c r="F82" s="1" t="s">
        <v>3165</v>
      </c>
      <c r="G82" s="1" t="s">
        <v>3161</v>
      </c>
      <c r="H82" s="16">
        <v>42529</v>
      </c>
      <c r="J82" s="1">
        <f t="shared" si="20"/>
        <v>26.5</v>
      </c>
      <c r="K82" s="1">
        <f t="shared" si="20"/>
        <v>26.68</v>
      </c>
      <c r="L82" s="1">
        <f t="shared" si="20"/>
        <v>26.89</v>
      </c>
      <c r="M82" s="1">
        <f t="shared" si="20"/>
        <v>26.5</v>
      </c>
      <c r="P82" s="5" t="s">
        <v>124</v>
      </c>
      <c r="Q82" s="5" t="str">
        <f t="shared" si="14"/>
        <v>ITAUUNIBANCOON  ED  N1</v>
      </c>
      <c r="R82" s="18">
        <f t="shared" si="15"/>
        <v>42529</v>
      </c>
      <c r="S82" s="3">
        <f t="shared" si="16"/>
        <v>26.5</v>
      </c>
      <c r="T82" s="3">
        <f t="shared" si="17"/>
        <v>26.68</v>
      </c>
      <c r="U82" s="3">
        <f t="shared" si="18"/>
        <v>26.89</v>
      </c>
      <c r="V82" s="3">
        <f t="shared" si="19"/>
        <v>26.5</v>
      </c>
    </row>
    <row r="83" spans="1:22">
      <c r="A83" s="14" t="str">
        <f>IF(Tabela1[[#This Row],[Código]]="IBOV","^BVSP",IF(Tabela1[[#This Row],[Código]]="","",CONCATENATE(LEFT(Tabela1[[#This Row],[Código]],6),".SA")))</f>
        <v>ITUB4.SA</v>
      </c>
      <c r="C83" s="1" t="s">
        <v>2974</v>
      </c>
      <c r="D83" s="1" t="s">
        <v>3243</v>
      </c>
      <c r="E83" s="1" t="s">
        <v>3571</v>
      </c>
      <c r="F83" s="1" t="s">
        <v>3572</v>
      </c>
      <c r="G83" s="1" t="s">
        <v>3244</v>
      </c>
      <c r="H83" s="16">
        <v>42529</v>
      </c>
      <c r="J83" s="1">
        <f t="shared" si="20"/>
        <v>30.24</v>
      </c>
      <c r="K83" s="1">
        <f t="shared" si="20"/>
        <v>30.58</v>
      </c>
      <c r="L83" s="1">
        <f t="shared" si="20"/>
        <v>30.85</v>
      </c>
      <c r="M83" s="1">
        <f t="shared" si="20"/>
        <v>30.19</v>
      </c>
      <c r="P83" s="5" t="s">
        <v>63</v>
      </c>
      <c r="Q83" s="5" t="str">
        <f t="shared" si="14"/>
        <v>ITAUUNIBANCOPN  ED  N1</v>
      </c>
      <c r="R83" s="18">
        <f t="shared" si="15"/>
        <v>42529</v>
      </c>
      <c r="S83" s="3">
        <f t="shared" si="16"/>
        <v>30.24</v>
      </c>
      <c r="T83" s="3">
        <f t="shared" si="17"/>
        <v>30.58</v>
      </c>
      <c r="U83" s="3">
        <f t="shared" si="18"/>
        <v>30.85</v>
      </c>
      <c r="V83" s="3">
        <f t="shared" si="19"/>
        <v>30.19</v>
      </c>
    </row>
    <row r="84" spans="1:22">
      <c r="A84" s="14" t="str">
        <f>IF(Tabela1[[#This Row],[Código]]="IBOV","^BVSP",IF(Tabela1[[#This Row],[Código]]="","",CONCATENATE(LEFT(Tabela1[[#This Row],[Código]],6),".SA")))</f>
        <v>KLBN3.SA</v>
      </c>
      <c r="C84" s="1" t="s">
        <v>2385</v>
      </c>
      <c r="D84" s="1" t="s">
        <v>3573</v>
      </c>
      <c r="E84" s="1" t="s">
        <v>3574</v>
      </c>
      <c r="F84" s="1" t="s">
        <v>3574</v>
      </c>
      <c r="G84" s="1" t="s">
        <v>2902</v>
      </c>
      <c r="H84" s="16">
        <v>42529</v>
      </c>
      <c r="J84" s="1">
        <f t="shared" si="20"/>
        <v>6.52</v>
      </c>
      <c r="K84" s="1">
        <f t="shared" si="20"/>
        <v>6.6</v>
      </c>
      <c r="L84" s="1">
        <f t="shared" si="20"/>
        <v>6.6</v>
      </c>
      <c r="M84" s="1">
        <f t="shared" si="20"/>
        <v>6.5</v>
      </c>
      <c r="P84" s="8" t="s">
        <v>98</v>
      </c>
      <c r="Q84" s="5" t="str">
        <f t="shared" si="14"/>
        <v>KLABIN S/A  ON      N2</v>
      </c>
      <c r="R84" s="18">
        <f t="shared" si="15"/>
        <v>42529</v>
      </c>
      <c r="S84" s="3">
        <f t="shared" si="16"/>
        <v>6.52</v>
      </c>
      <c r="T84" s="3">
        <f t="shared" si="17"/>
        <v>6.6</v>
      </c>
      <c r="U84" s="3">
        <f t="shared" si="18"/>
        <v>6.6</v>
      </c>
      <c r="V84" s="3">
        <f t="shared" si="19"/>
        <v>6.5</v>
      </c>
    </row>
    <row r="85" spans="1:22">
      <c r="A85" s="14" t="str">
        <f>IF(Tabela1[[#This Row],[Código]]="IBOV","^BVSP",IF(Tabela1[[#This Row],[Código]]="","",CONCATENATE(LEFT(Tabela1[[#This Row],[Código]],6),".SA")))</f>
        <v>KLBN4.SA</v>
      </c>
      <c r="C85" s="1" t="s">
        <v>2386</v>
      </c>
      <c r="D85" s="1" t="s">
        <v>3245</v>
      </c>
      <c r="E85" s="1" t="s">
        <v>3170</v>
      </c>
      <c r="F85" s="1" t="s">
        <v>3129</v>
      </c>
      <c r="G85" s="1" t="s">
        <v>2615</v>
      </c>
      <c r="H85" s="16">
        <v>42529</v>
      </c>
      <c r="J85" s="1">
        <f t="shared" si="20"/>
        <v>2.59</v>
      </c>
      <c r="K85" s="1">
        <f t="shared" si="20"/>
        <v>2.5099999999999998</v>
      </c>
      <c r="L85" s="1">
        <f t="shared" si="20"/>
        <v>2.61</v>
      </c>
      <c r="M85" s="1">
        <f t="shared" si="20"/>
        <v>2.48</v>
      </c>
      <c r="P85" s="8" t="s">
        <v>39</v>
      </c>
      <c r="Q85" s="5" t="str">
        <f t="shared" si="14"/>
        <v>KLABIN S/A  PN      N2</v>
      </c>
      <c r="R85" s="18">
        <f t="shared" si="15"/>
        <v>42529</v>
      </c>
      <c r="S85" s="3">
        <f t="shared" si="16"/>
        <v>2.59</v>
      </c>
      <c r="T85" s="3">
        <f t="shared" si="17"/>
        <v>2.5099999999999998</v>
      </c>
      <c r="U85" s="3">
        <f t="shared" si="18"/>
        <v>2.61</v>
      </c>
      <c r="V85" s="3">
        <f t="shared" si="19"/>
        <v>2.48</v>
      </c>
    </row>
    <row r="86" spans="1:22">
      <c r="A86" s="14" t="str">
        <f>IF(Tabela1[[#This Row],[Código]]="IBOV","^BVSP",IF(Tabela1[[#This Row],[Código]]="","",CONCATENATE(LEFT(Tabela1[[#This Row],[Código]],6),".SA")))</f>
        <v>LIGT3.SA</v>
      </c>
      <c r="C86" s="1" t="s">
        <v>2387</v>
      </c>
      <c r="D86" s="1" t="s">
        <v>3017</v>
      </c>
      <c r="E86" s="1" t="s">
        <v>3575</v>
      </c>
      <c r="F86" s="1" t="s">
        <v>3088</v>
      </c>
      <c r="G86" s="1" t="s">
        <v>3246</v>
      </c>
      <c r="H86" s="16">
        <v>42529</v>
      </c>
      <c r="J86" s="1">
        <f t="shared" si="20"/>
        <v>8.99</v>
      </c>
      <c r="K86" s="1">
        <f t="shared" si="20"/>
        <v>9.4700000000000006</v>
      </c>
      <c r="L86" s="1">
        <f t="shared" si="20"/>
        <v>9.51</v>
      </c>
      <c r="M86" s="1">
        <f t="shared" si="20"/>
        <v>8.98</v>
      </c>
      <c r="P86" s="15" t="s">
        <v>40</v>
      </c>
      <c r="Q86" s="5" t="str">
        <f t="shared" si="14"/>
        <v>LIGHT S/A   ON      NM</v>
      </c>
      <c r="R86" s="18">
        <f t="shared" si="15"/>
        <v>42529</v>
      </c>
      <c r="S86" s="3">
        <f t="shared" si="16"/>
        <v>8.99</v>
      </c>
      <c r="T86" s="3">
        <f t="shared" si="17"/>
        <v>9.4700000000000006</v>
      </c>
      <c r="U86" s="3">
        <f t="shared" si="18"/>
        <v>9.51</v>
      </c>
      <c r="V86" s="3">
        <f t="shared" si="19"/>
        <v>8.98</v>
      </c>
    </row>
    <row r="87" spans="1:22">
      <c r="A87" s="14" t="str">
        <f>IF(Tabela1[[#This Row],[Código]]="IBOV","^BVSP",IF(Tabela1[[#This Row],[Código]]="","",CONCATENATE(LEFT(Tabela1[[#This Row],[Código]],6),".SA")))</f>
        <v>LIPR3.SA</v>
      </c>
      <c r="C87" s="1" t="s">
        <v>2388</v>
      </c>
      <c r="D87" s="1" t="s">
        <v>2389</v>
      </c>
      <c r="E87" s="1" t="s">
        <v>2390</v>
      </c>
      <c r="F87" s="1" t="s">
        <v>2390</v>
      </c>
      <c r="G87" s="1" t="s">
        <v>2389</v>
      </c>
      <c r="H87" s="16">
        <v>42502</v>
      </c>
      <c r="J87" s="1">
        <f t="shared" si="20"/>
        <v>54.11</v>
      </c>
      <c r="K87" s="1">
        <f t="shared" si="20"/>
        <v>54.4</v>
      </c>
      <c r="L87" s="1">
        <f t="shared" si="20"/>
        <v>54.4</v>
      </c>
      <c r="M87" s="1">
        <f t="shared" si="20"/>
        <v>54.11</v>
      </c>
      <c r="P87" s="7" t="s">
        <v>88</v>
      </c>
      <c r="Q87" s="5" t="str">
        <f t="shared" si="14"/>
        <v>ELETROPAR   ON</v>
      </c>
      <c r="R87" s="18">
        <f t="shared" si="15"/>
        <v>42502</v>
      </c>
      <c r="S87" s="3">
        <f t="shared" si="16"/>
        <v>54.11</v>
      </c>
      <c r="T87" s="3">
        <f t="shared" si="17"/>
        <v>54.4</v>
      </c>
      <c r="U87" s="3">
        <f t="shared" si="18"/>
        <v>54.4</v>
      </c>
      <c r="V87" s="3">
        <f t="shared" si="19"/>
        <v>54.11</v>
      </c>
    </row>
    <row r="88" spans="1:22">
      <c r="A88" s="14" t="str">
        <f>IF(Tabela1[[#This Row],[Código]]="IBOV","^BVSP",IF(Tabela1[[#This Row],[Código]]="","",CONCATENATE(LEFT(Tabela1[[#This Row],[Código]],6),".SA")))</f>
        <v>PINE4.SA</v>
      </c>
      <c r="C88" s="1" t="s">
        <v>2391</v>
      </c>
      <c r="D88" s="1" t="s">
        <v>100</v>
      </c>
      <c r="E88" s="19" t="s">
        <v>100</v>
      </c>
      <c r="F88" s="19" t="s">
        <v>100</v>
      </c>
      <c r="G88" s="1" t="s">
        <v>3073</v>
      </c>
      <c r="H88" s="16">
        <v>42529</v>
      </c>
      <c r="J88" s="1">
        <f t="shared" si="20"/>
        <v>4</v>
      </c>
      <c r="K88" s="1">
        <f t="shared" si="20"/>
        <v>4</v>
      </c>
      <c r="L88" s="1">
        <f t="shared" si="20"/>
        <v>4</v>
      </c>
      <c r="M88" s="1">
        <f t="shared" si="20"/>
        <v>3.9</v>
      </c>
      <c r="P88" s="5" t="s">
        <v>57</v>
      </c>
      <c r="Q88" s="5" t="str">
        <f t="shared" si="14"/>
        <v>PINE        PN      N2</v>
      </c>
      <c r="R88" s="18">
        <f t="shared" si="15"/>
        <v>42529</v>
      </c>
      <c r="S88" s="3">
        <f t="shared" si="16"/>
        <v>4</v>
      </c>
      <c r="T88" s="3">
        <f t="shared" si="17"/>
        <v>4</v>
      </c>
      <c r="U88" s="3">
        <f t="shared" si="18"/>
        <v>4</v>
      </c>
      <c r="V88" s="3">
        <f t="shared" si="19"/>
        <v>3.9</v>
      </c>
    </row>
    <row r="89" spans="1:22">
      <c r="A89" s="14" t="str">
        <f>IF(Tabela1[[#This Row],[Código]]="IBOV","^BVSP",IF(Tabela1[[#This Row],[Código]]="","",CONCATENATE(LEFT(Tabela1[[#This Row],[Código]],6),".SA")))</f>
        <v>PRBC4.SA</v>
      </c>
      <c r="C89" s="1" t="s">
        <v>2392</v>
      </c>
      <c r="D89" s="1" t="s">
        <v>2694</v>
      </c>
      <c r="E89" s="1" t="s">
        <v>3159</v>
      </c>
      <c r="F89" s="1" t="s">
        <v>3160</v>
      </c>
      <c r="G89" s="1" t="s">
        <v>2694</v>
      </c>
      <c r="H89" s="16">
        <v>42528</v>
      </c>
      <c r="J89" s="1">
        <f t="shared" si="20"/>
        <v>9.23</v>
      </c>
      <c r="K89" s="1">
        <f t="shared" si="20"/>
        <v>9.5500000000000007</v>
      </c>
      <c r="L89" s="1">
        <f t="shared" si="20"/>
        <v>9.64</v>
      </c>
      <c r="M89" s="1">
        <f t="shared" si="20"/>
        <v>9.23</v>
      </c>
      <c r="P89" s="9" t="s">
        <v>65</v>
      </c>
      <c r="Q89" s="5" t="str">
        <f t="shared" si="14"/>
        <v>PARANA      PN      N1</v>
      </c>
      <c r="R89" s="18">
        <f t="shared" si="15"/>
        <v>42528</v>
      </c>
      <c r="S89" s="3">
        <f t="shared" si="16"/>
        <v>9.23</v>
      </c>
      <c r="T89" s="3">
        <f t="shared" si="17"/>
        <v>9.5500000000000007</v>
      </c>
      <c r="U89" s="3">
        <f t="shared" si="18"/>
        <v>9.64</v>
      </c>
      <c r="V89" s="3">
        <f t="shared" si="19"/>
        <v>9.23</v>
      </c>
    </row>
    <row r="90" spans="1:22">
      <c r="A90" s="14" t="str">
        <f>IF(Tabela1[[#This Row],[Código]]="IBOV","^BVSP",IF(Tabela1[[#This Row],[Código]]="","",CONCATENATE(LEFT(Tabela1[[#This Row],[Código]],6),".SA")))</f>
        <v>PSSA3.SA</v>
      </c>
      <c r="C90" s="1" t="s">
        <v>2393</v>
      </c>
      <c r="D90" s="1" t="s">
        <v>3247</v>
      </c>
      <c r="E90" s="1" t="s">
        <v>3576</v>
      </c>
      <c r="F90" s="1" t="s">
        <v>3166</v>
      </c>
      <c r="G90" s="1" t="s">
        <v>3248</v>
      </c>
      <c r="H90" s="16">
        <v>42529</v>
      </c>
      <c r="J90" s="1">
        <f t="shared" si="20"/>
        <v>26.63</v>
      </c>
      <c r="K90" s="1">
        <f t="shared" si="20"/>
        <v>26.58</v>
      </c>
      <c r="L90" s="1">
        <f t="shared" si="20"/>
        <v>26.76</v>
      </c>
      <c r="M90" s="1">
        <f t="shared" si="20"/>
        <v>26.41</v>
      </c>
      <c r="P90" s="9" t="s">
        <v>126</v>
      </c>
      <c r="Q90" s="5" t="str">
        <f t="shared" si="14"/>
        <v>PORTO SEGUROON      NM</v>
      </c>
      <c r="R90" s="18">
        <f t="shared" si="15"/>
        <v>42529</v>
      </c>
      <c r="S90" s="3">
        <f t="shared" si="16"/>
        <v>26.63</v>
      </c>
      <c r="T90" s="3">
        <f t="shared" si="17"/>
        <v>26.58</v>
      </c>
      <c r="U90" s="3">
        <f t="shared" si="18"/>
        <v>26.76</v>
      </c>
      <c r="V90" s="3">
        <f t="shared" si="19"/>
        <v>26.41</v>
      </c>
    </row>
    <row r="91" spans="1:22">
      <c r="A91" s="14" t="str">
        <f>IF(Tabela1[[#This Row],[Código]]="IBOV","^BVSP",IF(Tabela1[[#This Row],[Código]]="","",CONCATENATE(LEFT(Tabela1[[#This Row],[Código]],6),".SA")))</f>
        <v>RANI3.SA</v>
      </c>
      <c r="C91" s="1" t="s">
        <v>2394</v>
      </c>
      <c r="D91" s="1" t="s">
        <v>2226</v>
      </c>
      <c r="E91" s="1" t="s">
        <v>2395</v>
      </c>
      <c r="F91" s="1" t="s">
        <v>2226</v>
      </c>
      <c r="G91" s="1" t="s">
        <v>2396</v>
      </c>
      <c r="H91" s="16">
        <v>42523</v>
      </c>
      <c r="J91" s="1">
        <f t="shared" si="20"/>
        <v>2.15</v>
      </c>
      <c r="K91" s="1">
        <f t="shared" si="20"/>
        <v>2.14</v>
      </c>
      <c r="L91" s="1">
        <f t="shared" si="20"/>
        <v>2.15</v>
      </c>
      <c r="M91" s="1">
        <f t="shared" si="20"/>
        <v>2.11</v>
      </c>
      <c r="P91" s="7" t="s">
        <v>96</v>
      </c>
      <c r="Q91" s="5" t="str">
        <f t="shared" si="14"/>
        <v>CELUL IRANI ON</v>
      </c>
      <c r="R91" s="18">
        <f t="shared" si="15"/>
        <v>42523</v>
      </c>
      <c r="S91" s="3">
        <f t="shared" si="16"/>
        <v>2.15</v>
      </c>
      <c r="T91" s="3">
        <f t="shared" si="17"/>
        <v>2.14</v>
      </c>
      <c r="U91" s="3">
        <f t="shared" si="18"/>
        <v>2.15</v>
      </c>
      <c r="V91" s="3">
        <f t="shared" si="19"/>
        <v>2.11</v>
      </c>
    </row>
    <row r="92" spans="1:22">
      <c r="A92" s="14" t="str">
        <f>IF(Tabela1[[#This Row],[Código]]="IBOV","^BVSP",IF(Tabela1[[#This Row],[Código]]="","",CONCATENATE(LEFT(Tabela1[[#This Row],[Código]],6),".SA")))</f>
        <v>RANI4.SA</v>
      </c>
      <c r="C92" s="1" t="s">
        <v>2397</v>
      </c>
      <c r="D92" s="1" t="s">
        <v>2279</v>
      </c>
      <c r="E92" s="1" t="s">
        <v>2279</v>
      </c>
      <c r="F92" s="1" t="s">
        <v>2279</v>
      </c>
      <c r="G92" s="1" t="s">
        <v>2279</v>
      </c>
      <c r="H92" s="16">
        <v>42521</v>
      </c>
      <c r="J92" s="1">
        <f t="shared" si="20"/>
        <v>3.1</v>
      </c>
      <c r="K92" s="1">
        <f t="shared" si="20"/>
        <v>3.1</v>
      </c>
      <c r="L92" s="1">
        <f t="shared" si="20"/>
        <v>3.1</v>
      </c>
      <c r="M92" s="1">
        <f t="shared" si="20"/>
        <v>3.1</v>
      </c>
      <c r="P92" s="7" t="s">
        <v>97</v>
      </c>
      <c r="Q92" s="5" t="str">
        <f t="shared" si="14"/>
        <v>CELUL IRANI PN</v>
      </c>
      <c r="R92" s="18">
        <f t="shared" si="15"/>
        <v>42521</v>
      </c>
      <c r="S92" s="3">
        <f t="shared" si="16"/>
        <v>3.1</v>
      </c>
      <c r="T92" s="3">
        <f t="shared" si="17"/>
        <v>3.1</v>
      </c>
      <c r="U92" s="3">
        <f t="shared" si="18"/>
        <v>3.1</v>
      </c>
      <c r="V92" s="3">
        <f t="shared" si="19"/>
        <v>3.1</v>
      </c>
    </row>
    <row r="93" spans="1:22">
      <c r="A93" s="14" t="str">
        <f>IF(Tabela1[[#This Row],[Código]]="IBOV","^BVSP",IF(Tabela1[[#This Row],[Código]]="","",CONCATENATE(LEFT(Tabela1[[#This Row],[Código]],6),".SA")))</f>
        <v>RDTR3.SA</v>
      </c>
      <c r="C93" s="1" t="s">
        <v>2398</v>
      </c>
      <c r="D93" s="1" t="s">
        <v>2277</v>
      </c>
      <c r="E93" s="1" t="s">
        <v>2277</v>
      </c>
      <c r="F93" s="1" t="s">
        <v>2277</v>
      </c>
      <c r="G93" s="1" t="s">
        <v>2277</v>
      </c>
      <c r="H93" s="18">
        <v>42389</v>
      </c>
      <c r="J93" s="1">
        <f t="shared" si="20"/>
        <v>6.3</v>
      </c>
      <c r="K93" s="1">
        <f t="shared" si="20"/>
        <v>6.3</v>
      </c>
      <c r="L93" s="1">
        <f t="shared" si="20"/>
        <v>6.3</v>
      </c>
      <c r="M93" s="1">
        <f t="shared" si="20"/>
        <v>6.3</v>
      </c>
      <c r="P93" s="7" t="s">
        <v>48</v>
      </c>
      <c r="Q93" s="5" t="str">
        <f t="shared" si="14"/>
        <v>REDENTOR    ON</v>
      </c>
      <c r="R93" s="18">
        <f t="shared" si="15"/>
        <v>42389</v>
      </c>
      <c r="S93" s="3">
        <f t="shared" si="16"/>
        <v>6.3</v>
      </c>
      <c r="T93" s="3">
        <f t="shared" si="17"/>
        <v>6.3</v>
      </c>
      <c r="U93" s="3">
        <f t="shared" si="18"/>
        <v>6.3</v>
      </c>
      <c r="V93" s="3">
        <f t="shared" si="19"/>
        <v>6.3</v>
      </c>
    </row>
    <row r="94" spans="1:22">
      <c r="A94" s="14" t="str">
        <f>IF(Tabela1[[#This Row],[Código]]="IBOV","^BVSP",IF(Tabela1[[#This Row],[Código]]="","",CONCATENATE(LEFT(Tabela1[[#This Row],[Código]],6),".SA")))</f>
        <v>RPAD3.SA</v>
      </c>
      <c r="C94" s="1" t="s">
        <v>2399</v>
      </c>
      <c r="D94" s="1" t="s">
        <v>2275</v>
      </c>
      <c r="E94" s="1" t="s">
        <v>2275</v>
      </c>
      <c r="F94" s="1" t="s">
        <v>2275</v>
      </c>
      <c r="G94" s="1" t="s">
        <v>2275</v>
      </c>
      <c r="H94" s="18">
        <v>42513</v>
      </c>
      <c r="J94" s="1">
        <f t="shared" si="20"/>
        <v>1.97</v>
      </c>
      <c r="K94" s="1">
        <f t="shared" si="20"/>
        <v>1.97</v>
      </c>
      <c r="L94" s="1">
        <f t="shared" si="20"/>
        <v>1.97</v>
      </c>
      <c r="M94" s="1">
        <f t="shared" si="20"/>
        <v>1.97</v>
      </c>
      <c r="P94" s="8" t="s">
        <v>101</v>
      </c>
      <c r="Q94" s="5" t="str">
        <f t="shared" si="14"/>
        <v>ALFA HOLDINGON</v>
      </c>
      <c r="R94" s="18">
        <f t="shared" si="15"/>
        <v>42513</v>
      </c>
      <c r="S94" s="3">
        <f t="shared" si="16"/>
        <v>1.97</v>
      </c>
      <c r="T94" s="3">
        <f t="shared" si="17"/>
        <v>1.97</v>
      </c>
      <c r="U94" s="3">
        <f t="shared" si="18"/>
        <v>1.97</v>
      </c>
      <c r="V94" s="3">
        <f t="shared" si="19"/>
        <v>1.97</v>
      </c>
    </row>
    <row r="95" spans="1:22">
      <c r="A95" s="14" t="str">
        <f>IF(Tabela1[[#This Row],[Código]]="IBOV","^BVSP",IF(Tabela1[[#This Row],[Código]]="","",CONCATENATE(LEFT(Tabela1[[#This Row],[Código]],6),".SA")))</f>
        <v>RPAD5.SA</v>
      </c>
      <c r="C95" s="1" t="s">
        <v>2400</v>
      </c>
      <c r="D95" s="1" t="s">
        <v>2240</v>
      </c>
      <c r="E95" s="1" t="s">
        <v>2240</v>
      </c>
      <c r="F95" s="1" t="s">
        <v>2240</v>
      </c>
      <c r="G95" s="1" t="s">
        <v>2240</v>
      </c>
      <c r="H95" s="18">
        <v>42529</v>
      </c>
      <c r="J95" s="1">
        <f t="shared" si="20"/>
        <v>4.25</v>
      </c>
      <c r="K95" s="1">
        <f t="shared" si="20"/>
        <v>4.25</v>
      </c>
      <c r="L95" s="1">
        <f t="shared" si="20"/>
        <v>4.25</v>
      </c>
      <c r="M95" s="1">
        <f t="shared" si="20"/>
        <v>4.25</v>
      </c>
      <c r="P95" s="8" t="s">
        <v>59</v>
      </c>
      <c r="Q95" s="5" t="str">
        <f t="shared" si="14"/>
        <v>ALFA HOLDINGPNA</v>
      </c>
      <c r="R95" s="18">
        <f t="shared" si="15"/>
        <v>42529</v>
      </c>
      <c r="S95" s="3">
        <f t="shared" si="16"/>
        <v>4.25</v>
      </c>
      <c r="T95" s="3">
        <f t="shared" si="17"/>
        <v>4.25</v>
      </c>
      <c r="U95" s="3">
        <f t="shared" si="18"/>
        <v>4.25</v>
      </c>
      <c r="V95" s="3">
        <f t="shared" si="19"/>
        <v>4.25</v>
      </c>
    </row>
    <row r="96" spans="1:22">
      <c r="A96" s="14" t="str">
        <f>IF(Tabela1[[#This Row],[Código]]="IBOV","^BVSP",IF(Tabela1[[#This Row],[Código]]="","",CONCATENATE(LEFT(Tabela1[[#This Row],[Código]],6),".SA")))</f>
        <v>RPAD6.SA</v>
      </c>
      <c r="C96" s="1" t="s">
        <v>2401</v>
      </c>
      <c r="D96" s="1" t="s">
        <v>2402</v>
      </c>
      <c r="E96" s="1" t="s">
        <v>2402</v>
      </c>
      <c r="F96" s="1" t="s">
        <v>2402</v>
      </c>
      <c r="G96" s="1" t="s">
        <v>2402</v>
      </c>
      <c r="H96" s="18">
        <v>42515</v>
      </c>
      <c r="J96" s="1">
        <f t="shared" si="20"/>
        <v>2.12</v>
      </c>
      <c r="K96" s="1">
        <f t="shared" si="20"/>
        <v>2.12</v>
      </c>
      <c r="L96" s="1">
        <f t="shared" si="20"/>
        <v>2.12</v>
      </c>
      <c r="M96" s="1">
        <f t="shared" si="20"/>
        <v>2.12</v>
      </c>
      <c r="P96" s="8" t="s">
        <v>102</v>
      </c>
      <c r="Q96" s="5" t="str">
        <f t="shared" si="14"/>
        <v>ALFA HOLDINGPNB</v>
      </c>
      <c r="R96" s="18">
        <f t="shared" si="15"/>
        <v>42515</v>
      </c>
      <c r="S96" s="3">
        <f t="shared" si="16"/>
        <v>2.12</v>
      </c>
      <c r="T96" s="3">
        <f t="shared" si="17"/>
        <v>2.12</v>
      </c>
      <c r="U96" s="3">
        <f t="shared" si="18"/>
        <v>2.12</v>
      </c>
      <c r="V96" s="3">
        <f t="shared" si="19"/>
        <v>2.12</v>
      </c>
    </row>
    <row r="97" spans="1:22">
      <c r="A97" s="14" t="str">
        <f>IF(Tabela1[[#This Row],[Código]]="IBOV","^BVSP",IF(Tabela1[[#This Row],[Código]]="","",CONCATENATE(LEFT(Tabela1[[#This Row],[Código]],6),".SA")))</f>
        <v>SAPR3.SA</v>
      </c>
      <c r="C97" s="1" t="s">
        <v>2403</v>
      </c>
      <c r="D97" s="1" t="s">
        <v>2404</v>
      </c>
      <c r="E97" s="1" t="s">
        <v>2404</v>
      </c>
      <c r="F97" s="1" t="s">
        <v>2404</v>
      </c>
      <c r="G97" s="1" t="s">
        <v>2404</v>
      </c>
      <c r="H97" s="18">
        <v>42506</v>
      </c>
      <c r="J97" s="1">
        <f t="shared" si="20"/>
        <v>5.51</v>
      </c>
      <c r="K97" s="1">
        <f t="shared" si="20"/>
        <v>5.51</v>
      </c>
      <c r="L97" s="1">
        <f t="shared" si="20"/>
        <v>5.51</v>
      </c>
      <c r="M97" s="1">
        <f t="shared" si="20"/>
        <v>5.51</v>
      </c>
      <c r="P97" s="7" t="s">
        <v>95</v>
      </c>
      <c r="Q97" s="5" t="str">
        <f t="shared" si="14"/>
        <v>SANEPAR     ON</v>
      </c>
      <c r="R97" s="18">
        <f t="shared" si="15"/>
        <v>42506</v>
      </c>
      <c r="S97" s="3">
        <f t="shared" si="16"/>
        <v>5.51</v>
      </c>
      <c r="T97" s="3">
        <f t="shared" si="17"/>
        <v>5.51</v>
      </c>
      <c r="U97" s="3">
        <f t="shared" si="18"/>
        <v>5.51</v>
      </c>
      <c r="V97" s="3">
        <f t="shared" si="19"/>
        <v>5.51</v>
      </c>
    </row>
    <row r="98" spans="1:22">
      <c r="A98" s="14" t="str">
        <f>IF(Tabela1[[#This Row],[Código]]="IBOV","^BVSP",IF(Tabela1[[#This Row],[Código]]="","",CONCATENATE(LEFT(Tabela1[[#This Row],[Código]],6),".SA")))</f>
        <v>SAPR4.SA</v>
      </c>
      <c r="C98" s="1" t="s">
        <v>2405</v>
      </c>
      <c r="D98" s="1" t="s">
        <v>3189</v>
      </c>
      <c r="E98" s="1" t="s">
        <v>3249</v>
      </c>
      <c r="F98" s="1" t="s">
        <v>3577</v>
      </c>
      <c r="G98" s="1" t="s">
        <v>3189</v>
      </c>
      <c r="H98" s="18">
        <v>42529</v>
      </c>
      <c r="J98" s="1">
        <f t="shared" si="20"/>
        <v>4.51</v>
      </c>
      <c r="K98" s="1">
        <f t="shared" si="20"/>
        <v>4.6100000000000003</v>
      </c>
      <c r="L98" s="1">
        <f t="shared" si="20"/>
        <v>4.67</v>
      </c>
      <c r="M98" s="1">
        <f t="shared" si="20"/>
        <v>4.51</v>
      </c>
      <c r="P98" s="7" t="s">
        <v>49</v>
      </c>
      <c r="Q98" s="5" t="str">
        <f t="shared" si="14"/>
        <v>SANEPAR     PN</v>
      </c>
      <c r="R98" s="18">
        <f t="shared" si="15"/>
        <v>42529</v>
      </c>
      <c r="S98" s="3">
        <f t="shared" si="16"/>
        <v>4.51</v>
      </c>
      <c r="T98" s="3">
        <f t="shared" si="17"/>
        <v>4.6100000000000003</v>
      </c>
      <c r="U98" s="3">
        <f t="shared" si="18"/>
        <v>4.67</v>
      </c>
      <c r="V98" s="3">
        <f t="shared" si="19"/>
        <v>4.51</v>
      </c>
    </row>
    <row r="99" spans="1:22">
      <c r="A99" s="14" t="str">
        <f>IF(Tabela1[[#This Row],[Código]]="IBOV","^BVSP",IF(Tabela1[[#This Row],[Código]]="","",CONCATENATE(LEFT(Tabela1[[#This Row],[Código]],6),".SA")))</f>
        <v>SBSP3.SA</v>
      </c>
      <c r="C99" s="1" t="s">
        <v>2406</v>
      </c>
      <c r="D99" s="1" t="s">
        <v>3227</v>
      </c>
      <c r="E99" s="1" t="s">
        <v>3578</v>
      </c>
      <c r="F99" s="1" t="s">
        <v>3579</v>
      </c>
      <c r="G99" s="1" t="s">
        <v>3250</v>
      </c>
      <c r="H99" s="18">
        <v>42529</v>
      </c>
      <c r="J99" s="1">
        <f t="shared" si="20"/>
        <v>26.8</v>
      </c>
      <c r="K99" s="1">
        <f t="shared" si="20"/>
        <v>27.97</v>
      </c>
      <c r="L99" s="1">
        <f t="shared" si="20"/>
        <v>28.07</v>
      </c>
      <c r="M99" s="1">
        <f t="shared" si="20"/>
        <v>26.57</v>
      </c>
      <c r="P99" s="7" t="s">
        <v>25</v>
      </c>
      <c r="Q99" s="5" t="str">
        <f t="shared" si="14"/>
        <v>SABESP      ON      NM</v>
      </c>
      <c r="R99" s="18">
        <f t="shared" si="15"/>
        <v>42529</v>
      </c>
      <c r="S99" s="3">
        <f t="shared" si="16"/>
        <v>26.8</v>
      </c>
      <c r="T99" s="3">
        <f t="shared" si="17"/>
        <v>27.97</v>
      </c>
      <c r="U99" s="3">
        <f t="shared" si="18"/>
        <v>28.07</v>
      </c>
      <c r="V99" s="3">
        <f t="shared" si="19"/>
        <v>26.57</v>
      </c>
    </row>
    <row r="100" spans="1:22">
      <c r="A100" s="14" t="str">
        <f>IF(Tabela1[[#This Row],[Código]]="IBOV","^BVSP",IF(Tabela1[[#This Row],[Código]]="","",CONCATENATE(LEFT(Tabela1[[#This Row],[Código]],6),".SA")))</f>
        <v>SFSA4.SA</v>
      </c>
      <c r="C100" s="1" t="s">
        <v>2407</v>
      </c>
      <c r="D100" s="1" t="s">
        <v>3158</v>
      </c>
      <c r="E100" s="1" t="s">
        <v>3086</v>
      </c>
      <c r="F100" s="1" t="s">
        <v>3086</v>
      </c>
      <c r="G100" s="1" t="s">
        <v>3158</v>
      </c>
      <c r="H100" s="18">
        <v>42529</v>
      </c>
      <c r="J100" s="1">
        <f t="shared" si="20"/>
        <v>3.95</v>
      </c>
      <c r="K100" s="1">
        <f t="shared" si="20"/>
        <v>3.99</v>
      </c>
      <c r="L100" s="1">
        <f t="shared" si="20"/>
        <v>3.99</v>
      </c>
      <c r="M100" s="1">
        <f t="shared" si="20"/>
        <v>3.95</v>
      </c>
      <c r="P100" s="8" t="s">
        <v>58</v>
      </c>
      <c r="Q100" s="5" t="str">
        <f t="shared" ref="Q100:Q109" si="21">IF(A100="","",C100)</f>
        <v>SOFISA      PN      N2</v>
      </c>
      <c r="R100" s="18">
        <f t="shared" ref="R100:R109" si="22">IF(A100="","",H100)</f>
        <v>42529</v>
      </c>
      <c r="S100" s="3">
        <f t="shared" ref="S100:S109" si="23">J100</f>
        <v>3.95</v>
      </c>
      <c r="T100" s="3">
        <f t="shared" ref="T100:T109" si="24">K100</f>
        <v>3.99</v>
      </c>
      <c r="U100" s="3">
        <f t="shared" ref="U100:U109" si="25">L100</f>
        <v>3.99</v>
      </c>
      <c r="V100" s="3">
        <f t="shared" ref="V100:V109" si="26">M100</f>
        <v>3.95</v>
      </c>
    </row>
    <row r="101" spans="1:22">
      <c r="A101" s="14" t="str">
        <f>IF(Tabela1[[#This Row],[Código]]="IBOV","^BVSP",IF(Tabela1[[#This Row],[Código]]="","",CONCATENATE(LEFT(Tabela1[[#This Row],[Código]],6),".SA")))</f>
        <v>SUZB5.SA</v>
      </c>
      <c r="C101" s="1" t="s">
        <v>2408</v>
      </c>
      <c r="D101" s="1" t="s">
        <v>3093</v>
      </c>
      <c r="E101" s="1" t="s">
        <v>3156</v>
      </c>
      <c r="F101" s="1" t="s">
        <v>2663</v>
      </c>
      <c r="G101" s="1" t="s">
        <v>3580</v>
      </c>
      <c r="H101" s="18">
        <v>42529</v>
      </c>
      <c r="J101" s="1">
        <f t="shared" si="20"/>
        <v>13.1</v>
      </c>
      <c r="K101" s="1">
        <f t="shared" si="20"/>
        <v>12.62</v>
      </c>
      <c r="L101" s="1">
        <f t="shared" si="20"/>
        <v>13.23</v>
      </c>
      <c r="M101" s="1">
        <f t="shared" si="20"/>
        <v>12.59</v>
      </c>
      <c r="P101" s="8" t="s">
        <v>9</v>
      </c>
      <c r="Q101" s="5" t="str">
        <f t="shared" si="21"/>
        <v>SUZANO PAPELPNA     N1</v>
      </c>
      <c r="R101" s="18">
        <f t="shared" si="22"/>
        <v>42529</v>
      </c>
      <c r="S101" s="3">
        <f t="shared" si="23"/>
        <v>13.1</v>
      </c>
      <c r="T101" s="3">
        <f t="shared" si="24"/>
        <v>12.62</v>
      </c>
      <c r="U101" s="3">
        <f t="shared" si="25"/>
        <v>13.23</v>
      </c>
      <c r="V101" s="3">
        <f t="shared" si="26"/>
        <v>12.59</v>
      </c>
    </row>
    <row r="102" spans="1:22">
      <c r="A102" s="14" t="str">
        <f>IF(Tabela1[[#This Row],[Código]]="IBOV","^BVSP",IF(Tabela1[[#This Row],[Código]]="","",CONCATENATE(LEFT(Tabela1[[#This Row],[Código]],6),".SA")))</f>
        <v>SUZB6.SA</v>
      </c>
      <c r="C102" s="1" t="s">
        <v>2409</v>
      </c>
      <c r="D102" s="1" t="s">
        <v>2193</v>
      </c>
      <c r="E102" s="1" t="s">
        <v>2193</v>
      </c>
      <c r="F102" s="1" t="s">
        <v>2193</v>
      </c>
      <c r="G102" s="1" t="s">
        <v>2193</v>
      </c>
      <c r="H102" s="18">
        <v>42457</v>
      </c>
      <c r="J102" s="1">
        <f t="shared" si="20"/>
        <v>17.88</v>
      </c>
      <c r="K102" s="1">
        <f t="shared" si="20"/>
        <v>17.88</v>
      </c>
      <c r="L102" s="1">
        <f t="shared" si="20"/>
        <v>17.88</v>
      </c>
      <c r="M102" s="1">
        <f t="shared" si="20"/>
        <v>17.88</v>
      </c>
      <c r="P102" s="8" t="s">
        <v>99</v>
      </c>
      <c r="Q102" s="5" t="str">
        <f t="shared" si="21"/>
        <v>SUZANO PAPELPNB     N1</v>
      </c>
      <c r="R102" s="18">
        <f t="shared" si="22"/>
        <v>42457</v>
      </c>
      <c r="S102" s="3">
        <f t="shared" si="23"/>
        <v>17.88</v>
      </c>
      <c r="T102" s="3">
        <f t="shared" si="24"/>
        <v>17.88</v>
      </c>
      <c r="U102" s="3">
        <f t="shared" si="25"/>
        <v>17.88</v>
      </c>
      <c r="V102" s="3">
        <f t="shared" si="26"/>
        <v>17.88</v>
      </c>
    </row>
    <row r="103" spans="1:22">
      <c r="A103" s="14" t="str">
        <f>IF(Tabela1[[#This Row],[Código]]="IBOV","^BVSP",IF(Tabela1[[#This Row],[Código]]="","",CONCATENATE(LEFT(Tabela1[[#This Row],[Código]],6),".SA")))</f>
        <v>TAEE11.SA</v>
      </c>
      <c r="C103" s="1" t="s">
        <v>2410</v>
      </c>
      <c r="D103" s="1" t="s">
        <v>3100</v>
      </c>
      <c r="E103" s="1" t="s">
        <v>3581</v>
      </c>
      <c r="F103" s="1" t="s">
        <v>3252</v>
      </c>
      <c r="G103" s="1" t="s">
        <v>3100</v>
      </c>
      <c r="H103" s="18">
        <v>42529</v>
      </c>
      <c r="J103" s="1">
        <f t="shared" si="20"/>
        <v>18.04</v>
      </c>
      <c r="K103" s="1">
        <f t="shared" si="20"/>
        <v>18.260000000000002</v>
      </c>
      <c r="L103" s="1">
        <f t="shared" si="20"/>
        <v>18.71</v>
      </c>
      <c r="M103" s="1">
        <f t="shared" si="20"/>
        <v>18.04</v>
      </c>
      <c r="P103" s="7" t="s">
        <v>41</v>
      </c>
      <c r="Q103" s="5" t="str">
        <f t="shared" si="21"/>
        <v>TAESA       UNT EDJ N2</v>
      </c>
      <c r="R103" s="18">
        <f t="shared" si="22"/>
        <v>42529</v>
      </c>
      <c r="S103" s="3">
        <f t="shared" si="23"/>
        <v>18.04</v>
      </c>
      <c r="T103" s="3">
        <f t="shared" si="24"/>
        <v>18.260000000000002</v>
      </c>
      <c r="U103" s="3">
        <f t="shared" si="25"/>
        <v>18.71</v>
      </c>
      <c r="V103" s="3">
        <f t="shared" si="26"/>
        <v>18.04</v>
      </c>
    </row>
    <row r="104" spans="1:22">
      <c r="A104" s="14" t="str">
        <f>IF(Tabela1[[#This Row],[Código]]="IBOV","^BVSP",IF(Tabela1[[#This Row],[Código]]="","",CONCATENATE(LEFT(Tabela1[[#This Row],[Código]],6),".SA")))</f>
        <v>TBLE3.SA</v>
      </c>
      <c r="C104" s="1" t="s">
        <v>2411</v>
      </c>
      <c r="D104" s="1" t="s">
        <v>3253</v>
      </c>
      <c r="E104" s="1" t="s">
        <v>3582</v>
      </c>
      <c r="F104" s="1" t="s">
        <v>3583</v>
      </c>
      <c r="G104" s="1" t="s">
        <v>3254</v>
      </c>
      <c r="H104" s="18">
        <v>42529</v>
      </c>
      <c r="J104" s="1">
        <f t="shared" si="20"/>
        <v>36.32</v>
      </c>
      <c r="K104" s="1">
        <f t="shared" si="20"/>
        <v>37.049999999999997</v>
      </c>
      <c r="L104" s="1">
        <f t="shared" si="20"/>
        <v>37.31</v>
      </c>
      <c r="M104" s="1">
        <f t="shared" si="20"/>
        <v>36.090000000000003</v>
      </c>
      <c r="P104" s="7" t="s">
        <v>92</v>
      </c>
      <c r="Q104" s="5" t="str">
        <f t="shared" si="21"/>
        <v>TRACTEBEL   ON      NM</v>
      </c>
      <c r="R104" s="18">
        <f t="shared" si="22"/>
        <v>42529</v>
      </c>
      <c r="S104" s="3">
        <f t="shared" si="23"/>
        <v>36.32</v>
      </c>
      <c r="T104" s="3">
        <f t="shared" si="24"/>
        <v>37.049999999999997</v>
      </c>
      <c r="U104" s="3">
        <f t="shared" si="25"/>
        <v>37.31</v>
      </c>
      <c r="V104" s="3">
        <f t="shared" si="26"/>
        <v>36.090000000000003</v>
      </c>
    </row>
    <row r="105" spans="1:22">
      <c r="A105" s="14" t="str">
        <f>IF(Tabela1[[#This Row],[Código]]="IBOV","^BVSP",IF(Tabela1[[#This Row],[Código]]="","",CONCATENATE(LEFT(Tabela1[[#This Row],[Código]],6),".SA")))</f>
        <v>TRPL3.SA</v>
      </c>
      <c r="C105" s="1" t="s">
        <v>2412</v>
      </c>
      <c r="D105" s="1" t="s">
        <v>3255</v>
      </c>
      <c r="E105" s="1" t="s">
        <v>3255</v>
      </c>
      <c r="F105" s="1" t="s">
        <v>3255</v>
      </c>
      <c r="G105" s="1" t="s">
        <v>3255</v>
      </c>
      <c r="H105" s="18">
        <v>42529</v>
      </c>
      <c r="J105" s="1">
        <f t="shared" si="20"/>
        <v>58</v>
      </c>
      <c r="K105" s="1">
        <f t="shared" si="20"/>
        <v>58</v>
      </c>
      <c r="L105" s="1">
        <f t="shared" si="20"/>
        <v>58</v>
      </c>
      <c r="M105" s="1">
        <f t="shared" si="20"/>
        <v>58</v>
      </c>
      <c r="P105" s="7" t="s">
        <v>85</v>
      </c>
      <c r="Q105" s="5" t="str">
        <f t="shared" si="21"/>
        <v>TRAN PAULISTON      N1</v>
      </c>
      <c r="R105" s="18">
        <f t="shared" si="22"/>
        <v>42529</v>
      </c>
      <c r="S105" s="3">
        <f t="shared" si="23"/>
        <v>58</v>
      </c>
      <c r="T105" s="3">
        <f t="shared" si="24"/>
        <v>58</v>
      </c>
      <c r="U105" s="3">
        <f t="shared" si="25"/>
        <v>58</v>
      </c>
      <c r="V105" s="3">
        <f t="shared" si="26"/>
        <v>58</v>
      </c>
    </row>
    <row r="106" spans="1:22">
      <c r="A106" s="14" t="str">
        <f>IF(Tabela1[[#This Row],[Código]]="IBOV","^BVSP",IF(Tabela1[[#This Row],[Código]]="","",CONCATENATE(LEFT(Tabela1[[#This Row],[Código]],6),".SA")))</f>
        <v>TRPL4.SA</v>
      </c>
      <c r="C106" s="1" t="s">
        <v>2413</v>
      </c>
      <c r="D106" s="1" t="s">
        <v>3256</v>
      </c>
      <c r="E106" s="1" t="s">
        <v>3584</v>
      </c>
      <c r="F106" s="1" t="s">
        <v>3257</v>
      </c>
      <c r="G106" s="1" t="s">
        <v>3258</v>
      </c>
      <c r="H106" s="18">
        <v>42529</v>
      </c>
      <c r="J106" s="1">
        <f t="shared" si="20"/>
        <v>60.02</v>
      </c>
      <c r="K106" s="1">
        <f t="shared" si="20"/>
        <v>60.48</v>
      </c>
      <c r="L106" s="1">
        <f t="shared" si="20"/>
        <v>61.16</v>
      </c>
      <c r="M106" s="1">
        <f t="shared" si="20"/>
        <v>59.99</v>
      </c>
      <c r="P106" s="7" t="s">
        <v>86</v>
      </c>
      <c r="Q106" s="5" t="str">
        <f t="shared" si="21"/>
        <v>TRAN PAULISTPN      N1</v>
      </c>
      <c r="R106" s="18">
        <f t="shared" si="22"/>
        <v>42529</v>
      </c>
      <c r="S106" s="3">
        <f t="shared" si="23"/>
        <v>60.02</v>
      </c>
      <c r="T106" s="3">
        <f t="shared" si="24"/>
        <v>60.48</v>
      </c>
      <c r="U106" s="3">
        <f t="shared" si="25"/>
        <v>61.16</v>
      </c>
      <c r="V106" s="3">
        <f t="shared" si="26"/>
        <v>59.99</v>
      </c>
    </row>
    <row r="107" spans="1:22">
      <c r="A107" s="14" t="str">
        <f>IF(Tabela1[[#This Row],[Código]]="IBOV","^BVSP",IF(Tabela1[[#This Row],[Código]]="","",CONCATENATE(LEFT(Tabela1[[#This Row],[Código]],6),".SA")))</f>
        <v>UNIP5.SA</v>
      </c>
      <c r="C107" s="1" t="s">
        <v>2414</v>
      </c>
      <c r="D107" s="1" t="s">
        <v>3163</v>
      </c>
      <c r="E107" s="1" t="s">
        <v>3163</v>
      </c>
      <c r="F107" s="1" t="s">
        <v>3163</v>
      </c>
      <c r="G107" s="1" t="s">
        <v>3163</v>
      </c>
      <c r="H107" s="18">
        <v>42528</v>
      </c>
      <c r="J107" s="1">
        <f t="shared" si="20"/>
        <v>6.83</v>
      </c>
      <c r="K107" s="1">
        <f t="shared" si="20"/>
        <v>6.83</v>
      </c>
      <c r="L107" s="1">
        <f t="shared" si="20"/>
        <v>6.83</v>
      </c>
      <c r="M107" s="1">
        <f t="shared" si="20"/>
        <v>6.83</v>
      </c>
      <c r="P107" s="8" t="s">
        <v>56</v>
      </c>
      <c r="Q107" s="5" t="str">
        <f t="shared" si="21"/>
        <v>UNIPAR      PNA</v>
      </c>
      <c r="R107" s="18">
        <f t="shared" si="22"/>
        <v>42528</v>
      </c>
      <c r="S107" s="3">
        <f t="shared" si="23"/>
        <v>6.83</v>
      </c>
      <c r="T107" s="3">
        <f t="shared" si="24"/>
        <v>6.83</v>
      </c>
      <c r="U107" s="3">
        <f t="shared" si="25"/>
        <v>6.83</v>
      </c>
      <c r="V107" s="3">
        <f t="shared" si="26"/>
        <v>6.83</v>
      </c>
    </row>
    <row r="108" spans="1:22">
      <c r="A108" s="14" t="str">
        <f>IF(Tabela1[[#This Row],[Código]]="IBOV","^BVSP",IF(Tabela1[[#This Row],[Código]]="","",CONCATENATE(LEFT(Tabela1[[#This Row],[Código]],6),".SA")))</f>
        <v>UNIP6.SA</v>
      </c>
      <c r="C108" s="1" t="s">
        <v>2415</v>
      </c>
      <c r="D108" s="1" t="s">
        <v>3259</v>
      </c>
      <c r="E108" s="1" t="s">
        <v>3164</v>
      </c>
      <c r="F108" s="1" t="s">
        <v>3259</v>
      </c>
      <c r="G108" s="1" t="s">
        <v>3260</v>
      </c>
      <c r="H108" s="18">
        <v>42529</v>
      </c>
      <c r="J108" s="1">
        <f t="shared" si="20"/>
        <v>6.49</v>
      </c>
      <c r="K108" s="1">
        <f t="shared" si="20"/>
        <v>6.33</v>
      </c>
      <c r="L108" s="1">
        <f t="shared" si="20"/>
        <v>6.49</v>
      </c>
      <c r="M108" s="1">
        <f t="shared" si="20"/>
        <v>6.26</v>
      </c>
      <c r="P108" s="7" t="s">
        <v>27</v>
      </c>
      <c r="Q108" s="5" t="str">
        <f t="shared" si="21"/>
        <v>UNIPAR      PNB</v>
      </c>
      <c r="R108" s="18">
        <f t="shared" si="22"/>
        <v>42529</v>
      </c>
      <c r="S108" s="3">
        <f t="shared" si="23"/>
        <v>6.49</v>
      </c>
      <c r="T108" s="3">
        <f t="shared" si="24"/>
        <v>6.33</v>
      </c>
      <c r="U108" s="3">
        <f t="shared" si="25"/>
        <v>6.49</v>
      </c>
      <c r="V108" s="3">
        <f t="shared" si="26"/>
        <v>6.26</v>
      </c>
    </row>
    <row r="109" spans="1:22">
      <c r="A109" s="14" t="str">
        <f>IF(Tabela1[[#This Row],[Código]]="IBOV","^BVSP",IF(Tabela1[[#This Row],[Código]]="","",CONCATENATE(LEFT(Tabela1[[#This Row],[Código]],6),".SA")))</f>
        <v>PATI3.SA</v>
      </c>
      <c r="C109" s="1" t="s">
        <v>2416</v>
      </c>
      <c r="D109" s="1" t="s">
        <v>84</v>
      </c>
      <c r="E109" s="19" t="s">
        <v>84</v>
      </c>
      <c r="F109" s="19" t="s">
        <v>84</v>
      </c>
      <c r="G109" s="19" t="s">
        <v>84</v>
      </c>
      <c r="H109" s="18">
        <v>42527</v>
      </c>
      <c r="J109" s="1">
        <f t="shared" ref="J109:J118" si="27">IF($A109="",0,VALUE(CONCATENATE(LEFT(D109,LEN(D109)-3),",",RIGHT(D109,2))))</f>
        <v>11</v>
      </c>
      <c r="K109" s="1">
        <f t="shared" si="20"/>
        <v>11</v>
      </c>
      <c r="L109" s="1">
        <f t="shared" si="20"/>
        <v>11</v>
      </c>
      <c r="M109" s="1">
        <f t="shared" si="20"/>
        <v>11</v>
      </c>
      <c r="P109" s="1" t="s">
        <v>187</v>
      </c>
      <c r="Q109" s="5" t="str">
        <f t="shared" si="21"/>
        <v>PANATLANTICAON</v>
      </c>
      <c r="R109" s="18">
        <f t="shared" si="22"/>
        <v>42527</v>
      </c>
      <c r="S109" s="3">
        <f t="shared" si="23"/>
        <v>11</v>
      </c>
      <c r="T109" s="3">
        <f t="shared" si="24"/>
        <v>11</v>
      </c>
      <c r="U109" s="3">
        <f t="shared" si="25"/>
        <v>11</v>
      </c>
      <c r="V109" s="3">
        <f t="shared" si="26"/>
        <v>11</v>
      </c>
    </row>
    <row r="110" spans="1:22">
      <c r="A110" s="14"/>
      <c r="C110" s="1" t="s">
        <v>82</v>
      </c>
      <c r="H110" s="18"/>
      <c r="J110" s="1">
        <f t="shared" si="27"/>
        <v>0</v>
      </c>
      <c r="K110" s="1">
        <f t="shared" si="20"/>
        <v>0</v>
      </c>
      <c r="L110" s="1">
        <f t="shared" si="20"/>
        <v>0</v>
      </c>
      <c r="M110" s="1">
        <f t="shared" si="20"/>
        <v>0</v>
      </c>
      <c r="Q110" s="5" t="str">
        <f t="shared" ref="Q110:Q128" si="28">IF(A114="","",C114)</f>
        <v/>
      </c>
      <c r="R110" s="18" t="str">
        <f t="shared" ref="R110:R128" si="29">IF(A114="","",H114)</f>
        <v/>
      </c>
      <c r="S110" s="3">
        <f t="shared" ref="S110:S128" si="30">J114</f>
        <v>0</v>
      </c>
      <c r="T110" s="3">
        <f t="shared" ref="T110:T128" si="31">K114</f>
        <v>0</v>
      </c>
      <c r="U110" s="3">
        <f t="shared" ref="U110:U128" si="32">L114</f>
        <v>0</v>
      </c>
      <c r="V110" s="3">
        <f t="shared" ref="V110:V128" si="33">M114</f>
        <v>0</v>
      </c>
    </row>
    <row r="111" spans="1:22">
      <c r="A111" s="14"/>
      <c r="J111" s="1">
        <f t="shared" si="27"/>
        <v>0</v>
      </c>
      <c r="K111" s="1">
        <f>IF($A111="",0,VALUE(CONCATENATE(LEFT(E111,LEN(E111)-3),",",RIGHT(E111,2))))</f>
        <v>0</v>
      </c>
      <c r="L111" s="1">
        <f t="shared" si="20"/>
        <v>0</v>
      </c>
      <c r="M111" s="1">
        <f t="shared" si="20"/>
        <v>0</v>
      </c>
      <c r="Q111" s="5" t="str">
        <f t="shared" si="28"/>
        <v/>
      </c>
      <c r="R111" s="18" t="str">
        <f t="shared" si="29"/>
        <v/>
      </c>
      <c r="S111" s="3">
        <f t="shared" si="30"/>
        <v>0</v>
      </c>
      <c r="T111" s="3">
        <f t="shared" si="31"/>
        <v>0</v>
      </c>
      <c r="U111" s="3">
        <f t="shared" si="32"/>
        <v>0</v>
      </c>
      <c r="V111" s="3">
        <f t="shared" si="33"/>
        <v>0</v>
      </c>
    </row>
    <row r="112" spans="1:22">
      <c r="A112" s="14"/>
      <c r="J112" s="1">
        <f t="shared" si="27"/>
        <v>0</v>
      </c>
      <c r="K112" s="1">
        <f t="shared" si="20"/>
        <v>0</v>
      </c>
      <c r="L112" s="1">
        <f t="shared" si="20"/>
        <v>0</v>
      </c>
      <c r="M112" s="1">
        <f t="shared" si="20"/>
        <v>0</v>
      </c>
      <c r="Q112" s="5" t="str">
        <f t="shared" si="28"/>
        <v/>
      </c>
      <c r="R112" s="18" t="str">
        <f t="shared" si="29"/>
        <v/>
      </c>
      <c r="S112" s="3">
        <f t="shared" si="30"/>
        <v>0</v>
      </c>
      <c r="T112" s="3">
        <f t="shared" si="31"/>
        <v>0</v>
      </c>
      <c r="U112" s="3">
        <f t="shared" si="32"/>
        <v>0</v>
      </c>
      <c r="V112" s="3">
        <f t="shared" si="33"/>
        <v>0</v>
      </c>
    </row>
    <row r="113" spans="1:22">
      <c r="A113" s="14"/>
      <c r="J113" s="1">
        <f t="shared" si="27"/>
        <v>0</v>
      </c>
      <c r="K113" s="1">
        <f t="shared" ref="K113:M169" si="34">IF($A113="",0,VALUE(CONCATENATE(LEFT(E113,LEN(E113)-3),",",RIGHT(E113,2))))</f>
        <v>0</v>
      </c>
      <c r="L113" s="1">
        <f t="shared" si="34"/>
        <v>0</v>
      </c>
      <c r="M113" s="1">
        <f t="shared" si="34"/>
        <v>0</v>
      </c>
      <c r="Q113" s="5" t="str">
        <f t="shared" si="28"/>
        <v/>
      </c>
      <c r="R113" s="18" t="str">
        <f t="shared" si="29"/>
        <v/>
      </c>
      <c r="S113" s="3">
        <f t="shared" si="30"/>
        <v>0</v>
      </c>
      <c r="T113" s="3">
        <f t="shared" si="31"/>
        <v>0</v>
      </c>
      <c r="U113" s="3">
        <f t="shared" si="32"/>
        <v>0</v>
      </c>
      <c r="V113" s="3">
        <f t="shared" si="33"/>
        <v>0</v>
      </c>
    </row>
    <row r="114" spans="1:22">
      <c r="A114" s="14"/>
      <c r="J114" s="1">
        <f t="shared" si="27"/>
        <v>0</v>
      </c>
      <c r="K114" s="1">
        <f t="shared" si="34"/>
        <v>0</v>
      </c>
      <c r="L114" s="1">
        <f t="shared" si="34"/>
        <v>0</v>
      </c>
      <c r="M114" s="1">
        <f t="shared" si="34"/>
        <v>0</v>
      </c>
      <c r="Q114" s="5" t="e">
        <f t="shared" si="28"/>
        <v>#VALUE!</v>
      </c>
      <c r="R114" s="18" t="e">
        <f t="shared" si="29"/>
        <v>#VALUE!</v>
      </c>
      <c r="S114" s="3" t="e">
        <f t="shared" si="30"/>
        <v>#VALUE!</v>
      </c>
      <c r="T114" s="3" t="e">
        <f t="shared" si="31"/>
        <v>#VALUE!</v>
      </c>
      <c r="U114" s="3" t="e">
        <f t="shared" si="32"/>
        <v>#VALUE!</v>
      </c>
      <c r="V114" s="3" t="e">
        <f t="shared" si="33"/>
        <v>#VALUE!</v>
      </c>
    </row>
    <row r="115" spans="1:22">
      <c r="A115" s="14"/>
      <c r="J115" s="1">
        <f t="shared" si="27"/>
        <v>0</v>
      </c>
      <c r="K115" s="1">
        <f t="shared" si="34"/>
        <v>0</v>
      </c>
      <c r="L115" s="1">
        <f t="shared" si="34"/>
        <v>0</v>
      </c>
      <c r="M115" s="1">
        <f t="shared" si="34"/>
        <v>0</v>
      </c>
      <c r="Q115" s="5" t="e">
        <f t="shared" si="28"/>
        <v>#VALUE!</v>
      </c>
      <c r="R115" s="18" t="e">
        <f t="shared" si="29"/>
        <v>#VALUE!</v>
      </c>
      <c r="S115" s="3" t="e">
        <f t="shared" si="30"/>
        <v>#VALUE!</v>
      </c>
      <c r="T115" s="3" t="e">
        <f t="shared" si="31"/>
        <v>#VALUE!</v>
      </c>
      <c r="U115" s="3" t="e">
        <f t="shared" si="32"/>
        <v>#VALUE!</v>
      </c>
      <c r="V115" s="3" t="e">
        <f t="shared" si="33"/>
        <v>#VALUE!</v>
      </c>
    </row>
    <row r="116" spans="1:22">
      <c r="A116" s="14"/>
      <c r="J116" s="1">
        <f t="shared" si="27"/>
        <v>0</v>
      </c>
      <c r="K116" s="1">
        <f t="shared" si="34"/>
        <v>0</v>
      </c>
      <c r="L116" s="1">
        <f t="shared" si="34"/>
        <v>0</v>
      </c>
      <c r="M116" s="1">
        <f t="shared" si="34"/>
        <v>0</v>
      </c>
      <c r="Q116" s="5" t="e">
        <f t="shared" si="28"/>
        <v>#VALUE!</v>
      </c>
      <c r="R116" s="18" t="e">
        <f t="shared" si="29"/>
        <v>#VALUE!</v>
      </c>
      <c r="S116" s="3" t="e">
        <f t="shared" si="30"/>
        <v>#VALUE!</v>
      </c>
      <c r="T116" s="3" t="e">
        <f t="shared" si="31"/>
        <v>#VALUE!</v>
      </c>
      <c r="U116" s="3" t="e">
        <f t="shared" si="32"/>
        <v>#VALUE!</v>
      </c>
      <c r="V116" s="3" t="e">
        <f t="shared" si="33"/>
        <v>#VALUE!</v>
      </c>
    </row>
    <row r="117" spans="1:22">
      <c r="A117" s="14"/>
      <c r="J117" s="1">
        <f t="shared" si="27"/>
        <v>0</v>
      </c>
      <c r="K117" s="1">
        <f t="shared" si="34"/>
        <v>0</v>
      </c>
      <c r="L117" s="1">
        <f t="shared" si="34"/>
        <v>0</v>
      </c>
      <c r="M117" s="1">
        <f t="shared" si="34"/>
        <v>0</v>
      </c>
      <c r="Q117" s="5" t="e">
        <f t="shared" si="28"/>
        <v>#VALUE!</v>
      </c>
      <c r="R117" s="18" t="e">
        <f t="shared" si="29"/>
        <v>#VALUE!</v>
      </c>
      <c r="S117" s="3" t="e">
        <f t="shared" si="30"/>
        <v>#VALUE!</v>
      </c>
      <c r="T117" s="3" t="e">
        <f t="shared" si="31"/>
        <v>#VALUE!</v>
      </c>
      <c r="U117" s="3" t="e">
        <f t="shared" si="32"/>
        <v>#VALUE!</v>
      </c>
      <c r="V117" s="3" t="e">
        <f t="shared" si="33"/>
        <v>#VALUE!</v>
      </c>
    </row>
    <row r="118" spans="1:22">
      <c r="A118" s="14" t="e">
        <f>IF(Tabela1[[#This Row],[Código]]="IBOV","^BVSP",IF(Tabela1[[#This Row],[Código]]="","",CONCATENATE(LEFT(Tabela1[[#This Row],[Código]],6),".SA")))</f>
        <v>#VALUE!</v>
      </c>
      <c r="J118" s="1" t="e">
        <f t="shared" si="27"/>
        <v>#VALUE!</v>
      </c>
      <c r="K118" s="1" t="e">
        <f t="shared" si="34"/>
        <v>#VALUE!</v>
      </c>
      <c r="L118" s="1" t="e">
        <f t="shared" si="34"/>
        <v>#VALUE!</v>
      </c>
      <c r="M118" s="1" t="e">
        <f t="shared" si="34"/>
        <v>#VALUE!</v>
      </c>
      <c r="Q118" s="5" t="e">
        <f t="shared" si="28"/>
        <v>#VALUE!</v>
      </c>
      <c r="R118" s="18" t="e">
        <f t="shared" si="29"/>
        <v>#VALUE!</v>
      </c>
      <c r="S118" s="3" t="e">
        <f t="shared" si="30"/>
        <v>#VALUE!</v>
      </c>
      <c r="T118" s="3" t="e">
        <f t="shared" si="31"/>
        <v>#VALUE!</v>
      </c>
      <c r="U118" s="3" t="e">
        <f t="shared" si="32"/>
        <v>#VALUE!</v>
      </c>
      <c r="V118" s="3" t="e">
        <f t="shared" si="33"/>
        <v>#VALUE!</v>
      </c>
    </row>
    <row r="119" spans="1:22">
      <c r="A119" s="14" t="e">
        <f>IF(Tabela1[[#This Row],[Código]]="IBOV","^BVSP",IF(Tabela1[[#This Row],[Código]]="","",CONCATENATE(LEFT(Tabela1[[#This Row],[Código]],6),".SA")))</f>
        <v>#VALUE!</v>
      </c>
      <c r="J119" s="1" t="e">
        <f t="shared" si="20"/>
        <v>#VALUE!</v>
      </c>
      <c r="K119" s="1" t="e">
        <f t="shared" si="34"/>
        <v>#VALUE!</v>
      </c>
      <c r="L119" s="1" t="e">
        <f t="shared" si="34"/>
        <v>#VALUE!</v>
      </c>
      <c r="M119" s="1" t="e">
        <f t="shared" si="34"/>
        <v>#VALUE!</v>
      </c>
      <c r="Q119" s="5" t="e">
        <f t="shared" si="28"/>
        <v>#VALUE!</v>
      </c>
      <c r="R119" s="18" t="e">
        <f t="shared" si="29"/>
        <v>#VALUE!</v>
      </c>
      <c r="S119" s="3" t="e">
        <f t="shared" si="30"/>
        <v>#VALUE!</v>
      </c>
      <c r="T119" s="3" t="e">
        <f t="shared" si="31"/>
        <v>#VALUE!</v>
      </c>
      <c r="U119" s="3" t="e">
        <f t="shared" si="32"/>
        <v>#VALUE!</v>
      </c>
      <c r="V119" s="3" t="e">
        <f t="shared" si="33"/>
        <v>#VALUE!</v>
      </c>
    </row>
    <row r="120" spans="1:22">
      <c r="A120" s="14" t="e">
        <f>IF(Tabela1[[#This Row],[Código]]="IBOV","^BVSP",IF(Tabela1[[#This Row],[Código]]="","",CONCATENATE(LEFT(Tabela1[[#This Row],[Código]],6),".SA")))</f>
        <v>#VALUE!</v>
      </c>
      <c r="J120" s="1" t="e">
        <f>IF($A120="",0,VALUE(CONCATENATE(LEFT(D120,LEN(D120)-3),",",RIGHT(D120,2))))</f>
        <v>#VALUE!</v>
      </c>
      <c r="K120" s="1" t="e">
        <f t="shared" si="34"/>
        <v>#VALUE!</v>
      </c>
      <c r="L120" s="1" t="e">
        <f t="shared" si="34"/>
        <v>#VALUE!</v>
      </c>
      <c r="M120" s="1" t="e">
        <f t="shared" si="34"/>
        <v>#VALUE!</v>
      </c>
      <c r="Q120" s="5" t="e">
        <f t="shared" si="28"/>
        <v>#VALUE!</v>
      </c>
      <c r="R120" s="18" t="e">
        <f t="shared" si="29"/>
        <v>#VALUE!</v>
      </c>
      <c r="S120" s="3" t="e">
        <f t="shared" si="30"/>
        <v>#VALUE!</v>
      </c>
      <c r="T120" s="3" t="e">
        <f t="shared" si="31"/>
        <v>#VALUE!</v>
      </c>
      <c r="U120" s="3" t="e">
        <f t="shared" si="32"/>
        <v>#VALUE!</v>
      </c>
      <c r="V120" s="3" t="e">
        <f t="shared" si="33"/>
        <v>#VALUE!</v>
      </c>
    </row>
    <row r="121" spans="1:22">
      <c r="A121" s="14" t="e">
        <f>IF(Tabela1[[#This Row],[Código]]="IBOV","^BVSP",IF(Tabela1[[#This Row],[Código]]="","",CONCATENATE(LEFT(Tabela1[[#This Row],[Código]],6),".SA")))</f>
        <v>#VALUE!</v>
      </c>
      <c r="J121" s="1" t="e">
        <f t="shared" si="20"/>
        <v>#VALUE!</v>
      </c>
      <c r="K121" s="1" t="e">
        <f t="shared" si="34"/>
        <v>#VALUE!</v>
      </c>
      <c r="L121" s="1" t="e">
        <f t="shared" si="34"/>
        <v>#VALUE!</v>
      </c>
      <c r="M121" s="1" t="e">
        <f t="shared" si="34"/>
        <v>#VALUE!</v>
      </c>
      <c r="Q121" s="5" t="e">
        <f t="shared" si="28"/>
        <v>#VALUE!</v>
      </c>
      <c r="R121" s="18" t="e">
        <f t="shared" si="29"/>
        <v>#VALUE!</v>
      </c>
      <c r="S121" s="3" t="e">
        <f t="shared" si="30"/>
        <v>#VALUE!</v>
      </c>
      <c r="T121" s="3" t="e">
        <f t="shared" si="31"/>
        <v>#VALUE!</v>
      </c>
      <c r="U121" s="3" t="e">
        <f t="shared" si="32"/>
        <v>#VALUE!</v>
      </c>
      <c r="V121" s="3" t="e">
        <f t="shared" si="33"/>
        <v>#VALUE!</v>
      </c>
    </row>
    <row r="122" spans="1:22">
      <c r="A122" s="14" t="e">
        <f>IF(Tabela1[[#This Row],[Código]]="IBOV","^BVSP",IF(Tabela1[[#This Row],[Código]]="","",CONCATENATE(LEFT(Tabela1[[#This Row],[Código]],6),".SA")))</f>
        <v>#VALUE!</v>
      </c>
      <c r="J122" s="1" t="e">
        <f t="shared" si="20"/>
        <v>#VALUE!</v>
      </c>
      <c r="K122" s="1" t="e">
        <f t="shared" si="34"/>
        <v>#VALUE!</v>
      </c>
      <c r="L122" s="1" t="e">
        <f t="shared" si="34"/>
        <v>#VALUE!</v>
      </c>
      <c r="M122" s="1" t="e">
        <f t="shared" si="34"/>
        <v>#VALUE!</v>
      </c>
      <c r="Q122" s="5" t="e">
        <f t="shared" si="28"/>
        <v>#VALUE!</v>
      </c>
      <c r="R122" s="18" t="e">
        <f t="shared" si="29"/>
        <v>#VALUE!</v>
      </c>
      <c r="S122" s="3" t="e">
        <f t="shared" si="30"/>
        <v>#VALUE!</v>
      </c>
      <c r="T122" s="3" t="e">
        <f t="shared" si="31"/>
        <v>#VALUE!</v>
      </c>
      <c r="U122" s="3" t="e">
        <f t="shared" si="32"/>
        <v>#VALUE!</v>
      </c>
      <c r="V122" s="3" t="e">
        <f t="shared" si="33"/>
        <v>#VALUE!</v>
      </c>
    </row>
    <row r="123" spans="1:22">
      <c r="A123" s="14" t="e">
        <f>IF(Tabela1[[#This Row],[Código]]="IBOV","^BVSP",IF(Tabela1[[#This Row],[Código]]="","",CONCATENATE(LEFT(Tabela1[[#This Row],[Código]],6),".SA")))</f>
        <v>#VALUE!</v>
      </c>
      <c r="J123" s="1" t="e">
        <f t="shared" si="20"/>
        <v>#VALUE!</v>
      </c>
      <c r="K123" s="1" t="e">
        <f t="shared" si="34"/>
        <v>#VALUE!</v>
      </c>
      <c r="L123" s="1" t="e">
        <f t="shared" si="34"/>
        <v>#VALUE!</v>
      </c>
      <c r="M123" s="1" t="e">
        <f t="shared" si="34"/>
        <v>#VALUE!</v>
      </c>
      <c r="Q123" s="5" t="e">
        <f t="shared" si="28"/>
        <v>#VALUE!</v>
      </c>
      <c r="R123" s="18" t="e">
        <f t="shared" si="29"/>
        <v>#VALUE!</v>
      </c>
      <c r="S123" s="3" t="e">
        <f t="shared" si="30"/>
        <v>#VALUE!</v>
      </c>
      <c r="T123" s="3" t="e">
        <f t="shared" si="31"/>
        <v>#VALUE!</v>
      </c>
      <c r="U123" s="3" t="e">
        <f t="shared" si="32"/>
        <v>#VALUE!</v>
      </c>
      <c r="V123" s="3" t="e">
        <f t="shared" si="33"/>
        <v>#VALUE!</v>
      </c>
    </row>
    <row r="124" spans="1:22">
      <c r="A124" s="14" t="e">
        <f>IF(Tabela1[[#This Row],[Código]]="IBOV","^BVSP",IF(Tabela1[[#This Row],[Código]]="","",CONCATENATE(LEFT(Tabela1[[#This Row],[Código]],6),".SA")))</f>
        <v>#VALUE!</v>
      </c>
      <c r="J124" s="1" t="e">
        <f t="shared" si="20"/>
        <v>#VALUE!</v>
      </c>
      <c r="K124" s="1" t="e">
        <f t="shared" si="34"/>
        <v>#VALUE!</v>
      </c>
      <c r="L124" s="1" t="e">
        <f t="shared" si="34"/>
        <v>#VALUE!</v>
      </c>
      <c r="M124" s="1" t="e">
        <f t="shared" si="34"/>
        <v>#VALUE!</v>
      </c>
      <c r="Q124" s="5" t="e">
        <f t="shared" si="28"/>
        <v>#VALUE!</v>
      </c>
      <c r="R124" s="18" t="e">
        <f t="shared" si="29"/>
        <v>#VALUE!</v>
      </c>
      <c r="S124" s="3" t="e">
        <f t="shared" si="30"/>
        <v>#VALUE!</v>
      </c>
      <c r="T124" s="3" t="e">
        <f t="shared" si="31"/>
        <v>#VALUE!</v>
      </c>
      <c r="U124" s="3" t="e">
        <f t="shared" si="32"/>
        <v>#VALUE!</v>
      </c>
      <c r="V124" s="3" t="e">
        <f t="shared" si="33"/>
        <v>#VALUE!</v>
      </c>
    </row>
    <row r="125" spans="1:22">
      <c r="A125" s="14" t="e">
        <f>IF(Tabela1[[#This Row],[Código]]="IBOV","^BVSP",IF(Tabela1[[#This Row],[Código]]="","",CONCATENATE(LEFT(Tabela1[[#This Row],[Código]],6),".SA")))</f>
        <v>#VALUE!</v>
      </c>
      <c r="J125" s="1" t="e">
        <f t="shared" si="20"/>
        <v>#VALUE!</v>
      </c>
      <c r="K125" s="1" t="e">
        <f t="shared" si="34"/>
        <v>#VALUE!</v>
      </c>
      <c r="L125" s="1" t="e">
        <f t="shared" si="34"/>
        <v>#VALUE!</v>
      </c>
      <c r="M125" s="1" t="e">
        <f t="shared" si="34"/>
        <v>#VALUE!</v>
      </c>
      <c r="Q125" s="5" t="e">
        <f t="shared" si="28"/>
        <v>#VALUE!</v>
      </c>
      <c r="R125" s="18" t="e">
        <f t="shared" si="29"/>
        <v>#VALUE!</v>
      </c>
      <c r="S125" s="3" t="e">
        <f t="shared" si="30"/>
        <v>#VALUE!</v>
      </c>
      <c r="T125" s="3" t="e">
        <f t="shared" si="31"/>
        <v>#VALUE!</v>
      </c>
      <c r="U125" s="3" t="e">
        <f t="shared" si="32"/>
        <v>#VALUE!</v>
      </c>
      <c r="V125" s="3" t="e">
        <f t="shared" si="33"/>
        <v>#VALUE!</v>
      </c>
    </row>
    <row r="126" spans="1:22">
      <c r="A126" s="14" t="e">
        <f>IF(Tabela1[[#This Row],[Código]]="IBOV","^BVSP",IF(Tabela1[[#This Row],[Código]]="","",CONCATENATE(LEFT(Tabela1[[#This Row],[Código]],6),".SA")))</f>
        <v>#VALUE!</v>
      </c>
      <c r="J126" s="1" t="e">
        <f t="shared" si="20"/>
        <v>#VALUE!</v>
      </c>
      <c r="K126" s="1" t="e">
        <f t="shared" si="34"/>
        <v>#VALUE!</v>
      </c>
      <c r="L126" s="1" t="e">
        <f t="shared" si="34"/>
        <v>#VALUE!</v>
      </c>
      <c r="M126" s="1" t="e">
        <f t="shared" si="34"/>
        <v>#VALUE!</v>
      </c>
      <c r="P126" s="2"/>
      <c r="Q126" s="5" t="e">
        <f t="shared" si="28"/>
        <v>#VALUE!</v>
      </c>
      <c r="R126" s="18" t="e">
        <f t="shared" si="29"/>
        <v>#VALUE!</v>
      </c>
      <c r="S126" s="3" t="e">
        <f t="shared" si="30"/>
        <v>#VALUE!</v>
      </c>
      <c r="T126" s="3" t="e">
        <f t="shared" si="31"/>
        <v>#VALUE!</v>
      </c>
      <c r="U126" s="3" t="e">
        <f t="shared" si="32"/>
        <v>#VALUE!</v>
      </c>
      <c r="V126" s="3" t="e">
        <f t="shared" si="33"/>
        <v>#VALUE!</v>
      </c>
    </row>
    <row r="127" spans="1:22">
      <c r="A127" s="14" t="e">
        <f>IF(Tabela1[[#This Row],[Código]]="IBOV","^BVSP",IF(Tabela1[[#This Row],[Código]]="","",CONCATENATE(LEFT(Tabela1[[#This Row],[Código]],6),".SA")))</f>
        <v>#VALUE!</v>
      </c>
      <c r="J127" s="1" t="e">
        <f t="shared" si="20"/>
        <v>#VALUE!</v>
      </c>
      <c r="K127" s="1" t="e">
        <f t="shared" si="34"/>
        <v>#VALUE!</v>
      </c>
      <c r="L127" s="1" t="e">
        <f t="shared" si="34"/>
        <v>#VALUE!</v>
      </c>
      <c r="M127" s="1" t="e">
        <f t="shared" si="34"/>
        <v>#VALUE!</v>
      </c>
      <c r="P127" s="5"/>
      <c r="Q127" s="5" t="str">
        <f t="shared" si="28"/>
        <v/>
      </c>
      <c r="R127" s="18" t="str">
        <f t="shared" si="29"/>
        <v/>
      </c>
      <c r="S127" s="3">
        <f t="shared" si="30"/>
        <v>0</v>
      </c>
      <c r="T127" s="3">
        <f t="shared" si="31"/>
        <v>0</v>
      </c>
      <c r="U127" s="3">
        <f t="shared" si="32"/>
        <v>0</v>
      </c>
      <c r="V127" s="3">
        <f t="shared" si="33"/>
        <v>0</v>
      </c>
    </row>
    <row r="128" spans="1:22">
      <c r="A128" s="14" t="e">
        <f>IF(Tabela1[[#This Row],[Código]]="IBOV","^BVSP",IF(Tabela1[[#This Row],[Código]]="","",CONCATENATE(LEFT(Tabela1[[#This Row],[Código]],6),".SA")))</f>
        <v>#VALUE!</v>
      </c>
      <c r="J128" s="1" t="e">
        <f t="shared" si="20"/>
        <v>#VALUE!</v>
      </c>
      <c r="K128" s="1" t="e">
        <f t="shared" si="34"/>
        <v>#VALUE!</v>
      </c>
      <c r="L128" s="1" t="e">
        <f t="shared" si="34"/>
        <v>#VALUE!</v>
      </c>
      <c r="M128" s="1" t="e">
        <f t="shared" si="34"/>
        <v>#VALUE!</v>
      </c>
      <c r="Q128" s="5" t="str">
        <f t="shared" si="28"/>
        <v/>
      </c>
      <c r="R128" s="18" t="str">
        <f t="shared" si="29"/>
        <v/>
      </c>
      <c r="S128" s="3">
        <f t="shared" si="30"/>
        <v>0</v>
      </c>
      <c r="T128" s="3">
        <f t="shared" si="31"/>
        <v>0</v>
      </c>
      <c r="U128" s="3">
        <f t="shared" si="32"/>
        <v>0</v>
      </c>
      <c r="V128" s="3">
        <f t="shared" si="33"/>
        <v>0</v>
      </c>
    </row>
    <row r="129" spans="1:22">
      <c r="A129" s="14" t="e">
        <f>IF(Tabela1[[#This Row],[Código]]="IBOV","^BVSP",IF(Tabela1[[#This Row],[Código]]="","",CONCATENATE(LEFT(Tabela1[[#This Row],[Código]],6),".SA")))</f>
        <v>#VALUE!</v>
      </c>
      <c r="J129" s="1" t="e">
        <f t="shared" si="20"/>
        <v>#VALUE!</v>
      </c>
      <c r="K129" s="1" t="e">
        <f t="shared" si="34"/>
        <v>#VALUE!</v>
      </c>
      <c r="L129" s="1" t="e">
        <f t="shared" si="34"/>
        <v>#VALUE!</v>
      </c>
      <c r="M129" s="1" t="e">
        <f t="shared" si="34"/>
        <v>#VALUE!</v>
      </c>
      <c r="P129" s="1" t="s">
        <v>2174</v>
      </c>
      <c r="Q129" s="1" t="str">
        <f t="shared" ref="Q129:Q141" si="35">IF(A145="","",C146)</f>
        <v/>
      </c>
      <c r="R129" s="10" t="str">
        <f t="shared" ref="R129:R155" si="36">IF(A145="","",H145)</f>
        <v/>
      </c>
      <c r="S129" s="3">
        <f t="shared" ref="S129:V132" si="37">J145</f>
        <v>0</v>
      </c>
      <c r="T129" s="3">
        <f t="shared" si="37"/>
        <v>0</v>
      </c>
      <c r="U129" s="3">
        <f t="shared" si="37"/>
        <v>0</v>
      </c>
      <c r="V129" s="3">
        <f t="shared" si="37"/>
        <v>0</v>
      </c>
    </row>
    <row r="130" spans="1:22">
      <c r="A130" s="14" t="e">
        <f>IF(Tabela1[[#This Row],[Código]]="IBOV","^BVSP",IF(Tabela1[[#This Row],[Código]]="","",CONCATENATE(LEFT(Tabela1[[#This Row],[Código]],6),".SA")))</f>
        <v>#VALUE!</v>
      </c>
      <c r="J130" s="1" t="e">
        <f t="shared" si="20"/>
        <v>#VALUE!</v>
      </c>
      <c r="K130" s="1" t="e">
        <f t="shared" si="34"/>
        <v>#VALUE!</v>
      </c>
      <c r="L130" s="1" t="e">
        <f t="shared" si="34"/>
        <v>#VALUE!</v>
      </c>
      <c r="M130" s="1" t="e">
        <f t="shared" si="34"/>
        <v>#VALUE!</v>
      </c>
      <c r="P130" s="1" t="s">
        <v>2174</v>
      </c>
      <c r="Q130" s="1" t="str">
        <f t="shared" si="35"/>
        <v/>
      </c>
      <c r="R130" s="10" t="str">
        <f t="shared" si="36"/>
        <v/>
      </c>
      <c r="S130" s="3">
        <f t="shared" si="37"/>
        <v>0</v>
      </c>
      <c r="T130" s="3">
        <f t="shared" si="37"/>
        <v>0</v>
      </c>
      <c r="U130" s="3">
        <f t="shared" si="37"/>
        <v>0</v>
      </c>
      <c r="V130" s="3">
        <f t="shared" si="37"/>
        <v>0</v>
      </c>
    </row>
    <row r="131" spans="1:22">
      <c r="A131" s="14"/>
      <c r="J131" s="1">
        <f t="shared" si="20"/>
        <v>0</v>
      </c>
      <c r="K131" s="1">
        <f t="shared" si="34"/>
        <v>0</v>
      </c>
      <c r="L131" s="1">
        <f t="shared" si="34"/>
        <v>0</v>
      </c>
      <c r="M131" s="1">
        <f t="shared" si="34"/>
        <v>0</v>
      </c>
      <c r="P131" s="1" t="s">
        <v>2174</v>
      </c>
      <c r="Q131" s="1" t="str">
        <f t="shared" si="35"/>
        <v/>
      </c>
      <c r="R131" s="10" t="str">
        <f t="shared" si="36"/>
        <v/>
      </c>
      <c r="S131" s="3">
        <f t="shared" si="37"/>
        <v>0</v>
      </c>
      <c r="T131" s="3">
        <f t="shared" si="37"/>
        <v>0</v>
      </c>
      <c r="U131" s="3">
        <f t="shared" si="37"/>
        <v>0</v>
      </c>
      <c r="V131" s="3">
        <f t="shared" si="37"/>
        <v>0</v>
      </c>
    </row>
    <row r="132" spans="1:22">
      <c r="A132" s="14"/>
      <c r="J132" s="1">
        <f t="shared" si="20"/>
        <v>0</v>
      </c>
      <c r="K132" s="1">
        <f t="shared" si="34"/>
        <v>0</v>
      </c>
      <c r="L132" s="1">
        <f t="shared" si="34"/>
        <v>0</v>
      </c>
      <c r="M132" s="1">
        <f t="shared" si="34"/>
        <v>0</v>
      </c>
      <c r="P132" s="1" t="s">
        <v>2174</v>
      </c>
      <c r="Q132" s="1" t="str">
        <f t="shared" si="35"/>
        <v/>
      </c>
      <c r="R132" s="10" t="str">
        <f t="shared" si="36"/>
        <v/>
      </c>
      <c r="S132" s="3">
        <f t="shared" si="37"/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/>
      <c r="J133" s="1">
        <f t="shared" ref="J133:J169" si="38">IF($A133="",0,VALUE(CONCATENATE(LEFT(D133,LEN(D133)-3),",",RIGHT(D133,2))))</f>
        <v>0</v>
      </c>
      <c r="K133" s="1">
        <f t="shared" si="34"/>
        <v>0</v>
      </c>
      <c r="L133" s="1">
        <f t="shared" si="34"/>
        <v>0</v>
      </c>
      <c r="M133" s="1">
        <f t="shared" si="34"/>
        <v>0</v>
      </c>
      <c r="P133" s="1" t="s">
        <v>2174</v>
      </c>
      <c r="Q133" s="1" t="str">
        <f t="shared" si="35"/>
        <v/>
      </c>
      <c r="R133" s="10" t="str">
        <f t="shared" si="36"/>
        <v/>
      </c>
      <c r="S133" s="3">
        <f t="shared" ref="S133:V155" si="39">J149</f>
        <v>0</v>
      </c>
      <c r="T133" s="3">
        <f t="shared" si="39"/>
        <v>0</v>
      </c>
      <c r="U133" s="3">
        <f t="shared" si="39"/>
        <v>0</v>
      </c>
      <c r="V133" s="3">
        <f t="shared" si="39"/>
        <v>0</v>
      </c>
    </row>
    <row r="134" spans="1:22">
      <c r="A134" s="14"/>
      <c r="J134" s="1">
        <f t="shared" si="38"/>
        <v>0</v>
      </c>
      <c r="K134" s="1">
        <f t="shared" si="34"/>
        <v>0</v>
      </c>
      <c r="L134" s="1">
        <f t="shared" si="34"/>
        <v>0</v>
      </c>
      <c r="M134" s="1">
        <f t="shared" si="34"/>
        <v>0</v>
      </c>
      <c r="P134" s="1" t="s">
        <v>2174</v>
      </c>
      <c r="Q134" s="1" t="str">
        <f t="shared" si="35"/>
        <v/>
      </c>
      <c r="R134" s="10" t="str">
        <f t="shared" si="36"/>
        <v/>
      </c>
      <c r="S134" s="3">
        <f t="shared" si="39"/>
        <v>0</v>
      </c>
      <c r="T134" s="3">
        <f t="shared" si="39"/>
        <v>0</v>
      </c>
      <c r="U134" s="3">
        <f t="shared" si="39"/>
        <v>0</v>
      </c>
      <c r="V134" s="3">
        <f t="shared" si="39"/>
        <v>0</v>
      </c>
    </row>
    <row r="135" spans="1:22">
      <c r="A135" s="14"/>
      <c r="J135" s="1">
        <f t="shared" si="38"/>
        <v>0</v>
      </c>
      <c r="K135" s="1">
        <f t="shared" si="34"/>
        <v>0</v>
      </c>
      <c r="L135" s="1">
        <f t="shared" si="34"/>
        <v>0</v>
      </c>
      <c r="M135" s="1">
        <f t="shared" si="34"/>
        <v>0</v>
      </c>
      <c r="P135" s="1" t="s">
        <v>2174</v>
      </c>
      <c r="Q135" s="1" t="str">
        <f t="shared" si="35"/>
        <v/>
      </c>
      <c r="R135" s="10" t="str">
        <f t="shared" si="36"/>
        <v/>
      </c>
      <c r="S135" s="3">
        <f t="shared" si="39"/>
        <v>0</v>
      </c>
      <c r="T135" s="3">
        <f t="shared" si="39"/>
        <v>0</v>
      </c>
      <c r="U135" s="3">
        <f t="shared" si="39"/>
        <v>0</v>
      </c>
      <c r="V135" s="3">
        <f t="shared" si="39"/>
        <v>0</v>
      </c>
    </row>
    <row r="136" spans="1:22">
      <c r="A136" s="14"/>
      <c r="J136" s="1">
        <f t="shared" si="38"/>
        <v>0</v>
      </c>
      <c r="K136" s="1">
        <f t="shared" si="34"/>
        <v>0</v>
      </c>
      <c r="L136" s="1">
        <f t="shared" si="34"/>
        <v>0</v>
      </c>
      <c r="M136" s="1">
        <f t="shared" si="34"/>
        <v>0</v>
      </c>
      <c r="P136" s="1" t="s">
        <v>2174</v>
      </c>
      <c r="Q136" s="1" t="str">
        <f t="shared" si="35"/>
        <v/>
      </c>
      <c r="R136" s="10" t="str">
        <f t="shared" si="36"/>
        <v/>
      </c>
      <c r="S136" s="3">
        <f t="shared" si="39"/>
        <v>0</v>
      </c>
      <c r="T136" s="3">
        <f t="shared" si="39"/>
        <v>0</v>
      </c>
      <c r="U136" s="3">
        <f t="shared" si="39"/>
        <v>0</v>
      </c>
      <c r="V136" s="3">
        <f t="shared" si="39"/>
        <v>0</v>
      </c>
    </row>
    <row r="137" spans="1:22">
      <c r="A137" s="14"/>
      <c r="J137" s="1">
        <f t="shared" si="38"/>
        <v>0</v>
      </c>
      <c r="K137" s="1">
        <f t="shared" si="34"/>
        <v>0</v>
      </c>
      <c r="L137" s="1">
        <f t="shared" si="34"/>
        <v>0</v>
      </c>
      <c r="M137" s="1">
        <f t="shared" si="34"/>
        <v>0</v>
      </c>
      <c r="P137" s="1" t="s">
        <v>2174</v>
      </c>
      <c r="Q137" s="1" t="str">
        <f t="shared" si="35"/>
        <v/>
      </c>
      <c r="R137" s="10" t="str">
        <f t="shared" si="36"/>
        <v/>
      </c>
      <c r="S137" s="3">
        <f t="shared" si="39"/>
        <v>0</v>
      </c>
      <c r="T137" s="3">
        <f t="shared" si="39"/>
        <v>0</v>
      </c>
      <c r="U137" s="3">
        <f t="shared" si="39"/>
        <v>0</v>
      </c>
      <c r="V137" s="3">
        <f t="shared" si="39"/>
        <v>0</v>
      </c>
    </row>
    <row r="138" spans="1:22">
      <c r="A138" s="14"/>
      <c r="J138" s="1">
        <f t="shared" si="38"/>
        <v>0</v>
      </c>
      <c r="K138" s="1">
        <f t="shared" si="34"/>
        <v>0</v>
      </c>
      <c r="L138" s="1">
        <f t="shared" si="34"/>
        <v>0</v>
      </c>
      <c r="M138" s="1">
        <f t="shared" si="34"/>
        <v>0</v>
      </c>
      <c r="P138" s="1" t="s">
        <v>2174</v>
      </c>
      <c r="Q138" s="1" t="str">
        <f t="shared" si="35"/>
        <v/>
      </c>
      <c r="R138" s="10" t="str">
        <f t="shared" si="36"/>
        <v/>
      </c>
      <c r="S138" s="3">
        <f t="shared" si="39"/>
        <v>0</v>
      </c>
      <c r="T138" s="3">
        <f t="shared" si="39"/>
        <v>0</v>
      </c>
      <c r="U138" s="3">
        <f t="shared" si="39"/>
        <v>0</v>
      </c>
      <c r="V138" s="3">
        <f t="shared" si="39"/>
        <v>0</v>
      </c>
    </row>
    <row r="139" spans="1:22">
      <c r="A139" s="14"/>
      <c r="J139" s="1">
        <f t="shared" si="38"/>
        <v>0</v>
      </c>
      <c r="K139" s="1">
        <f t="shared" si="34"/>
        <v>0</v>
      </c>
      <c r="L139" s="1">
        <f t="shared" si="34"/>
        <v>0</v>
      </c>
      <c r="M139" s="1">
        <f t="shared" si="34"/>
        <v>0</v>
      </c>
      <c r="P139" s="1" t="s">
        <v>2174</v>
      </c>
      <c r="Q139" s="1" t="str">
        <f t="shared" si="35"/>
        <v/>
      </c>
      <c r="R139" s="10" t="str">
        <f t="shared" si="36"/>
        <v/>
      </c>
      <c r="S139" s="3">
        <f t="shared" si="39"/>
        <v>0</v>
      </c>
      <c r="T139" s="3">
        <f t="shared" si="39"/>
        <v>0</v>
      </c>
      <c r="U139" s="3">
        <f t="shared" si="39"/>
        <v>0</v>
      </c>
      <c r="V139" s="3">
        <f t="shared" si="39"/>
        <v>0</v>
      </c>
    </row>
    <row r="140" spans="1:22">
      <c r="A140" s="14"/>
      <c r="J140" s="1">
        <f t="shared" si="38"/>
        <v>0</v>
      </c>
      <c r="K140" s="1">
        <f t="shared" si="34"/>
        <v>0</v>
      </c>
      <c r="L140" s="1">
        <f t="shared" si="34"/>
        <v>0</v>
      </c>
      <c r="M140" s="1">
        <f t="shared" si="34"/>
        <v>0</v>
      </c>
      <c r="P140" s="1" t="s">
        <v>2174</v>
      </c>
      <c r="Q140" s="1" t="str">
        <f t="shared" si="35"/>
        <v/>
      </c>
      <c r="R140" s="10" t="str">
        <f t="shared" si="36"/>
        <v/>
      </c>
      <c r="S140" s="3">
        <f t="shared" si="39"/>
        <v>0</v>
      </c>
      <c r="T140" s="3">
        <f t="shared" si="39"/>
        <v>0</v>
      </c>
      <c r="U140" s="3">
        <f t="shared" si="39"/>
        <v>0</v>
      </c>
      <c r="V140" s="3">
        <f t="shared" si="39"/>
        <v>0</v>
      </c>
    </row>
    <row r="141" spans="1:22">
      <c r="A141" s="14"/>
      <c r="J141" s="1">
        <f t="shared" si="38"/>
        <v>0</v>
      </c>
      <c r="K141" s="1">
        <f t="shared" si="34"/>
        <v>0</v>
      </c>
      <c r="L141" s="1">
        <f t="shared" si="34"/>
        <v>0</v>
      </c>
      <c r="M141" s="1">
        <f t="shared" si="34"/>
        <v>0</v>
      </c>
      <c r="P141" s="1" t="s">
        <v>2174</v>
      </c>
      <c r="Q141" s="1" t="str">
        <f t="shared" si="35"/>
        <v/>
      </c>
      <c r="R141" s="10" t="str">
        <f t="shared" si="36"/>
        <v/>
      </c>
      <c r="S141" s="3">
        <f t="shared" si="39"/>
        <v>0</v>
      </c>
      <c r="T141" s="3">
        <f t="shared" si="39"/>
        <v>0</v>
      </c>
      <c r="U141" s="3">
        <f t="shared" si="39"/>
        <v>0</v>
      </c>
      <c r="V141" s="3">
        <f t="shared" si="39"/>
        <v>0</v>
      </c>
    </row>
    <row r="142" spans="1:22">
      <c r="A142" s="14"/>
      <c r="J142" s="1">
        <f t="shared" si="38"/>
        <v>0</v>
      </c>
      <c r="K142" s="1">
        <f t="shared" si="34"/>
        <v>0</v>
      </c>
      <c r="L142" s="1">
        <f t="shared" si="34"/>
        <v>0</v>
      </c>
      <c r="M142" s="1">
        <f t="shared" si="34"/>
        <v>0</v>
      </c>
      <c r="P142" s="1" t="s">
        <v>2174</v>
      </c>
      <c r="Q142" s="1" t="str">
        <f t="shared" ref="Q142:Q155" si="40">IF(A158="","",C159)</f>
        <v/>
      </c>
      <c r="R142" s="10" t="str">
        <f t="shared" si="36"/>
        <v/>
      </c>
      <c r="S142" s="3">
        <f t="shared" si="39"/>
        <v>0</v>
      </c>
      <c r="T142" s="3">
        <f t="shared" si="39"/>
        <v>0</v>
      </c>
      <c r="U142" s="3">
        <f t="shared" si="39"/>
        <v>0</v>
      </c>
      <c r="V142" s="3">
        <f t="shared" si="39"/>
        <v>0</v>
      </c>
    </row>
    <row r="143" spans="1:22">
      <c r="A143" s="14"/>
      <c r="J143" s="1">
        <f t="shared" si="38"/>
        <v>0</v>
      </c>
      <c r="K143" s="1">
        <f t="shared" si="34"/>
        <v>0</v>
      </c>
      <c r="L143" s="1">
        <f t="shared" si="34"/>
        <v>0</v>
      </c>
      <c r="M143" s="1">
        <f t="shared" si="34"/>
        <v>0</v>
      </c>
      <c r="P143" s="1" t="s">
        <v>2174</v>
      </c>
      <c r="Q143" s="1" t="str">
        <f t="shared" si="40"/>
        <v/>
      </c>
      <c r="R143" s="10" t="str">
        <f t="shared" si="36"/>
        <v/>
      </c>
      <c r="S143" s="3">
        <f t="shared" si="39"/>
        <v>0</v>
      </c>
      <c r="T143" s="3">
        <f t="shared" si="39"/>
        <v>0</v>
      </c>
      <c r="U143" s="3">
        <f t="shared" si="39"/>
        <v>0</v>
      </c>
      <c r="V143" s="3">
        <f t="shared" si="39"/>
        <v>0</v>
      </c>
    </row>
    <row r="144" spans="1:22">
      <c r="A144" s="14"/>
      <c r="J144" s="1">
        <f t="shared" si="38"/>
        <v>0</v>
      </c>
      <c r="K144" s="1">
        <f t="shared" si="34"/>
        <v>0</v>
      </c>
      <c r="L144" s="1">
        <f t="shared" si="34"/>
        <v>0</v>
      </c>
      <c r="M144" s="1">
        <f t="shared" si="34"/>
        <v>0</v>
      </c>
      <c r="P144" s="1" t="s">
        <v>2174</v>
      </c>
      <c r="Q144" s="1" t="str">
        <f t="shared" si="40"/>
        <v/>
      </c>
      <c r="R144" s="10" t="str">
        <f t="shared" si="36"/>
        <v/>
      </c>
      <c r="S144" s="3">
        <f t="shared" si="39"/>
        <v>0</v>
      </c>
      <c r="T144" s="3">
        <f t="shared" si="39"/>
        <v>0</v>
      </c>
      <c r="U144" s="3">
        <f t="shared" si="39"/>
        <v>0</v>
      </c>
      <c r="V144" s="3">
        <f t="shared" si="39"/>
        <v>0</v>
      </c>
    </row>
    <row r="145" spans="1:22">
      <c r="A145" s="14"/>
      <c r="J145" s="1">
        <f t="shared" si="38"/>
        <v>0</v>
      </c>
      <c r="K145" s="1">
        <f t="shared" si="34"/>
        <v>0</v>
      </c>
      <c r="L145" s="1">
        <f t="shared" si="34"/>
        <v>0</v>
      </c>
      <c r="M145" s="1">
        <f t="shared" si="34"/>
        <v>0</v>
      </c>
      <c r="P145" s="1" t="s">
        <v>2174</v>
      </c>
      <c r="Q145" s="1" t="str">
        <f t="shared" si="40"/>
        <v/>
      </c>
      <c r="R145" s="10" t="str">
        <f t="shared" si="36"/>
        <v/>
      </c>
      <c r="S145" s="3">
        <f t="shared" si="39"/>
        <v>0</v>
      </c>
      <c r="T145" s="3">
        <f t="shared" si="39"/>
        <v>0</v>
      </c>
      <c r="U145" s="3">
        <f t="shared" si="39"/>
        <v>0</v>
      </c>
      <c r="V145" s="3">
        <f t="shared" si="39"/>
        <v>0</v>
      </c>
    </row>
    <row r="146" spans="1:22">
      <c r="A146" s="14"/>
      <c r="J146" s="1">
        <f t="shared" si="38"/>
        <v>0</v>
      </c>
      <c r="K146" s="1">
        <f t="shared" si="34"/>
        <v>0</v>
      </c>
      <c r="L146" s="1">
        <f t="shared" si="34"/>
        <v>0</v>
      </c>
      <c r="M146" s="1">
        <f t="shared" si="34"/>
        <v>0</v>
      </c>
      <c r="P146" s="1" t="s">
        <v>2174</v>
      </c>
      <c r="Q146" s="1" t="str">
        <f t="shared" si="40"/>
        <v/>
      </c>
      <c r="R146" s="10" t="str">
        <f t="shared" si="36"/>
        <v/>
      </c>
      <c r="S146" s="3">
        <f t="shared" si="39"/>
        <v>0</v>
      </c>
      <c r="T146" s="3">
        <f t="shared" si="39"/>
        <v>0</v>
      </c>
      <c r="U146" s="3">
        <f t="shared" si="39"/>
        <v>0</v>
      </c>
      <c r="V146" s="3">
        <f t="shared" si="39"/>
        <v>0</v>
      </c>
    </row>
    <row r="147" spans="1:22">
      <c r="A147" s="14"/>
      <c r="J147" s="1">
        <f t="shared" si="38"/>
        <v>0</v>
      </c>
      <c r="K147" s="1">
        <f t="shared" si="34"/>
        <v>0</v>
      </c>
      <c r="L147" s="1">
        <f t="shared" si="34"/>
        <v>0</v>
      </c>
      <c r="M147" s="1">
        <f t="shared" si="34"/>
        <v>0</v>
      </c>
      <c r="P147" s="1" t="s">
        <v>2174</v>
      </c>
      <c r="Q147" s="1" t="str">
        <f t="shared" si="40"/>
        <v/>
      </c>
      <c r="R147" s="10" t="str">
        <f t="shared" si="36"/>
        <v/>
      </c>
      <c r="S147" s="3">
        <f t="shared" si="39"/>
        <v>0</v>
      </c>
      <c r="T147" s="3">
        <f t="shared" si="39"/>
        <v>0</v>
      </c>
      <c r="U147" s="3">
        <f t="shared" si="39"/>
        <v>0</v>
      </c>
      <c r="V147" s="3">
        <f t="shared" si="39"/>
        <v>0</v>
      </c>
    </row>
    <row r="148" spans="1:22">
      <c r="A148" s="14"/>
      <c r="J148" s="1">
        <f t="shared" si="38"/>
        <v>0</v>
      </c>
      <c r="K148" s="1">
        <f t="shared" si="34"/>
        <v>0</v>
      </c>
      <c r="L148" s="1">
        <f t="shared" si="34"/>
        <v>0</v>
      </c>
      <c r="M148" s="1">
        <f t="shared" si="34"/>
        <v>0</v>
      </c>
      <c r="P148" s="1" t="s">
        <v>2174</v>
      </c>
      <c r="Q148" s="1" t="str">
        <f t="shared" si="40"/>
        <v/>
      </c>
      <c r="R148" s="10" t="str">
        <f t="shared" si="36"/>
        <v/>
      </c>
      <c r="S148" s="3">
        <f t="shared" si="39"/>
        <v>0</v>
      </c>
      <c r="T148" s="3">
        <f t="shared" si="39"/>
        <v>0</v>
      </c>
      <c r="U148" s="3">
        <f t="shared" si="39"/>
        <v>0</v>
      </c>
      <c r="V148" s="3">
        <f t="shared" si="39"/>
        <v>0</v>
      </c>
    </row>
    <row r="149" spans="1:22">
      <c r="A149" s="14"/>
      <c r="J149" s="1">
        <f t="shared" si="38"/>
        <v>0</v>
      </c>
      <c r="K149" s="1">
        <f t="shared" si="34"/>
        <v>0</v>
      </c>
      <c r="L149" s="1">
        <f t="shared" si="34"/>
        <v>0</v>
      </c>
      <c r="M149" s="1">
        <f t="shared" si="34"/>
        <v>0</v>
      </c>
      <c r="P149" s="1" t="s">
        <v>2174</v>
      </c>
      <c r="Q149" s="1" t="str">
        <f t="shared" si="40"/>
        <v/>
      </c>
      <c r="R149" s="10" t="str">
        <f t="shared" si="36"/>
        <v/>
      </c>
      <c r="S149" s="3">
        <f t="shared" si="39"/>
        <v>0</v>
      </c>
      <c r="T149" s="3">
        <f t="shared" si="39"/>
        <v>0</v>
      </c>
      <c r="U149" s="3">
        <f t="shared" si="39"/>
        <v>0</v>
      </c>
      <c r="V149" s="3">
        <f t="shared" si="39"/>
        <v>0</v>
      </c>
    </row>
    <row r="150" spans="1:22">
      <c r="A150" s="14"/>
      <c r="J150" s="1">
        <f t="shared" si="38"/>
        <v>0</v>
      </c>
      <c r="K150" s="1">
        <f t="shared" si="34"/>
        <v>0</v>
      </c>
      <c r="L150" s="1">
        <f t="shared" si="34"/>
        <v>0</v>
      </c>
      <c r="M150" s="1">
        <f t="shared" si="34"/>
        <v>0</v>
      </c>
      <c r="P150" s="1" t="s">
        <v>2174</v>
      </c>
      <c r="Q150" s="1" t="str">
        <f t="shared" si="40"/>
        <v/>
      </c>
      <c r="R150" s="10" t="str">
        <f t="shared" si="36"/>
        <v/>
      </c>
      <c r="S150" s="3">
        <f t="shared" si="39"/>
        <v>0</v>
      </c>
      <c r="T150" s="3">
        <f t="shared" si="39"/>
        <v>0</v>
      </c>
      <c r="U150" s="3">
        <f t="shared" si="39"/>
        <v>0</v>
      </c>
      <c r="V150" s="3">
        <f t="shared" si="39"/>
        <v>0</v>
      </c>
    </row>
    <row r="151" spans="1:22">
      <c r="A151" s="14"/>
      <c r="J151" s="1">
        <f t="shared" si="38"/>
        <v>0</v>
      </c>
      <c r="K151" s="1">
        <f t="shared" si="34"/>
        <v>0</v>
      </c>
      <c r="L151" s="1">
        <f t="shared" si="34"/>
        <v>0</v>
      </c>
      <c r="M151" s="1">
        <f t="shared" si="34"/>
        <v>0</v>
      </c>
      <c r="P151" s="1" t="s">
        <v>2174</v>
      </c>
      <c r="Q151" s="1" t="str">
        <f t="shared" si="40"/>
        <v/>
      </c>
      <c r="R151" s="10" t="str">
        <f t="shared" si="36"/>
        <v/>
      </c>
      <c r="S151" s="3">
        <f t="shared" si="39"/>
        <v>0</v>
      </c>
      <c r="T151" s="3">
        <f t="shared" si="39"/>
        <v>0</v>
      </c>
      <c r="U151" s="3">
        <f t="shared" si="39"/>
        <v>0</v>
      </c>
      <c r="V151" s="3">
        <f t="shared" si="39"/>
        <v>0</v>
      </c>
    </row>
    <row r="152" spans="1:22">
      <c r="A152" s="14"/>
      <c r="J152" s="1">
        <f t="shared" si="38"/>
        <v>0</v>
      </c>
      <c r="K152" s="1">
        <f t="shared" si="34"/>
        <v>0</v>
      </c>
      <c r="L152" s="1">
        <f t="shared" si="34"/>
        <v>0</v>
      </c>
      <c r="M152" s="1">
        <f t="shared" si="34"/>
        <v>0</v>
      </c>
      <c r="P152" s="1" t="s">
        <v>2174</v>
      </c>
      <c r="Q152" s="1" t="str">
        <f t="shared" si="40"/>
        <v/>
      </c>
      <c r="R152" s="10" t="str">
        <f t="shared" si="36"/>
        <v/>
      </c>
      <c r="S152" s="3">
        <f t="shared" si="39"/>
        <v>0</v>
      </c>
      <c r="T152" s="3">
        <f t="shared" si="39"/>
        <v>0</v>
      </c>
      <c r="U152" s="3">
        <f t="shared" si="39"/>
        <v>0</v>
      </c>
      <c r="V152" s="3">
        <f t="shared" si="39"/>
        <v>0</v>
      </c>
    </row>
    <row r="153" spans="1:22">
      <c r="A153" s="14"/>
      <c r="J153" s="1">
        <f t="shared" si="38"/>
        <v>0</v>
      </c>
      <c r="K153" s="1">
        <f t="shared" si="34"/>
        <v>0</v>
      </c>
      <c r="L153" s="1">
        <f t="shared" si="34"/>
        <v>0</v>
      </c>
      <c r="M153" s="1">
        <f t="shared" si="34"/>
        <v>0</v>
      </c>
      <c r="P153" s="1" t="s">
        <v>2174</v>
      </c>
      <c r="Q153" s="1" t="str">
        <f t="shared" si="40"/>
        <v/>
      </c>
      <c r="R153" s="10" t="str">
        <f t="shared" si="36"/>
        <v/>
      </c>
      <c r="S153" s="3">
        <f t="shared" si="39"/>
        <v>0</v>
      </c>
      <c r="T153" s="3">
        <f t="shared" si="39"/>
        <v>0</v>
      </c>
      <c r="U153" s="3">
        <f t="shared" si="39"/>
        <v>0</v>
      </c>
      <c r="V153" s="3">
        <f t="shared" si="39"/>
        <v>0</v>
      </c>
    </row>
    <row r="154" spans="1:22">
      <c r="A154" s="14"/>
      <c r="J154" s="1">
        <f t="shared" si="38"/>
        <v>0</v>
      </c>
      <c r="K154" s="1">
        <f t="shared" si="34"/>
        <v>0</v>
      </c>
      <c r="L154" s="1">
        <f t="shared" si="34"/>
        <v>0</v>
      </c>
      <c r="M154" s="1">
        <f t="shared" si="34"/>
        <v>0</v>
      </c>
      <c r="P154" s="1" t="s">
        <v>2174</v>
      </c>
      <c r="Q154" s="1" t="str">
        <f t="shared" si="40"/>
        <v/>
      </c>
      <c r="R154" s="10" t="str">
        <f t="shared" si="36"/>
        <v/>
      </c>
      <c r="S154" s="3">
        <f t="shared" si="39"/>
        <v>0</v>
      </c>
      <c r="T154" s="3">
        <f t="shared" si="39"/>
        <v>0</v>
      </c>
      <c r="U154" s="3">
        <f t="shared" si="39"/>
        <v>0</v>
      </c>
      <c r="V154" s="3">
        <f t="shared" si="39"/>
        <v>0</v>
      </c>
    </row>
    <row r="155" spans="1:22">
      <c r="A155" s="14"/>
      <c r="J155" s="1">
        <f t="shared" si="38"/>
        <v>0</v>
      </c>
      <c r="K155" s="1">
        <f t="shared" si="34"/>
        <v>0</v>
      </c>
      <c r="L155" s="1">
        <f t="shared" si="34"/>
        <v>0</v>
      </c>
      <c r="M155" s="1">
        <f t="shared" si="34"/>
        <v>0</v>
      </c>
      <c r="P155" s="1" t="s">
        <v>2174</v>
      </c>
      <c r="Q155" s="1" t="str">
        <f t="shared" si="40"/>
        <v/>
      </c>
      <c r="R155" s="10" t="str">
        <f t="shared" si="36"/>
        <v/>
      </c>
      <c r="S155" s="3">
        <f t="shared" si="39"/>
        <v>0</v>
      </c>
      <c r="T155" s="3">
        <f t="shared" si="39"/>
        <v>0</v>
      </c>
      <c r="U155" s="3">
        <f t="shared" si="39"/>
        <v>0</v>
      </c>
      <c r="V155" s="3">
        <f t="shared" si="39"/>
        <v>0</v>
      </c>
    </row>
    <row r="156" spans="1:22">
      <c r="A156" s="14"/>
      <c r="J156" s="1">
        <f t="shared" si="38"/>
        <v>0</v>
      </c>
      <c r="K156" s="1">
        <f t="shared" si="34"/>
        <v>0</v>
      </c>
      <c r="L156" s="1">
        <f t="shared" si="34"/>
        <v>0</v>
      </c>
      <c r="M156" s="1">
        <f t="shared" si="34"/>
        <v>0</v>
      </c>
    </row>
    <row r="157" spans="1:22">
      <c r="A157" s="14"/>
      <c r="J157" s="1">
        <f t="shared" si="38"/>
        <v>0</v>
      </c>
      <c r="K157" s="1">
        <f t="shared" si="34"/>
        <v>0</v>
      </c>
      <c r="L157" s="1">
        <f t="shared" si="34"/>
        <v>0</v>
      </c>
      <c r="M157" s="1">
        <f t="shared" si="34"/>
        <v>0</v>
      </c>
    </row>
    <row r="158" spans="1:22">
      <c r="A158" s="14"/>
      <c r="J158" s="1">
        <f t="shared" si="38"/>
        <v>0</v>
      </c>
      <c r="K158" s="1">
        <f t="shared" si="34"/>
        <v>0</v>
      </c>
      <c r="L158" s="1">
        <f t="shared" si="34"/>
        <v>0</v>
      </c>
      <c r="M158" s="1">
        <f t="shared" si="34"/>
        <v>0</v>
      </c>
    </row>
    <row r="159" spans="1:22">
      <c r="A159" s="14"/>
      <c r="J159" s="1">
        <f t="shared" si="38"/>
        <v>0</v>
      </c>
      <c r="K159" s="1">
        <f t="shared" si="34"/>
        <v>0</v>
      </c>
      <c r="L159" s="1">
        <f t="shared" si="34"/>
        <v>0</v>
      </c>
      <c r="M159" s="1">
        <f t="shared" si="34"/>
        <v>0</v>
      </c>
    </row>
    <row r="160" spans="1:22">
      <c r="A160" s="14"/>
      <c r="J160" s="1">
        <f t="shared" si="38"/>
        <v>0</v>
      </c>
      <c r="K160" s="1">
        <f t="shared" si="34"/>
        <v>0</v>
      </c>
      <c r="L160" s="1">
        <f t="shared" si="34"/>
        <v>0</v>
      </c>
      <c r="M160" s="1">
        <f t="shared" si="34"/>
        <v>0</v>
      </c>
    </row>
    <row r="161" spans="1:13">
      <c r="A161" s="14"/>
      <c r="J161" s="1">
        <f t="shared" si="38"/>
        <v>0</v>
      </c>
      <c r="K161" s="1">
        <f t="shared" si="34"/>
        <v>0</v>
      </c>
      <c r="L161" s="1">
        <f t="shared" si="34"/>
        <v>0</v>
      </c>
      <c r="M161" s="1">
        <f t="shared" si="34"/>
        <v>0</v>
      </c>
    </row>
    <row r="162" spans="1:13">
      <c r="A162" s="14"/>
      <c r="J162" s="1">
        <f t="shared" si="38"/>
        <v>0</v>
      </c>
      <c r="K162" s="1">
        <f t="shared" si="34"/>
        <v>0</v>
      </c>
      <c r="L162" s="1">
        <f t="shared" si="34"/>
        <v>0</v>
      </c>
      <c r="M162" s="1">
        <f t="shared" si="34"/>
        <v>0</v>
      </c>
    </row>
    <row r="163" spans="1:13">
      <c r="A163" s="14"/>
      <c r="J163" s="1">
        <f t="shared" si="38"/>
        <v>0</v>
      </c>
      <c r="K163" s="1">
        <f t="shared" si="34"/>
        <v>0</v>
      </c>
      <c r="L163" s="1">
        <f t="shared" si="34"/>
        <v>0</v>
      </c>
      <c r="M163" s="1">
        <f t="shared" si="34"/>
        <v>0</v>
      </c>
    </row>
    <row r="164" spans="1:13">
      <c r="A164" s="14"/>
      <c r="J164" s="1">
        <f t="shared" si="38"/>
        <v>0</v>
      </c>
      <c r="K164" s="1">
        <f t="shared" si="34"/>
        <v>0</v>
      </c>
      <c r="L164" s="1">
        <f t="shared" si="34"/>
        <v>0</v>
      </c>
      <c r="M164" s="1">
        <f t="shared" si="34"/>
        <v>0</v>
      </c>
    </row>
    <row r="165" spans="1:13">
      <c r="A165" s="14"/>
      <c r="J165" s="1">
        <f t="shared" si="38"/>
        <v>0</v>
      </c>
      <c r="K165" s="1">
        <f t="shared" si="34"/>
        <v>0</v>
      </c>
      <c r="L165" s="1">
        <f t="shared" si="34"/>
        <v>0</v>
      </c>
      <c r="M165" s="1">
        <f t="shared" si="34"/>
        <v>0</v>
      </c>
    </row>
    <row r="166" spans="1:13">
      <c r="A166" s="14"/>
      <c r="J166" s="1">
        <f t="shared" si="38"/>
        <v>0</v>
      </c>
      <c r="K166" s="1">
        <f t="shared" si="34"/>
        <v>0</v>
      </c>
      <c r="L166" s="1">
        <f t="shared" si="34"/>
        <v>0</v>
      </c>
      <c r="M166" s="1">
        <f t="shared" si="34"/>
        <v>0</v>
      </c>
    </row>
    <row r="167" spans="1:13">
      <c r="A167" s="14"/>
      <c r="J167" s="1">
        <f t="shared" si="38"/>
        <v>0</v>
      </c>
      <c r="K167" s="1">
        <f t="shared" si="34"/>
        <v>0</v>
      </c>
      <c r="L167" s="1">
        <f t="shared" si="34"/>
        <v>0</v>
      </c>
      <c r="M167" s="1">
        <f t="shared" si="34"/>
        <v>0</v>
      </c>
    </row>
    <row r="168" spans="1:13">
      <c r="A168" s="14"/>
      <c r="J168" s="1">
        <f t="shared" si="38"/>
        <v>0</v>
      </c>
      <c r="K168" s="1">
        <f t="shared" si="34"/>
        <v>0</v>
      </c>
      <c r="L168" s="1">
        <f t="shared" si="34"/>
        <v>0</v>
      </c>
      <c r="M168" s="1">
        <f t="shared" si="34"/>
        <v>0</v>
      </c>
    </row>
    <row r="169" spans="1:13">
      <c r="A169" s="14"/>
      <c r="J169" s="1">
        <f t="shared" si="38"/>
        <v>0</v>
      </c>
      <c r="K169" s="1">
        <f t="shared" si="34"/>
        <v>0</v>
      </c>
      <c r="L169" s="1">
        <f t="shared" si="34"/>
        <v>0</v>
      </c>
      <c r="M169" s="1">
        <f t="shared" si="34"/>
        <v>0</v>
      </c>
    </row>
    <row r="170" spans="1:13">
      <c r="A170" s="14"/>
    </row>
    <row r="171" spans="1:13">
      <c r="A171" s="14"/>
    </row>
    <row r="172" spans="1:13">
      <c r="A172" s="14"/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2957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IF(Tabela17[[#This Row],[Código]]="IBOV","^BVSP",IF(Tabela17[[#This Row],[Código]]="","",CONCATENATE(LEFT(Tabela17[[#This Row],[Código]],6),".SA")))</f>
        <v>ABCB3.SA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 0))</f>
        <v>0</v>
      </c>
      <c r="K7" s="1">
        <f>IF($A7="",0,IF(E7&lt;&gt;"N/A",VALUE(CONCATENATE(LEFT(E7,LEN(E7)-3),",",RIGHT(E7,2))), 0))</f>
        <v>0</v>
      </c>
      <c r="L7" s="1">
        <f>IF($A7="",0,IF(F7&lt;&gt;"N/A",VALUE(CONCATENATE(LEFT(F7,LEN(F7)-3),",",RIGHT(F7,2))), 0))</f>
        <v>0</v>
      </c>
      <c r="M7" s="1">
        <f>IF($A7="",0,IF(G7&lt;&gt;"N/A",VALUE(CONCATENATE(LEFT(G7,LEN(G7)-3),",",RIGHT(G7,2))), 0))</f>
        <v>0</v>
      </c>
      <c r="P7" s="7" t="s">
        <v>190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IF(Tabela17[[#This Row],[Código]]="IBOV","^BVSP",IF(Tabela17[[#This Row],[Código]]="","",CONCATENATE(LEFT(Tabela17[[#This Row],[Código]],6),".SA")))</f>
        <v>AFLT3.SA</v>
      </c>
      <c r="C8" s="1" t="s">
        <v>2821</v>
      </c>
      <c r="D8" s="1" t="s">
        <v>2255</v>
      </c>
      <c r="E8" s="1" t="s">
        <v>2255</v>
      </c>
      <c r="F8" s="1" t="s">
        <v>2255</v>
      </c>
      <c r="G8" s="1" t="s">
        <v>2255</v>
      </c>
      <c r="H8" s="18">
        <v>42457</v>
      </c>
      <c r="J8" s="1">
        <f t="shared" ref="J8:J71" si="6">IF($A8="",0,IF(D8&lt;&gt;"N/A",VALUE(CONCATENATE(LEFT(D8,LEN(D8)-3),",",RIGHT(D8,2))), 0))</f>
        <v>2.25</v>
      </c>
      <c r="K8" s="1">
        <f t="shared" ref="K8:K71" si="7">IF($A8="",0,IF(E8&lt;&gt;"N/A",VALUE(CONCATENATE(LEFT(E8,LEN(E8)-3),",",RIGHT(E8,2))), 0))</f>
        <v>2.25</v>
      </c>
      <c r="L8" s="1">
        <f t="shared" ref="L8:L71" si="8">IF($A8="",0,IF(F8&lt;&gt;"N/A",VALUE(CONCATENATE(LEFT(F8,LEN(F8)-3),",",RIGHT(F8,2))), 0))</f>
        <v>2.25</v>
      </c>
      <c r="M8" s="1">
        <f t="shared" ref="M8:M71" si="9">IF($A8="",0,IF(G8&lt;&gt;"N/A",VALUE(CONCATENATE(LEFT(G8,LEN(G8)-3),",",RIGHT(G8,2))), 0))</f>
        <v>2.25</v>
      </c>
      <c r="P8" s="8" t="s">
        <v>195</v>
      </c>
      <c r="Q8" s="5" t="str">
        <f t="shared" si="0"/>
        <v>AFLUENTE T  ON</v>
      </c>
      <c r="R8" s="18">
        <f t="shared" si="1"/>
        <v>42457</v>
      </c>
      <c r="S8" s="3">
        <f t="shared" si="2"/>
        <v>2.25</v>
      </c>
      <c r="T8" s="3">
        <f t="shared" si="3"/>
        <v>2.25</v>
      </c>
      <c r="U8" s="3">
        <f t="shared" si="4"/>
        <v>2.25</v>
      </c>
      <c r="V8" s="3">
        <f t="shared" si="5"/>
        <v>2.25</v>
      </c>
    </row>
    <row r="9" spans="1:22">
      <c r="A9" s="14" t="str">
        <f>IF(Tabela17[[#This Row],[Código]]="IBOV","^BVSP",IF(Tabela17[[#This Row],[Código]]="","",CONCATENATE(LEFT(Tabela17[[#This Row],[Código]],6),".SA")))</f>
        <v>AFLU3.SA</v>
      </c>
      <c r="C9" s="1" t="s">
        <v>2822</v>
      </c>
      <c r="D9" s="1" t="s">
        <v>2279</v>
      </c>
      <c r="E9" s="1" t="s">
        <v>2279</v>
      </c>
      <c r="F9" s="1" t="s">
        <v>2279</v>
      </c>
      <c r="G9" s="1" t="s">
        <v>2279</v>
      </c>
      <c r="H9" s="18">
        <v>42479</v>
      </c>
      <c r="J9" s="1">
        <f t="shared" si="6"/>
        <v>3.1</v>
      </c>
      <c r="K9" s="1">
        <f t="shared" si="7"/>
        <v>3.1</v>
      </c>
      <c r="L9" s="1">
        <f t="shared" si="8"/>
        <v>3.1</v>
      </c>
      <c r="M9" s="1">
        <f t="shared" si="9"/>
        <v>3.1</v>
      </c>
      <c r="P9" s="7" t="s">
        <v>192</v>
      </c>
      <c r="Q9" s="5" t="str">
        <f t="shared" si="0"/>
        <v>AFLUENTE    ON</v>
      </c>
      <c r="R9" s="18">
        <f t="shared" si="1"/>
        <v>42479</v>
      </c>
      <c r="S9" s="3">
        <f t="shared" si="2"/>
        <v>3.1</v>
      </c>
      <c r="T9" s="3">
        <f t="shared" si="3"/>
        <v>3.1</v>
      </c>
      <c r="U9" s="3">
        <f t="shared" si="4"/>
        <v>3.1</v>
      </c>
      <c r="V9" s="3">
        <f t="shared" si="5"/>
        <v>3.1</v>
      </c>
    </row>
    <row r="10" spans="1:22">
      <c r="A10" s="14" t="str">
        <f>IF(Tabela17[[#This Row],[Código]]="IBOV","^BVSP",IF(Tabela17[[#This Row],[Código]]="","",CONCATENATE(LEFT(Tabela17[[#This Row],[Código]],6),".SA")))</f>
        <v>AFLU5.SA</v>
      </c>
      <c r="C10" s="1" t="s">
        <v>2823</v>
      </c>
      <c r="D10" s="1" t="s">
        <v>2824</v>
      </c>
      <c r="E10" s="1" t="s">
        <v>2824</v>
      </c>
      <c r="F10" s="1" t="s">
        <v>2824</v>
      </c>
      <c r="G10" s="1" t="s">
        <v>2824</v>
      </c>
      <c r="H10" s="18">
        <v>42457</v>
      </c>
      <c r="J10" s="1">
        <f t="shared" si="6"/>
        <v>5.26</v>
      </c>
      <c r="K10" s="1">
        <f t="shared" si="7"/>
        <v>5.26</v>
      </c>
      <c r="L10" s="1">
        <f t="shared" si="8"/>
        <v>5.26</v>
      </c>
      <c r="M10" s="1">
        <f t="shared" si="9"/>
        <v>5.26</v>
      </c>
      <c r="P10" s="7" t="s">
        <v>193</v>
      </c>
      <c r="Q10" s="5" t="str">
        <f t="shared" si="0"/>
        <v>AFLUENTE    PNA</v>
      </c>
      <c r="R10" s="17">
        <f t="shared" si="1"/>
        <v>42457</v>
      </c>
      <c r="S10" s="4">
        <f t="shared" si="2"/>
        <v>5.26</v>
      </c>
      <c r="T10" s="4">
        <f t="shared" si="3"/>
        <v>5.26</v>
      </c>
      <c r="U10" s="3">
        <f t="shared" si="4"/>
        <v>5.26</v>
      </c>
      <c r="V10" s="3">
        <f t="shared" si="5"/>
        <v>5.26</v>
      </c>
    </row>
    <row r="11" spans="1:22">
      <c r="A11" s="14" t="str">
        <f>IF(Tabela17[[#This Row],[Código]]="IBOV","^BVSP",IF(Tabela17[[#This Row],[Código]]="","",CONCATENATE(LEFT(Tabela17[[#This Row],[Código]],6),".SA")))</f>
        <v>AFLU6.SA</v>
      </c>
      <c r="C11" s="1" t="s">
        <v>2825</v>
      </c>
      <c r="D11" s="1" t="s">
        <v>191</v>
      </c>
      <c r="E11" s="1" t="s">
        <v>191</v>
      </c>
      <c r="F11" s="1" t="s">
        <v>191</v>
      </c>
      <c r="G11" s="1" t="s">
        <v>191</v>
      </c>
      <c r="H11" s="18">
        <v>42457</v>
      </c>
      <c r="J11" s="1">
        <f t="shared" si="6"/>
        <v>0</v>
      </c>
      <c r="K11" s="1">
        <f t="shared" si="7"/>
        <v>0</v>
      </c>
      <c r="L11" s="1">
        <f t="shared" si="8"/>
        <v>0</v>
      </c>
      <c r="M11" s="1">
        <f t="shared" si="9"/>
        <v>0</v>
      </c>
      <c r="P11" s="7" t="s">
        <v>194</v>
      </c>
      <c r="Q11" s="5" t="str">
        <f t="shared" si="0"/>
        <v>AFLUENTE    PNB</v>
      </c>
      <c r="R11" s="18">
        <f t="shared" si="1"/>
        <v>42457</v>
      </c>
      <c r="S11" s="3">
        <f t="shared" si="2"/>
        <v>0</v>
      </c>
      <c r="T11" s="3">
        <f t="shared" si="3"/>
        <v>0</v>
      </c>
      <c r="U11" s="3">
        <f t="shared" si="4"/>
        <v>0</v>
      </c>
      <c r="V11" s="3">
        <f t="shared" si="5"/>
        <v>0</v>
      </c>
    </row>
    <row r="12" spans="1:22">
      <c r="A12" s="14" t="str">
        <f>IF(Tabela17[[#This Row],[Código]]="IBOV","^BVSP",IF(Tabela17[[#This Row],[Código]]="","",CONCATENATE(LEFT(Tabela17[[#This Row],[Código]],6),".SA")))</f>
        <v>ALSC3.SA</v>
      </c>
      <c r="C12" s="1" t="s">
        <v>2826</v>
      </c>
      <c r="D12" s="1" t="s">
        <v>2663</v>
      </c>
      <c r="E12" s="1" t="s">
        <v>2970</v>
      </c>
      <c r="F12" s="1" t="s">
        <v>3099</v>
      </c>
      <c r="G12" s="1" t="s">
        <v>3261</v>
      </c>
      <c r="H12" s="18">
        <v>42529</v>
      </c>
      <c r="J12" s="1">
        <f t="shared" si="6"/>
        <v>13.23</v>
      </c>
      <c r="K12" s="1">
        <f t="shared" si="7"/>
        <v>13.45</v>
      </c>
      <c r="L12" s="1">
        <f t="shared" si="8"/>
        <v>13.59</v>
      </c>
      <c r="M12" s="1">
        <f t="shared" si="9"/>
        <v>13.11</v>
      </c>
      <c r="P12" s="7" t="s">
        <v>167</v>
      </c>
      <c r="Q12" s="5" t="str">
        <f t="shared" si="0"/>
        <v>ALIANSCE    ON      NM</v>
      </c>
      <c r="R12" s="17">
        <f t="shared" si="1"/>
        <v>42529</v>
      </c>
      <c r="S12" s="4">
        <f t="shared" si="2"/>
        <v>13.23</v>
      </c>
      <c r="T12" s="4">
        <f t="shared" si="3"/>
        <v>13.45</v>
      </c>
      <c r="U12" s="4">
        <f t="shared" si="4"/>
        <v>13.59</v>
      </c>
      <c r="V12" s="4">
        <f t="shared" si="5"/>
        <v>13.11</v>
      </c>
    </row>
    <row r="13" spans="1:22">
      <c r="A13" s="14" t="str">
        <f>IF(Tabela17[[#This Row],[Código]]="IBOV","^BVSP",IF(Tabela17[[#This Row],[Código]]="","",CONCATENATE(LEFT(Tabela17[[#This Row],[Código]],6),".SA")))</f>
        <v>ALUP11.SA</v>
      </c>
      <c r="C13" s="1" t="s">
        <v>2827</v>
      </c>
      <c r="D13" s="1" t="s">
        <v>3262</v>
      </c>
      <c r="E13" s="1" t="s">
        <v>3263</v>
      </c>
      <c r="F13" s="1" t="s">
        <v>3201</v>
      </c>
      <c r="G13" s="1" t="s">
        <v>3264</v>
      </c>
      <c r="H13" s="18">
        <v>42529</v>
      </c>
      <c r="J13" s="1">
        <f t="shared" si="6"/>
        <v>12.44</v>
      </c>
      <c r="K13" s="1">
        <f t="shared" si="7"/>
        <v>12.39</v>
      </c>
      <c r="L13" s="1">
        <f t="shared" si="8"/>
        <v>12.48</v>
      </c>
      <c r="M13" s="1">
        <f t="shared" si="9"/>
        <v>12.34</v>
      </c>
      <c r="P13" s="7" t="s">
        <v>196</v>
      </c>
      <c r="Q13" s="5" t="str">
        <f t="shared" si="0"/>
        <v>ALUPAR      UNT ES  N2</v>
      </c>
      <c r="R13" s="18">
        <f t="shared" si="1"/>
        <v>42529</v>
      </c>
      <c r="S13" s="3">
        <f t="shared" si="2"/>
        <v>12.44</v>
      </c>
      <c r="T13" s="3">
        <f t="shared" si="3"/>
        <v>12.39</v>
      </c>
      <c r="U13" s="3">
        <f t="shared" si="4"/>
        <v>12.48</v>
      </c>
      <c r="V13" s="3">
        <f t="shared" si="5"/>
        <v>12.34</v>
      </c>
    </row>
    <row r="14" spans="1:22">
      <c r="A14" s="14" t="str">
        <f>IF(Tabela17[[#This Row],[Código]]="IBOV","^BVSP",IF(Tabela17[[#This Row],[Código]]="","",CONCATENATE(LEFT(Tabela17[[#This Row],[Código]],6),".SA")))</f>
        <v>ALUP3.SA</v>
      </c>
      <c r="C14" s="1" t="s">
        <v>2828</v>
      </c>
      <c r="D14" s="1" t="s">
        <v>191</v>
      </c>
      <c r="E14" s="1" t="s">
        <v>191</v>
      </c>
      <c r="F14" s="1" t="s">
        <v>191</v>
      </c>
      <c r="G14" s="1" t="s">
        <v>191</v>
      </c>
      <c r="H14" s="18">
        <v>42457</v>
      </c>
      <c r="J14" s="1">
        <f t="shared" si="6"/>
        <v>0</v>
      </c>
      <c r="K14" s="1">
        <f t="shared" si="7"/>
        <v>0</v>
      </c>
      <c r="L14" s="1">
        <f t="shared" si="8"/>
        <v>0</v>
      </c>
      <c r="M14" s="1">
        <f t="shared" si="9"/>
        <v>0</v>
      </c>
      <c r="P14" s="8" t="s">
        <v>197</v>
      </c>
      <c r="Q14" s="5" t="str">
        <f t="shared" si="0"/>
        <v>ALUPAR      ON  ES  N2</v>
      </c>
      <c r="R14" s="18">
        <f t="shared" si="1"/>
        <v>42457</v>
      </c>
      <c r="S14" s="3">
        <f t="shared" si="2"/>
        <v>0</v>
      </c>
      <c r="T14" s="3">
        <f t="shared" si="3"/>
        <v>0</v>
      </c>
      <c r="U14" s="3">
        <f t="shared" si="4"/>
        <v>0</v>
      </c>
      <c r="V14" s="3">
        <f t="shared" si="5"/>
        <v>0</v>
      </c>
    </row>
    <row r="15" spans="1:22">
      <c r="A15" s="14" t="str">
        <f>IF(Tabela17[[#This Row],[Código]]="IBOV","^BVSP",IF(Tabela17[[#This Row],[Código]]="","",CONCATENATE(LEFT(Tabela17[[#This Row],[Código]],6),".SA")))</f>
        <v>ALUP4.SA</v>
      </c>
      <c r="C15" s="1" t="s">
        <v>2829</v>
      </c>
      <c r="D15" s="1" t="s">
        <v>191</v>
      </c>
      <c r="E15" s="1" t="s">
        <v>191</v>
      </c>
      <c r="F15" s="1" t="s">
        <v>191</v>
      </c>
      <c r="G15" s="1" t="s">
        <v>191</v>
      </c>
      <c r="H15" s="18">
        <v>42457</v>
      </c>
      <c r="J15" s="1">
        <f t="shared" si="6"/>
        <v>0</v>
      </c>
      <c r="K15" s="1">
        <f t="shared" si="7"/>
        <v>0</v>
      </c>
      <c r="L15" s="1">
        <f t="shared" si="8"/>
        <v>0</v>
      </c>
      <c r="M15" s="1">
        <f t="shared" si="9"/>
        <v>0</v>
      </c>
      <c r="P15" s="7" t="s">
        <v>198</v>
      </c>
      <c r="Q15" s="5" t="str">
        <f t="shared" si="0"/>
        <v>ALUPAR      PN  ES  N2</v>
      </c>
      <c r="R15" s="18">
        <f t="shared" si="1"/>
        <v>42457</v>
      </c>
      <c r="S15" s="3">
        <f t="shared" si="2"/>
        <v>0</v>
      </c>
      <c r="T15" s="3">
        <f t="shared" si="3"/>
        <v>0</v>
      </c>
      <c r="U15" s="3">
        <f t="shared" si="4"/>
        <v>0</v>
      </c>
      <c r="V15" s="3">
        <f t="shared" si="5"/>
        <v>0</v>
      </c>
    </row>
    <row r="16" spans="1:22">
      <c r="A16" s="14" t="str">
        <f>IF(Tabela17[[#This Row],[Código]]="IBOV","^BVSP",IF(Tabela17[[#This Row],[Código]]="","",CONCATENATE(LEFT(Tabela17[[#This Row],[Código]],6),".SA")))</f>
        <v>BAHI3.SA</v>
      </c>
      <c r="C16" s="1" t="s">
        <v>2830</v>
      </c>
      <c r="D16" s="1" t="s">
        <v>3029</v>
      </c>
      <c r="E16" s="1" t="s">
        <v>3029</v>
      </c>
      <c r="F16" s="1" t="s">
        <v>3029</v>
      </c>
      <c r="G16" s="1" t="s">
        <v>3029</v>
      </c>
      <c r="H16" s="18">
        <v>42529</v>
      </c>
      <c r="J16" s="1">
        <f t="shared" si="6"/>
        <v>2.5499999999999998</v>
      </c>
      <c r="K16" s="1">
        <f t="shared" si="7"/>
        <v>2.5499999999999998</v>
      </c>
      <c r="L16" s="1">
        <f t="shared" si="8"/>
        <v>2.5499999999999998</v>
      </c>
      <c r="M16" s="1">
        <f t="shared" si="9"/>
        <v>2.5499999999999998</v>
      </c>
      <c r="P16" s="7" t="s">
        <v>155</v>
      </c>
      <c r="Q16" s="5" t="str">
        <f t="shared" si="0"/>
        <v>BAHEMA      ON</v>
      </c>
      <c r="R16" s="18">
        <f t="shared" si="1"/>
        <v>42529</v>
      </c>
      <c r="S16" s="3">
        <f t="shared" si="2"/>
        <v>2.5499999999999998</v>
      </c>
      <c r="T16" s="3">
        <f t="shared" si="3"/>
        <v>2.5499999999999998</v>
      </c>
      <c r="U16" s="3">
        <f t="shared" si="4"/>
        <v>2.5499999999999998</v>
      </c>
      <c r="V16" s="3">
        <f t="shared" si="5"/>
        <v>2.5499999999999998</v>
      </c>
    </row>
    <row r="17" spans="1:22">
      <c r="A17" s="14" t="str">
        <f>IF(Tabela17[[#This Row],[Código]]="IBOV","^BVSP",IF(Tabela17[[#This Row],[Código]]="","",CONCATENATE(LEFT(Tabela17[[#This Row],[Código]],6),".SA")))</f>
        <v>BBSE3.SA</v>
      </c>
      <c r="C17" s="1" t="s">
        <v>2831</v>
      </c>
      <c r="D17" s="1" t="s">
        <v>3040</v>
      </c>
      <c r="E17" s="1" t="s">
        <v>3265</v>
      </c>
      <c r="F17" s="1" t="s">
        <v>3266</v>
      </c>
      <c r="G17" s="1" t="s">
        <v>3267</v>
      </c>
      <c r="H17" s="18">
        <v>42529</v>
      </c>
      <c r="J17" s="1">
        <f t="shared" si="6"/>
        <v>27.17</v>
      </c>
      <c r="K17" s="1">
        <f t="shared" si="7"/>
        <v>27.39</v>
      </c>
      <c r="L17" s="1">
        <f t="shared" si="8"/>
        <v>27.46</v>
      </c>
      <c r="M17" s="1">
        <f t="shared" si="9"/>
        <v>26.91</v>
      </c>
      <c r="P17" s="8" t="s">
        <v>15</v>
      </c>
      <c r="Q17" s="5" t="str">
        <f t="shared" si="0"/>
        <v>BBSEGURIDADEON      NM</v>
      </c>
      <c r="R17" s="18">
        <f t="shared" si="1"/>
        <v>42529</v>
      </c>
      <c r="S17" s="3">
        <f t="shared" si="2"/>
        <v>27.17</v>
      </c>
      <c r="T17" s="3">
        <f t="shared" si="3"/>
        <v>27.39</v>
      </c>
      <c r="U17" s="3">
        <f t="shared" si="4"/>
        <v>27.46</v>
      </c>
      <c r="V17" s="3">
        <f t="shared" si="5"/>
        <v>26.91</v>
      </c>
    </row>
    <row r="18" spans="1:22">
      <c r="A18" s="14" t="str">
        <f>IF(Tabela17[[#This Row],[Código]]="IBOV","^BVSP",IF(Tabela17[[#This Row],[Código]]="","",CONCATENATE(LEFT(Tabela17[[#This Row],[Código]],6),".SA")))</f>
        <v>BRAP3.SA</v>
      </c>
      <c r="C18" s="1" t="s">
        <v>2832</v>
      </c>
      <c r="D18" s="1" t="s">
        <v>3130</v>
      </c>
      <c r="E18" s="1" t="s">
        <v>3031</v>
      </c>
      <c r="F18" s="1" t="s">
        <v>3031</v>
      </c>
      <c r="G18" s="1" t="s">
        <v>3130</v>
      </c>
      <c r="H18" s="18">
        <v>42529</v>
      </c>
      <c r="J18" s="1">
        <f t="shared" si="6"/>
        <v>6.85</v>
      </c>
      <c r="K18" s="1">
        <f t="shared" si="7"/>
        <v>6.94</v>
      </c>
      <c r="L18" s="1">
        <f t="shared" si="8"/>
        <v>6.94</v>
      </c>
      <c r="M18" s="1">
        <f t="shared" si="9"/>
        <v>6.85</v>
      </c>
      <c r="P18" s="5" t="s">
        <v>150</v>
      </c>
      <c r="Q18" s="5" t="str">
        <f t="shared" si="0"/>
        <v>BRADESPAR   ON      N1</v>
      </c>
      <c r="R18" s="18">
        <f t="shared" si="1"/>
        <v>42529</v>
      </c>
      <c r="S18" s="3">
        <f t="shared" si="2"/>
        <v>6.85</v>
      </c>
      <c r="T18" s="3">
        <f t="shared" si="3"/>
        <v>6.94</v>
      </c>
      <c r="U18" s="3">
        <f t="shared" si="4"/>
        <v>6.94</v>
      </c>
      <c r="V18" s="3">
        <f t="shared" si="5"/>
        <v>6.85</v>
      </c>
    </row>
    <row r="19" spans="1:22">
      <c r="A19" s="14" t="str">
        <f>IF(Tabela17[[#This Row],[Código]]="IBOV","^BVSP",IF(Tabela17[[#This Row],[Código]]="","",CONCATENATE(LEFT(Tabela17[[#This Row],[Código]],6),".SA")))</f>
        <v>BRAP4.SA</v>
      </c>
      <c r="C19" s="1" t="s">
        <v>2833</v>
      </c>
      <c r="D19" s="1" t="s">
        <v>3190</v>
      </c>
      <c r="E19" s="1" t="s">
        <v>3114</v>
      </c>
      <c r="F19" s="1" t="s">
        <v>3032</v>
      </c>
      <c r="G19" s="1" t="s">
        <v>3167</v>
      </c>
      <c r="H19" s="18">
        <v>42529</v>
      </c>
      <c r="J19" s="1">
        <f t="shared" si="6"/>
        <v>8.0500000000000007</v>
      </c>
      <c r="K19" s="1">
        <f t="shared" si="7"/>
        <v>8.18</v>
      </c>
      <c r="L19" s="1">
        <f t="shared" si="8"/>
        <v>8.1999999999999993</v>
      </c>
      <c r="M19" s="1">
        <f t="shared" si="9"/>
        <v>7.96</v>
      </c>
      <c r="P19" s="5" t="s">
        <v>151</v>
      </c>
      <c r="Q19" s="5" t="str">
        <f t="shared" si="0"/>
        <v>BRADESPAR   PN      N1</v>
      </c>
      <c r="R19" s="18">
        <f t="shared" si="1"/>
        <v>42529</v>
      </c>
      <c r="S19" s="3">
        <f t="shared" si="2"/>
        <v>8.0500000000000007</v>
      </c>
      <c r="T19" s="3">
        <f t="shared" si="3"/>
        <v>8.18</v>
      </c>
      <c r="U19" s="3">
        <f t="shared" si="4"/>
        <v>8.1999999999999993</v>
      </c>
      <c r="V19" s="3">
        <f t="shared" si="5"/>
        <v>7.96</v>
      </c>
    </row>
    <row r="20" spans="1:22">
      <c r="A20" s="14" t="str">
        <f>IF(Tabela17[[#This Row],[Código]]="IBOV","^BVSP",IF(Tabela17[[#This Row],[Código]]="","",CONCATENATE(LEFT(Tabela17[[#This Row],[Código]],6),".SA")))</f>
        <v>BRFS3.SA</v>
      </c>
      <c r="C20" s="1" t="s">
        <v>2834</v>
      </c>
      <c r="D20" s="1" t="s">
        <v>3268</v>
      </c>
      <c r="E20" s="1" t="s">
        <v>3269</v>
      </c>
      <c r="F20" s="1" t="s">
        <v>3270</v>
      </c>
      <c r="G20" s="1" t="s">
        <v>3271</v>
      </c>
      <c r="H20" s="18">
        <v>42529</v>
      </c>
      <c r="J20" s="1">
        <f t="shared" si="6"/>
        <v>47.94</v>
      </c>
      <c r="K20" s="1">
        <f t="shared" si="7"/>
        <v>48.25</v>
      </c>
      <c r="L20" s="1">
        <f t="shared" si="8"/>
        <v>48.44</v>
      </c>
      <c r="M20" s="1">
        <f t="shared" si="9"/>
        <v>47.81</v>
      </c>
      <c r="P20" s="5" t="s">
        <v>142</v>
      </c>
      <c r="Q20" s="5" t="str">
        <f t="shared" si="0"/>
        <v>BRF SA      ON      NM</v>
      </c>
      <c r="R20" s="18">
        <f t="shared" si="1"/>
        <v>42529</v>
      </c>
      <c r="S20" s="3">
        <f t="shared" si="2"/>
        <v>47.94</v>
      </c>
      <c r="T20" s="3">
        <f t="shared" si="3"/>
        <v>48.25</v>
      </c>
      <c r="U20" s="3">
        <f t="shared" si="4"/>
        <v>48.44</v>
      </c>
      <c r="V20" s="3">
        <f t="shared" si="5"/>
        <v>47.81</v>
      </c>
    </row>
    <row r="21" spans="1:22">
      <c r="A21" s="14" t="str">
        <f>IF(Tabela17[[#This Row],[Código]]="IBOV","^BVSP",IF(Tabela17[[#This Row],[Código]]="","",CONCATENATE(LEFT(Tabela17[[#This Row],[Código]],6),".SA")))</f>
        <v>BRIN3.SA</v>
      </c>
      <c r="C21" s="1" t="s">
        <v>2835</v>
      </c>
      <c r="D21" s="1" t="s">
        <v>3033</v>
      </c>
      <c r="E21" s="1" t="s">
        <v>3127</v>
      </c>
      <c r="F21" s="1" t="s">
        <v>3101</v>
      </c>
      <c r="G21" s="1" t="s">
        <v>3127</v>
      </c>
      <c r="H21" s="18">
        <v>42529</v>
      </c>
      <c r="J21" s="1">
        <f t="shared" si="6"/>
        <v>20.89</v>
      </c>
      <c r="K21" s="1">
        <f t="shared" si="7"/>
        <v>20.73</v>
      </c>
      <c r="L21" s="1">
        <f t="shared" si="8"/>
        <v>20.9</v>
      </c>
      <c r="M21" s="1">
        <f t="shared" si="9"/>
        <v>20.73</v>
      </c>
      <c r="P21" s="7" t="s">
        <v>179</v>
      </c>
      <c r="Q21" s="5" t="str">
        <f t="shared" si="0"/>
        <v>BR INSURANCEON      NM</v>
      </c>
      <c r="R21" s="18">
        <f t="shared" si="1"/>
        <v>42529</v>
      </c>
      <c r="S21" s="3">
        <f t="shared" si="2"/>
        <v>20.89</v>
      </c>
      <c r="T21" s="3">
        <f t="shared" si="3"/>
        <v>20.73</v>
      </c>
      <c r="U21" s="3">
        <f t="shared" si="4"/>
        <v>20.9</v>
      </c>
      <c r="V21" s="3">
        <f t="shared" si="5"/>
        <v>20.73</v>
      </c>
    </row>
    <row r="22" spans="1:22">
      <c r="A22" s="14" t="str">
        <f>IF(Tabela17[[#This Row],[Código]]="IBOV","^BVSP",IF(Tabela17[[#This Row],[Código]]="","",CONCATENATE(LEFT(Tabela17[[#This Row],[Código]],6),".SA")))</f>
        <v>BRKM3.SA</v>
      </c>
      <c r="C22" s="1" t="s">
        <v>2836</v>
      </c>
      <c r="D22" s="1" t="s">
        <v>3034</v>
      </c>
      <c r="E22" s="1" t="s">
        <v>3034</v>
      </c>
      <c r="F22" s="1" t="s">
        <v>3034</v>
      </c>
      <c r="G22" s="1" t="s">
        <v>3034</v>
      </c>
      <c r="H22" s="18">
        <v>42529</v>
      </c>
      <c r="J22" s="1">
        <f t="shared" si="6"/>
        <v>17.809999999999999</v>
      </c>
      <c r="K22" s="1">
        <f t="shared" si="7"/>
        <v>17.809999999999999</v>
      </c>
      <c r="L22" s="1">
        <f t="shared" si="8"/>
        <v>17.809999999999999</v>
      </c>
      <c r="M22" s="1">
        <f t="shared" si="9"/>
        <v>17.809999999999999</v>
      </c>
      <c r="P22" s="7" t="s">
        <v>135</v>
      </c>
      <c r="Q22" s="5" t="str">
        <f t="shared" si="0"/>
        <v>BRASKEM     ON      N1</v>
      </c>
      <c r="R22" s="18">
        <f t="shared" si="1"/>
        <v>42529</v>
      </c>
      <c r="S22" s="3">
        <f t="shared" si="2"/>
        <v>17.809999999999999</v>
      </c>
      <c r="T22" s="3">
        <f t="shared" si="3"/>
        <v>17.809999999999999</v>
      </c>
      <c r="U22" s="3">
        <f t="shared" si="4"/>
        <v>17.809999999999999</v>
      </c>
      <c r="V22" s="3">
        <f t="shared" si="5"/>
        <v>17.809999999999999</v>
      </c>
    </row>
    <row r="23" spans="1:22">
      <c r="A23" s="14" t="str">
        <f>IF(Tabela17[[#This Row],[Código]]="IBOV","^BVSP",IF(Tabela17[[#This Row],[Código]]="","",CONCATENATE(LEFT(Tabela17[[#This Row],[Código]],6),".SA")))</f>
        <v>BRKM5.SA</v>
      </c>
      <c r="C23" s="1" t="s">
        <v>2837</v>
      </c>
      <c r="D23" s="1" t="s">
        <v>3168</v>
      </c>
      <c r="E23" s="1" t="s">
        <v>3272</v>
      </c>
      <c r="F23" s="1" t="s">
        <v>3273</v>
      </c>
      <c r="G23" s="1" t="s">
        <v>3274</v>
      </c>
      <c r="H23" s="18">
        <v>42529</v>
      </c>
      <c r="J23" s="1">
        <f t="shared" si="6"/>
        <v>20.55</v>
      </c>
      <c r="K23" s="1">
        <f t="shared" si="7"/>
        <v>20.34</v>
      </c>
      <c r="L23" s="1">
        <f t="shared" si="8"/>
        <v>20.68</v>
      </c>
      <c r="M23" s="1">
        <f t="shared" si="9"/>
        <v>20.12</v>
      </c>
      <c r="P23" s="7" t="s">
        <v>136</v>
      </c>
      <c r="Q23" s="5" t="str">
        <f t="shared" si="0"/>
        <v>BRASKEM     PNA     N1</v>
      </c>
      <c r="R23" s="18">
        <f t="shared" si="1"/>
        <v>42529</v>
      </c>
      <c r="S23" s="3">
        <f t="shared" si="2"/>
        <v>20.55</v>
      </c>
      <c r="T23" s="3">
        <f t="shared" si="3"/>
        <v>20.34</v>
      </c>
      <c r="U23" s="3">
        <f t="shared" si="4"/>
        <v>20.68</v>
      </c>
      <c r="V23" s="3">
        <f t="shared" si="5"/>
        <v>20.12</v>
      </c>
    </row>
    <row r="24" spans="1:22">
      <c r="A24" s="14" t="str">
        <f>IF(Tabela17[[#This Row],[Código]]="IBOV","^BVSP",IF(Tabela17[[#This Row],[Código]]="","",CONCATENATE(LEFT(Tabela17[[#This Row],[Código]],6),".SA")))</f>
        <v>BRKM6.SA</v>
      </c>
      <c r="C24" s="1" t="s">
        <v>2838</v>
      </c>
      <c r="D24" s="1" t="s">
        <v>2839</v>
      </c>
      <c r="E24" s="1" t="s">
        <v>2839</v>
      </c>
      <c r="F24" s="1" t="s">
        <v>2839</v>
      </c>
      <c r="G24" s="1" t="s">
        <v>2839</v>
      </c>
      <c r="H24" s="18">
        <v>42501</v>
      </c>
      <c r="J24" s="1">
        <f t="shared" si="6"/>
        <v>13.9</v>
      </c>
      <c r="K24" s="1">
        <f t="shared" si="7"/>
        <v>13.9</v>
      </c>
      <c r="L24" s="1">
        <f t="shared" si="8"/>
        <v>13.9</v>
      </c>
      <c r="M24" s="1">
        <f t="shared" si="9"/>
        <v>13.9</v>
      </c>
      <c r="P24" s="8" t="s">
        <v>137</v>
      </c>
      <c r="Q24" s="5" t="str">
        <f t="shared" si="0"/>
        <v>BRASKEM     PNB     N1</v>
      </c>
      <c r="R24" s="18">
        <f t="shared" si="1"/>
        <v>42501</v>
      </c>
      <c r="S24" s="3">
        <f t="shared" si="2"/>
        <v>13.9</v>
      </c>
      <c r="T24" s="3">
        <f t="shared" si="3"/>
        <v>13.9</v>
      </c>
      <c r="U24" s="3">
        <f t="shared" si="4"/>
        <v>13.9</v>
      </c>
      <c r="V24" s="3">
        <f t="shared" si="5"/>
        <v>13.9</v>
      </c>
    </row>
    <row r="25" spans="1:22">
      <c r="A25" s="14" t="str">
        <f>IF(Tabela17[[#This Row],[Código]]="IBOV","^BVSP",IF(Tabela17[[#This Row],[Código]]="","",CONCATENATE(LEFT(Tabela17[[#This Row],[Código]],6),".SA")))</f>
        <v>BRML3.SA</v>
      </c>
      <c r="C25" s="1" t="s">
        <v>2840</v>
      </c>
      <c r="D25" s="1" t="s">
        <v>3154</v>
      </c>
      <c r="E25" s="1" t="s">
        <v>3275</v>
      </c>
      <c r="F25" s="1" t="s">
        <v>3234</v>
      </c>
      <c r="G25" s="1" t="s">
        <v>3019</v>
      </c>
      <c r="H25" s="18">
        <v>42529</v>
      </c>
      <c r="J25" s="1">
        <f t="shared" si="6"/>
        <v>12.18</v>
      </c>
      <c r="K25" s="1">
        <f t="shared" si="7"/>
        <v>12.46</v>
      </c>
      <c r="L25" s="1">
        <f t="shared" si="8"/>
        <v>12.68</v>
      </c>
      <c r="M25" s="1">
        <f t="shared" si="9"/>
        <v>12.15</v>
      </c>
      <c r="P25" s="5" t="s">
        <v>168</v>
      </c>
      <c r="Q25" s="5" t="str">
        <f t="shared" si="0"/>
        <v>BR MALLS PARON      NM</v>
      </c>
      <c r="R25" s="18">
        <f t="shared" si="1"/>
        <v>42529</v>
      </c>
      <c r="S25" s="3">
        <f t="shared" si="2"/>
        <v>12.18</v>
      </c>
      <c r="T25" s="3">
        <f t="shared" si="3"/>
        <v>12.46</v>
      </c>
      <c r="U25" s="3">
        <f t="shared" si="4"/>
        <v>12.68</v>
      </c>
      <c r="V25" s="3">
        <f t="shared" si="5"/>
        <v>12.15</v>
      </c>
    </row>
    <row r="26" spans="1:22">
      <c r="A26" s="14" t="str">
        <f>IF(Tabela17[[#This Row],[Código]]="IBOV","^BVSP",IF(Tabela17[[#This Row],[Código]]="","",CONCATENATE(LEFT(Tabela17[[#This Row],[Código]],6),".SA")))</f>
        <v>BRPR3.SA</v>
      </c>
      <c r="C26" s="1" t="s">
        <v>2841</v>
      </c>
      <c r="D26" s="1" t="s">
        <v>3276</v>
      </c>
      <c r="E26" s="1" t="s">
        <v>3238</v>
      </c>
      <c r="F26" s="1" t="s">
        <v>2303</v>
      </c>
      <c r="G26" s="1" t="s">
        <v>3210</v>
      </c>
      <c r="H26" s="18">
        <v>42529</v>
      </c>
      <c r="J26" s="1">
        <f t="shared" si="6"/>
        <v>8.1300000000000008</v>
      </c>
      <c r="K26" s="1">
        <f t="shared" si="7"/>
        <v>8.14</v>
      </c>
      <c r="L26" s="1">
        <f t="shared" si="8"/>
        <v>8.25</v>
      </c>
      <c r="M26" s="1">
        <f t="shared" si="9"/>
        <v>8.11</v>
      </c>
      <c r="P26" s="8" t="s">
        <v>169</v>
      </c>
      <c r="Q26" s="5" t="str">
        <f t="shared" si="0"/>
        <v>BR PROPERT  ON      NM</v>
      </c>
      <c r="R26" s="18">
        <f t="shared" si="1"/>
        <v>42529</v>
      </c>
      <c r="S26" s="3">
        <f t="shared" si="2"/>
        <v>8.1300000000000008</v>
      </c>
      <c r="T26" s="3">
        <f t="shared" si="3"/>
        <v>8.14</v>
      </c>
      <c r="U26" s="3">
        <f t="shared" si="4"/>
        <v>8.25</v>
      </c>
      <c r="V26" s="3">
        <f t="shared" si="5"/>
        <v>8.11</v>
      </c>
    </row>
    <row r="27" spans="1:22">
      <c r="A27" s="14" t="str">
        <f>IF(Tabela17[[#This Row],[Código]]="IBOV","^BVSP",IF(Tabela17[[#This Row],[Código]]="","",CONCATENATE(LEFT(Tabela17[[#This Row],[Código]],6),".SA")))</f>
        <v>BVMF3.SA</v>
      </c>
      <c r="C27" s="1" t="s">
        <v>2842</v>
      </c>
      <c r="D27" s="1" t="s">
        <v>3035</v>
      </c>
      <c r="E27" s="1" t="s">
        <v>3277</v>
      </c>
      <c r="F27" s="1" t="s">
        <v>3015</v>
      </c>
      <c r="G27" s="1" t="s">
        <v>3223</v>
      </c>
      <c r="H27" s="18">
        <v>42529</v>
      </c>
      <c r="J27" s="1">
        <f t="shared" si="6"/>
        <v>16.329999999999998</v>
      </c>
      <c r="K27" s="1">
        <f t="shared" si="7"/>
        <v>16.82</v>
      </c>
      <c r="L27" s="1">
        <f t="shared" si="8"/>
        <v>16.850000000000001</v>
      </c>
      <c r="M27" s="1">
        <f t="shared" si="9"/>
        <v>16.27</v>
      </c>
      <c r="P27" s="8" t="s">
        <v>181</v>
      </c>
      <c r="Q27" s="5" t="str">
        <f t="shared" si="0"/>
        <v>BMFBOVESPA  ON  EJ  NM</v>
      </c>
      <c r="R27" s="18">
        <f t="shared" si="1"/>
        <v>42529</v>
      </c>
      <c r="S27" s="3">
        <f t="shared" si="2"/>
        <v>16.329999999999998</v>
      </c>
      <c r="T27" s="3">
        <f t="shared" si="3"/>
        <v>16.82</v>
      </c>
      <c r="U27" s="3">
        <f t="shared" si="4"/>
        <v>16.850000000000001</v>
      </c>
      <c r="V27" s="3">
        <f t="shared" si="5"/>
        <v>16.27</v>
      </c>
    </row>
    <row r="28" spans="1:22">
      <c r="A28" s="14" t="str">
        <f>IF(Tabela17[[#This Row],[Código]]="IBOV","^BVSP",IF(Tabela17[[#This Row],[Código]]="","",CONCATENATE(LEFT(Tabela17[[#This Row],[Código]],6),".SA")))</f>
        <v>CBEE3.SA</v>
      </c>
      <c r="C28" s="1" t="s">
        <v>2843</v>
      </c>
      <c r="D28" s="1" t="s">
        <v>2844</v>
      </c>
      <c r="E28" s="1" t="s">
        <v>2844</v>
      </c>
      <c r="F28" s="1" t="s">
        <v>2844</v>
      </c>
      <c r="G28" s="1" t="s">
        <v>2844</v>
      </c>
      <c r="H28" s="18">
        <v>42508</v>
      </c>
      <c r="J28" s="1">
        <f t="shared" si="6"/>
        <v>43</v>
      </c>
      <c r="K28" s="1">
        <f t="shared" si="7"/>
        <v>43</v>
      </c>
      <c r="L28" s="1">
        <f t="shared" si="8"/>
        <v>43</v>
      </c>
      <c r="M28" s="1">
        <f t="shared" si="9"/>
        <v>43</v>
      </c>
      <c r="P28" s="8" t="s">
        <v>199</v>
      </c>
      <c r="Q28" s="5" t="str">
        <f t="shared" si="0"/>
        <v>AMPLA ENERG ON</v>
      </c>
      <c r="R28" s="18">
        <f t="shared" si="1"/>
        <v>42508</v>
      </c>
      <c r="S28" s="3">
        <f t="shared" si="2"/>
        <v>43</v>
      </c>
      <c r="T28" s="3">
        <f t="shared" si="3"/>
        <v>43</v>
      </c>
      <c r="U28" s="3">
        <f t="shared" si="4"/>
        <v>43</v>
      </c>
      <c r="V28" s="3">
        <f t="shared" si="5"/>
        <v>43</v>
      </c>
    </row>
    <row r="29" spans="1:22">
      <c r="A29" s="14" t="str">
        <f>IF(Tabela17[[#This Row],[Código]]="IBOV","^BVSP",IF(Tabela17[[#This Row],[Código]]="","",CONCATENATE(LEFT(Tabela17[[#This Row],[Código]],6),".SA")))</f>
        <v>CCPR3.SA</v>
      </c>
      <c r="C29" s="1" t="s">
        <v>2845</v>
      </c>
      <c r="D29" s="1" t="s">
        <v>2187</v>
      </c>
      <c r="E29" s="1" t="s">
        <v>2250</v>
      </c>
      <c r="F29" s="1" t="s">
        <v>2187</v>
      </c>
      <c r="G29" s="1" t="s">
        <v>2250</v>
      </c>
      <c r="H29" s="18">
        <v>42529</v>
      </c>
      <c r="J29" s="1">
        <f t="shared" si="6"/>
        <v>10</v>
      </c>
      <c r="K29" s="1">
        <f t="shared" si="7"/>
        <v>9.9</v>
      </c>
      <c r="L29" s="1">
        <f t="shared" si="8"/>
        <v>10</v>
      </c>
      <c r="M29" s="1">
        <f t="shared" si="9"/>
        <v>9.9</v>
      </c>
      <c r="P29" s="8" t="s">
        <v>170</v>
      </c>
      <c r="Q29" s="5" t="str">
        <f t="shared" si="0"/>
        <v>CYRE COM-CCPON      NM</v>
      </c>
      <c r="R29" s="18">
        <f t="shared" si="1"/>
        <v>42529</v>
      </c>
      <c r="S29" s="3">
        <f t="shared" si="2"/>
        <v>10</v>
      </c>
      <c r="T29" s="3">
        <f t="shared" si="3"/>
        <v>9.9</v>
      </c>
      <c r="U29" s="3">
        <f t="shared" si="4"/>
        <v>10</v>
      </c>
      <c r="V29" s="3">
        <f t="shared" si="5"/>
        <v>9.9</v>
      </c>
    </row>
    <row r="30" spans="1:22">
      <c r="A30" s="14" t="str">
        <f>IF(Tabela17[[#This Row],[Código]]="IBOV","^BVSP",IF(Tabela17[[#This Row],[Código]]="","",CONCATENATE(LEFT(Tabela17[[#This Row],[Código]],6),".SA")))</f>
        <v>CEEB6.SA</v>
      </c>
      <c r="C30" s="1" t="s">
        <v>2847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5" t="s">
        <v>209</v>
      </c>
      <c r="Q30" s="5" t="str">
        <f t="shared" si="0"/>
        <v>COELBA      PNB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IF(Tabela17[[#This Row],[Código]]="IBOV","^BVSP",IF(Tabela17[[#This Row],[Código]]="","",CONCATENATE(LEFT(Tabela17[[#This Row],[Código]],6),".SA")))</f>
        <v>CELP3.SA</v>
      </c>
      <c r="C31" s="1" t="s">
        <v>2848</v>
      </c>
      <c r="D31" s="1" t="s">
        <v>2226</v>
      </c>
      <c r="E31" s="1" t="s">
        <v>2237</v>
      </c>
      <c r="F31" s="1" t="s">
        <v>2237</v>
      </c>
      <c r="G31" s="1" t="s">
        <v>2226</v>
      </c>
      <c r="H31" s="18">
        <v>42521</v>
      </c>
      <c r="J31" s="1">
        <f t="shared" si="6"/>
        <v>2.15</v>
      </c>
      <c r="K31" s="1">
        <f t="shared" si="7"/>
        <v>2.35</v>
      </c>
      <c r="L31" s="1">
        <f t="shared" si="8"/>
        <v>2.35</v>
      </c>
      <c r="M31" s="1">
        <f t="shared" si="9"/>
        <v>2.15</v>
      </c>
      <c r="P31" s="7" t="s">
        <v>204</v>
      </c>
      <c r="Q31" s="5" t="str">
        <f t="shared" si="0"/>
        <v>CELPA       ON</v>
      </c>
      <c r="R31" s="18">
        <f t="shared" si="1"/>
        <v>42521</v>
      </c>
      <c r="S31" s="3">
        <f t="shared" si="2"/>
        <v>2.15</v>
      </c>
      <c r="T31" s="3">
        <f t="shared" si="3"/>
        <v>2.35</v>
      </c>
      <c r="U31" s="3">
        <f t="shared" si="4"/>
        <v>2.35</v>
      </c>
      <c r="V31" s="3">
        <f t="shared" si="5"/>
        <v>2.15</v>
      </c>
    </row>
    <row r="32" spans="1:22">
      <c r="A32" s="14" t="str">
        <f>IF(Tabela17[[#This Row],[Código]]="IBOV","^BVSP",IF(Tabela17[[#This Row],[Código]]="","",CONCATENATE(LEFT(Tabela17[[#This Row],[Código]],6),".SA")))</f>
        <v>CELP5.SA</v>
      </c>
      <c r="C32" s="1" t="s">
        <v>2849</v>
      </c>
      <c r="D32" s="1" t="s">
        <v>2260</v>
      </c>
      <c r="E32" s="1" t="s">
        <v>2260</v>
      </c>
      <c r="F32" s="1" t="s">
        <v>2260</v>
      </c>
      <c r="G32" s="1" t="s">
        <v>2260</v>
      </c>
      <c r="H32" s="18">
        <v>42457</v>
      </c>
      <c r="J32" s="1">
        <f t="shared" si="6"/>
        <v>1.5</v>
      </c>
      <c r="K32" s="1">
        <f t="shared" si="7"/>
        <v>1.5</v>
      </c>
      <c r="L32" s="1">
        <f t="shared" si="8"/>
        <v>1.5</v>
      </c>
      <c r="M32" s="1">
        <f t="shared" si="9"/>
        <v>1.5</v>
      </c>
      <c r="P32" s="7" t="s">
        <v>205</v>
      </c>
      <c r="Q32" s="5" t="str">
        <f t="shared" si="0"/>
        <v>CELPA       PNA</v>
      </c>
      <c r="R32" s="18">
        <f t="shared" si="1"/>
        <v>42457</v>
      </c>
      <c r="S32" s="3">
        <f t="shared" si="2"/>
        <v>1.5</v>
      </c>
      <c r="T32" s="3">
        <f t="shared" si="3"/>
        <v>1.5</v>
      </c>
      <c r="U32" s="3">
        <f t="shared" si="4"/>
        <v>1.5</v>
      </c>
      <c r="V32" s="3">
        <f t="shared" si="5"/>
        <v>1.5</v>
      </c>
    </row>
    <row r="33" spans="1:22">
      <c r="A33" s="14" t="str">
        <f>IF(Tabela17[[#This Row],[Código]]="IBOV","^BVSP",IF(Tabela17[[#This Row],[Código]]="","",CONCATENATE(LEFT(Tabela17[[#This Row],[Código]],6),".SA")))</f>
        <v>CELP6.SA</v>
      </c>
      <c r="C33" s="1" t="s">
        <v>2850</v>
      </c>
      <c r="D33" s="1" t="s">
        <v>2851</v>
      </c>
      <c r="E33" s="1" t="s">
        <v>2851</v>
      </c>
      <c r="F33" s="1" t="s">
        <v>2851</v>
      </c>
      <c r="G33" s="1" t="s">
        <v>2851</v>
      </c>
      <c r="H33" s="18">
        <v>42457</v>
      </c>
      <c r="J33" s="1">
        <f t="shared" si="6"/>
        <v>1</v>
      </c>
      <c r="K33" s="1">
        <f t="shared" si="7"/>
        <v>1</v>
      </c>
      <c r="L33" s="1">
        <f t="shared" si="8"/>
        <v>1</v>
      </c>
      <c r="M33" s="1">
        <f t="shared" si="9"/>
        <v>1</v>
      </c>
      <c r="P33" s="8" t="s">
        <v>206</v>
      </c>
      <c r="Q33" s="5" t="str">
        <f t="shared" si="0"/>
        <v>CELPA       PNB</v>
      </c>
      <c r="R33" s="18">
        <f t="shared" si="1"/>
        <v>42457</v>
      </c>
      <c r="S33" s="3">
        <f t="shared" si="2"/>
        <v>1</v>
      </c>
      <c r="T33" s="3">
        <f t="shared" si="3"/>
        <v>1</v>
      </c>
      <c r="U33" s="3">
        <f t="shared" si="4"/>
        <v>1</v>
      </c>
      <c r="V33" s="3">
        <f t="shared" si="5"/>
        <v>1</v>
      </c>
    </row>
    <row r="34" spans="1:22">
      <c r="A34" s="14" t="str">
        <f>IF(Tabela17[[#This Row],[Código]]="IBOV","^BVSP",IF(Tabela17[[#This Row],[Código]]="","",CONCATENATE(LEFT(Tabela17[[#This Row],[Código]],6),".SA")))</f>
        <v>CELP7.SA</v>
      </c>
      <c r="C34" s="1" t="s">
        <v>2852</v>
      </c>
      <c r="D34" s="1" t="s">
        <v>2559</v>
      </c>
      <c r="E34" s="1" t="s">
        <v>2260</v>
      </c>
      <c r="F34" s="1" t="s">
        <v>2559</v>
      </c>
      <c r="G34" s="1" t="s">
        <v>2260</v>
      </c>
      <c r="H34" s="18">
        <v>42458</v>
      </c>
      <c r="J34" s="1">
        <f t="shared" si="6"/>
        <v>1.8</v>
      </c>
      <c r="K34" s="1">
        <f t="shared" si="7"/>
        <v>1.5</v>
      </c>
      <c r="L34" s="1">
        <f t="shared" si="8"/>
        <v>1.8</v>
      </c>
      <c r="M34" s="1">
        <f t="shared" si="9"/>
        <v>1.5</v>
      </c>
      <c r="P34" s="8" t="s">
        <v>207</v>
      </c>
      <c r="Q34" s="5" t="str">
        <f t="shared" si="0"/>
        <v>CELPA       PNC</v>
      </c>
      <c r="R34" s="18">
        <f t="shared" si="1"/>
        <v>42458</v>
      </c>
      <c r="S34" s="3">
        <f t="shared" si="2"/>
        <v>1.8</v>
      </c>
      <c r="T34" s="3">
        <f t="shared" si="3"/>
        <v>1.5</v>
      </c>
      <c r="U34" s="3">
        <f t="shared" si="4"/>
        <v>1.8</v>
      </c>
      <c r="V34" s="3">
        <f t="shared" si="5"/>
        <v>1.5</v>
      </c>
    </row>
    <row r="35" spans="1:22">
      <c r="A35" s="14" t="str">
        <f>IF(Tabela17[[#This Row],[Código]]="IBOV","^BVSP",IF(Tabela17[[#This Row],[Código]]="","",CONCATENATE(LEFT(Tabela17[[#This Row],[Código]],6),".SA")))</f>
        <v>CIEL3.SA</v>
      </c>
      <c r="C35" s="1" t="s">
        <v>2853</v>
      </c>
      <c r="D35" s="1" t="s">
        <v>3278</v>
      </c>
      <c r="E35" s="1" t="s">
        <v>3279</v>
      </c>
      <c r="F35" s="1" t="s">
        <v>3280</v>
      </c>
      <c r="G35" s="1" t="s">
        <v>3281</v>
      </c>
      <c r="H35" s="18">
        <v>42529</v>
      </c>
      <c r="J35" s="1">
        <f t="shared" si="6"/>
        <v>33.19</v>
      </c>
      <c r="K35" s="1">
        <f t="shared" si="7"/>
        <v>33.61</v>
      </c>
      <c r="L35" s="1">
        <f t="shared" si="8"/>
        <v>33.67</v>
      </c>
      <c r="M35" s="1">
        <f t="shared" si="9"/>
        <v>32.770000000000003</v>
      </c>
      <c r="P35" s="15" t="s">
        <v>183</v>
      </c>
      <c r="Q35" s="5" t="str">
        <f t="shared" si="0"/>
        <v>CIELO       ON      NM</v>
      </c>
      <c r="R35" s="18">
        <f t="shared" si="1"/>
        <v>42529</v>
      </c>
      <c r="S35" s="3">
        <f t="shared" si="2"/>
        <v>33.19</v>
      </c>
      <c r="T35" s="3">
        <f t="shared" si="3"/>
        <v>33.61</v>
      </c>
      <c r="U35" s="3">
        <f t="shared" si="4"/>
        <v>33.67</v>
      </c>
      <c r="V35" s="3">
        <f t="shared" si="5"/>
        <v>32.770000000000003</v>
      </c>
    </row>
    <row r="36" spans="1:22">
      <c r="A36" s="14" t="str">
        <f>IF(Tabela17[[#This Row],[Código]]="IBOV","^BVSP",IF(Tabela17[[#This Row],[Código]]="","",CONCATENATE(LEFT(Tabela17[[#This Row],[Código]],6),".SA")))</f>
        <v>CIQU3.SA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5" t="s">
        <v>140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IF(Tabela17[[#This Row],[Código]]="IBOV","^BVSP",IF(Tabela17[[#This Row],[Código]]="","",CONCATENATE(LEFT(Tabela17[[#This Row],[Código]],6),".SA")))</f>
        <v>CIQU4.SA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8" t="s">
        <v>141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IF(Tabela17[[#This Row],[Código]]="IBOV","^BVSP",IF(Tabela17[[#This Row],[Código]]="","",CONCATENATE(LEFT(Tabela17[[#This Row],[Código]],6),".SA")))</f>
        <v>clsc3.SA</v>
      </c>
      <c r="C38" s="1" t="s">
        <v>2854</v>
      </c>
      <c r="D38" s="1" t="s">
        <v>2201</v>
      </c>
      <c r="E38" s="1" t="s">
        <v>275</v>
      </c>
      <c r="F38" s="1" t="s">
        <v>275</v>
      </c>
      <c r="G38" s="1" t="s">
        <v>2201</v>
      </c>
      <c r="H38" s="18">
        <v>42528</v>
      </c>
      <c r="J38" s="1">
        <f t="shared" si="6"/>
        <v>23</v>
      </c>
      <c r="K38" s="1">
        <f t="shared" si="7"/>
        <v>25</v>
      </c>
      <c r="L38" s="1">
        <f t="shared" si="8"/>
        <v>25</v>
      </c>
      <c r="M38" s="1">
        <f t="shared" si="9"/>
        <v>23</v>
      </c>
      <c r="P38" s="8" t="s">
        <v>203</v>
      </c>
      <c r="Q38" s="5" t="str">
        <f t="shared" si="0"/>
        <v>CELESC      ON      N2</v>
      </c>
      <c r="R38" s="18">
        <f t="shared" si="1"/>
        <v>42528</v>
      </c>
      <c r="S38" s="3">
        <f t="shared" si="2"/>
        <v>23</v>
      </c>
      <c r="T38" s="3">
        <f t="shared" si="3"/>
        <v>25</v>
      </c>
      <c r="U38" s="3">
        <f t="shared" si="4"/>
        <v>25</v>
      </c>
      <c r="V38" s="3">
        <f t="shared" si="5"/>
        <v>23</v>
      </c>
    </row>
    <row r="39" spans="1:22">
      <c r="A39" s="14" t="str">
        <f>IF(Tabela17[[#This Row],[Código]]="IBOV","^BVSP",IF(Tabela17[[#This Row],[Código]]="","",CONCATENATE(LEFT(Tabela17[[#This Row],[Código]],6),".SA")))</f>
        <v>CRIV3.SA</v>
      </c>
      <c r="C39" s="1" t="s">
        <v>2855</v>
      </c>
      <c r="D39" s="1" t="s">
        <v>2634</v>
      </c>
      <c r="E39" s="1" t="s">
        <v>2615</v>
      </c>
      <c r="F39" s="1" t="s">
        <v>2615</v>
      </c>
      <c r="G39" s="1" t="s">
        <v>2634</v>
      </c>
      <c r="H39" s="18">
        <v>42514</v>
      </c>
      <c r="J39" s="1">
        <f t="shared" si="6"/>
        <v>2.42</v>
      </c>
      <c r="K39" s="1">
        <f t="shared" si="7"/>
        <v>2.48</v>
      </c>
      <c r="L39" s="1">
        <f t="shared" si="8"/>
        <v>2.48</v>
      </c>
      <c r="M39" s="1">
        <f t="shared" si="9"/>
        <v>2.42</v>
      </c>
      <c r="P39" s="5" t="s">
        <v>177</v>
      </c>
      <c r="Q39" s="5" t="str">
        <f t="shared" ref="Q39:Q70" si="10">IF(A39="","",C39)</f>
        <v>ALFA FINANC ON</v>
      </c>
      <c r="R39" s="18">
        <f t="shared" ref="R39:R70" si="11">IF(A39="","",H39)</f>
        <v>42514</v>
      </c>
      <c r="S39" s="3">
        <f t="shared" ref="S39:S70" si="12">J39</f>
        <v>2.42</v>
      </c>
      <c r="T39" s="3">
        <f t="shared" ref="T39:T70" si="13">K39</f>
        <v>2.48</v>
      </c>
      <c r="U39" s="3">
        <f t="shared" ref="U39:U70" si="14">L39</f>
        <v>2.48</v>
      </c>
      <c r="V39" s="3">
        <f t="shared" ref="V39:V70" si="15">M39</f>
        <v>2.42</v>
      </c>
    </row>
    <row r="40" spans="1:22">
      <c r="A40" s="14" t="str">
        <f>IF(Tabela17[[#This Row],[Código]]="IBOV","^BVSP",IF(Tabela17[[#This Row],[Código]]="","",CONCATENATE(LEFT(Tabela17[[#This Row],[Código]],6),".SA")))</f>
        <v>CRIV4.SA</v>
      </c>
      <c r="C40" s="1" t="s">
        <v>2856</v>
      </c>
      <c r="D40" s="1" t="s">
        <v>2939</v>
      </c>
      <c r="E40" s="1" t="s">
        <v>2939</v>
      </c>
      <c r="F40" s="1" t="s">
        <v>2939</v>
      </c>
      <c r="G40" s="1" t="s">
        <v>2939</v>
      </c>
      <c r="H40" s="18">
        <v>42524</v>
      </c>
      <c r="J40" s="1">
        <f t="shared" si="6"/>
        <v>3.17</v>
      </c>
      <c r="K40" s="1">
        <f t="shared" si="7"/>
        <v>3.17</v>
      </c>
      <c r="L40" s="1">
        <f t="shared" si="8"/>
        <v>3.17</v>
      </c>
      <c r="M40" s="1">
        <f t="shared" si="9"/>
        <v>3.17</v>
      </c>
      <c r="P40" s="7" t="s">
        <v>178</v>
      </c>
      <c r="Q40" s="5" t="str">
        <f t="shared" si="10"/>
        <v>ALFA FINANC PN</v>
      </c>
      <c r="R40" s="18">
        <f t="shared" si="11"/>
        <v>42524</v>
      </c>
      <c r="S40" s="3">
        <f t="shared" si="12"/>
        <v>3.17</v>
      </c>
      <c r="T40" s="3">
        <f t="shared" si="13"/>
        <v>3.17</v>
      </c>
      <c r="U40" s="3">
        <f t="shared" si="14"/>
        <v>3.17</v>
      </c>
      <c r="V40" s="3">
        <f t="shared" si="15"/>
        <v>3.17</v>
      </c>
    </row>
    <row r="41" spans="1:22">
      <c r="A41" s="14" t="str">
        <f>IF(Tabela17[[#This Row],[Código]]="IBOV","^BVSP",IF(Tabela17[[#This Row],[Código]]="","",CONCATENATE(LEFT(Tabela17[[#This Row],[Código]],6),".SA")))</f>
        <v>CSAB3.SA</v>
      </c>
      <c r="C41" s="1" t="s">
        <v>2857</v>
      </c>
      <c r="D41" s="1" t="s">
        <v>3036</v>
      </c>
      <c r="E41" s="1" t="s">
        <v>3036</v>
      </c>
      <c r="F41" s="1" t="s">
        <v>3036</v>
      </c>
      <c r="G41" s="1" t="s">
        <v>3036</v>
      </c>
      <c r="H41" s="18">
        <v>42528</v>
      </c>
      <c r="J41" s="1">
        <f t="shared" si="6"/>
        <v>44.01</v>
      </c>
      <c r="K41" s="1">
        <f t="shared" si="7"/>
        <v>44.01</v>
      </c>
      <c r="L41" s="1">
        <f t="shared" si="8"/>
        <v>44.01</v>
      </c>
      <c r="M41" s="1">
        <f t="shared" si="9"/>
        <v>44.01</v>
      </c>
      <c r="P41" s="7" t="s">
        <v>129</v>
      </c>
      <c r="Q41" s="5" t="str">
        <f t="shared" si="10"/>
        <v>SEG AL BAHIAON</v>
      </c>
      <c r="R41" s="18">
        <f t="shared" si="11"/>
        <v>42528</v>
      </c>
      <c r="S41" s="3">
        <f t="shared" si="12"/>
        <v>44.01</v>
      </c>
      <c r="T41" s="3">
        <f t="shared" si="13"/>
        <v>44.01</v>
      </c>
      <c r="U41" s="3">
        <f t="shared" si="14"/>
        <v>44.01</v>
      </c>
      <c r="V41" s="3">
        <f t="shared" si="15"/>
        <v>44.01</v>
      </c>
    </row>
    <row r="42" spans="1:22">
      <c r="A42" s="14" t="str">
        <f>IF(Tabela17[[#This Row],[Código]]="IBOV","^BVSP",IF(Tabela17[[#This Row],[Código]]="","",CONCATENATE(LEFT(Tabela17[[#This Row],[Código]],6),".SA")))</f>
        <v>CSAB4.SA</v>
      </c>
      <c r="C42" s="1" t="s">
        <v>2858</v>
      </c>
      <c r="D42" s="1" t="s">
        <v>3037</v>
      </c>
      <c r="E42" s="1" t="s">
        <v>3037</v>
      </c>
      <c r="F42" s="1" t="s">
        <v>3037</v>
      </c>
      <c r="G42" s="1" t="s">
        <v>3037</v>
      </c>
      <c r="H42" s="18">
        <v>42528</v>
      </c>
      <c r="J42" s="1">
        <f t="shared" si="6"/>
        <v>42.01</v>
      </c>
      <c r="K42" s="1">
        <f t="shared" si="7"/>
        <v>42.01</v>
      </c>
      <c r="L42" s="1">
        <f t="shared" si="8"/>
        <v>42.01</v>
      </c>
      <c r="M42" s="1">
        <f t="shared" si="9"/>
        <v>42.01</v>
      </c>
      <c r="P42" s="7" t="s">
        <v>130</v>
      </c>
      <c r="Q42" s="5" t="str">
        <f t="shared" si="10"/>
        <v>SEG AL BAHIAPN</v>
      </c>
      <c r="R42" s="18">
        <f t="shared" si="11"/>
        <v>42528</v>
      </c>
      <c r="S42" s="3">
        <f t="shared" si="12"/>
        <v>42.01</v>
      </c>
      <c r="T42" s="3">
        <f t="shared" si="13"/>
        <v>42.01</v>
      </c>
      <c r="U42" s="3">
        <f t="shared" si="14"/>
        <v>42.01</v>
      </c>
      <c r="V42" s="3">
        <f t="shared" si="15"/>
        <v>42.01</v>
      </c>
    </row>
    <row r="43" spans="1:22">
      <c r="A43" s="14" t="str">
        <f>IF(Tabela17[[#This Row],[Código]]="IBOV","^BVSP",IF(Tabela17[[#This Row],[Código]]="","",CONCATENATE(LEFT(Tabela17[[#This Row],[Código]],6),".SA")))</f>
        <v>CSAN3.SA</v>
      </c>
      <c r="C43" s="1" t="s">
        <v>2859</v>
      </c>
      <c r="D43" s="1" t="s">
        <v>3282</v>
      </c>
      <c r="E43" s="1" t="s">
        <v>3283</v>
      </c>
      <c r="F43" s="1" t="s">
        <v>3284</v>
      </c>
      <c r="G43" s="1" t="s">
        <v>3282</v>
      </c>
      <c r="H43" s="18">
        <v>42529</v>
      </c>
      <c r="J43" s="1">
        <f t="shared" si="6"/>
        <v>33.869999999999997</v>
      </c>
      <c r="K43" s="1">
        <f t="shared" si="7"/>
        <v>34.299999999999997</v>
      </c>
      <c r="L43" s="1">
        <f t="shared" si="8"/>
        <v>34.590000000000003</v>
      </c>
      <c r="M43" s="1">
        <f t="shared" si="9"/>
        <v>33.869999999999997</v>
      </c>
      <c r="P43" s="7" t="s">
        <v>138</v>
      </c>
      <c r="Q43" s="5" t="str">
        <f t="shared" si="10"/>
        <v>COSAN       ON      NM</v>
      </c>
      <c r="R43" s="18">
        <f t="shared" si="11"/>
        <v>42529</v>
      </c>
      <c r="S43" s="3">
        <f t="shared" si="12"/>
        <v>33.869999999999997</v>
      </c>
      <c r="T43" s="3">
        <f t="shared" si="13"/>
        <v>34.299999999999997</v>
      </c>
      <c r="U43" s="3">
        <f t="shared" si="14"/>
        <v>34.590000000000003</v>
      </c>
      <c r="V43" s="3">
        <f t="shared" si="15"/>
        <v>33.869999999999997</v>
      </c>
    </row>
    <row r="44" spans="1:22">
      <c r="A44" s="14" t="str">
        <f>IF(Tabela17[[#This Row],[Código]]="IBOV","^BVSP",IF(Tabela17[[#This Row],[Código]]="","",CONCATENATE(LEFT(Tabela17[[#This Row],[Código]],6),".SA")))</f>
        <v>CTIP3.SA</v>
      </c>
      <c r="C44" s="1" t="s">
        <v>2860</v>
      </c>
      <c r="D44" s="1" t="s">
        <v>3285</v>
      </c>
      <c r="E44" s="1" t="s">
        <v>3286</v>
      </c>
      <c r="F44" s="1" t="s">
        <v>3287</v>
      </c>
      <c r="G44" s="1" t="s">
        <v>3047</v>
      </c>
      <c r="H44" s="18">
        <v>42529</v>
      </c>
      <c r="J44" s="1">
        <f t="shared" si="6"/>
        <v>41.95</v>
      </c>
      <c r="K44" s="1">
        <f t="shared" si="7"/>
        <v>42.04</v>
      </c>
      <c r="L44" s="1">
        <f t="shared" si="8"/>
        <v>42.08</v>
      </c>
      <c r="M44" s="1">
        <f t="shared" si="9"/>
        <v>41.64</v>
      </c>
      <c r="P44" s="7" t="s">
        <v>182</v>
      </c>
      <c r="Q44" s="5" t="str">
        <f t="shared" si="10"/>
        <v>CETIP       ON      NM</v>
      </c>
      <c r="R44" s="18">
        <f t="shared" si="11"/>
        <v>42529</v>
      </c>
      <c r="S44" s="3">
        <f t="shared" si="12"/>
        <v>41.95</v>
      </c>
      <c r="T44" s="3">
        <f t="shared" si="13"/>
        <v>42.04</v>
      </c>
      <c r="U44" s="3">
        <f t="shared" si="14"/>
        <v>42.08</v>
      </c>
      <c r="V44" s="3">
        <f t="shared" si="15"/>
        <v>41.64</v>
      </c>
    </row>
    <row r="45" spans="1:22">
      <c r="A45" s="14" t="str">
        <f>IF(Tabela17[[#This Row],[Código]]="IBOV","^BVSP",IF(Tabela17[[#This Row],[Código]]="","",CONCATENATE(LEFT(Tabela17[[#This Row],[Código]],6),".SA")))</f>
        <v>DTEX3.SA</v>
      </c>
      <c r="C45" s="1" t="s">
        <v>2861</v>
      </c>
      <c r="D45" s="1" t="s">
        <v>3242</v>
      </c>
      <c r="E45" s="1" t="s">
        <v>3288</v>
      </c>
      <c r="F45" s="1" t="s">
        <v>3289</v>
      </c>
      <c r="G45" s="1" t="s">
        <v>3242</v>
      </c>
      <c r="H45" s="18">
        <v>42529</v>
      </c>
      <c r="J45" s="1">
        <f t="shared" si="6"/>
        <v>7.57</v>
      </c>
      <c r="K45" s="1">
        <f t="shared" si="7"/>
        <v>7.75</v>
      </c>
      <c r="L45" s="1">
        <f t="shared" si="8"/>
        <v>7.78</v>
      </c>
      <c r="M45" s="1">
        <f t="shared" si="9"/>
        <v>7.57</v>
      </c>
      <c r="P45" s="7" t="s">
        <v>158</v>
      </c>
      <c r="Q45" s="5" t="str">
        <f t="shared" si="10"/>
        <v>DURATEX     ON      NM</v>
      </c>
      <c r="R45" s="18">
        <f t="shared" si="11"/>
        <v>42529</v>
      </c>
      <c r="S45" s="3">
        <f t="shared" si="12"/>
        <v>7.57</v>
      </c>
      <c r="T45" s="3">
        <f t="shared" si="13"/>
        <v>7.75</v>
      </c>
      <c r="U45" s="3">
        <f t="shared" si="14"/>
        <v>7.78</v>
      </c>
      <c r="V45" s="3">
        <f t="shared" si="15"/>
        <v>7.57</v>
      </c>
    </row>
    <row r="46" spans="1:22">
      <c r="A46" s="14" t="str">
        <f>IF(Tabela17[[#This Row],[Código]]="IBOV","^BVSP",IF(Tabela17[[#This Row],[Código]]="","",CONCATENATE(LEFT(Tabela17[[#This Row],[Código]],6),".SA")))</f>
        <v>EBTP4.SA</v>
      </c>
      <c r="C46" s="1" t="s">
        <v>191</v>
      </c>
      <c r="D46" s="1" t="s">
        <v>191</v>
      </c>
      <c r="E46" s="1" t="s">
        <v>191</v>
      </c>
      <c r="F46" s="1" t="s">
        <v>191</v>
      </c>
      <c r="G46" s="1" t="s">
        <v>191</v>
      </c>
      <c r="H46" s="18" t="s">
        <v>191</v>
      </c>
      <c r="J46" s="1">
        <f t="shared" si="6"/>
        <v>0</v>
      </c>
      <c r="K46" s="1">
        <f t="shared" si="7"/>
        <v>0</v>
      </c>
      <c r="L46" s="1">
        <f t="shared" si="8"/>
        <v>0</v>
      </c>
      <c r="M46" s="1">
        <f t="shared" si="9"/>
        <v>0</v>
      </c>
      <c r="P46" s="7" t="s">
        <v>184</v>
      </c>
      <c r="Q46" s="5" t="str">
        <f t="shared" si="10"/>
        <v>N/A</v>
      </c>
      <c r="R46" s="17" t="str">
        <f t="shared" si="11"/>
        <v>N/A</v>
      </c>
      <c r="S46" s="4">
        <f t="shared" si="12"/>
        <v>0</v>
      </c>
      <c r="T46" s="4">
        <f t="shared" si="13"/>
        <v>0</v>
      </c>
      <c r="U46" s="4">
        <f t="shared" si="14"/>
        <v>0</v>
      </c>
      <c r="V46" s="4">
        <f t="shared" si="15"/>
        <v>0</v>
      </c>
    </row>
    <row r="47" spans="1:22">
      <c r="A47" s="14" t="str">
        <f>IF(Tabela17[[#This Row],[Código]]="IBOV","^BVSP",IF(Tabela17[[#This Row],[Código]]="","",CONCATENATE(LEFT(Tabela17[[#This Row],[Código]],6),".SA")))</f>
        <v>ELEK3.SA</v>
      </c>
      <c r="C47" s="1" t="s">
        <v>2862</v>
      </c>
      <c r="D47" s="1" t="s">
        <v>2994</v>
      </c>
      <c r="E47" s="1" t="s">
        <v>2994</v>
      </c>
      <c r="F47" s="1" t="s">
        <v>2994</v>
      </c>
      <c r="G47" s="1" t="s">
        <v>2994</v>
      </c>
      <c r="H47" s="18">
        <v>42528</v>
      </c>
      <c r="J47" s="1">
        <f t="shared" si="6"/>
        <v>4.9000000000000004</v>
      </c>
      <c r="K47" s="1">
        <f t="shared" si="7"/>
        <v>4.9000000000000004</v>
      </c>
      <c r="L47" s="1">
        <f t="shared" si="8"/>
        <v>4.9000000000000004</v>
      </c>
      <c r="M47" s="1">
        <f t="shared" si="9"/>
        <v>4.9000000000000004</v>
      </c>
      <c r="P47" s="7" t="s">
        <v>133</v>
      </c>
      <c r="Q47" s="5" t="str">
        <f t="shared" si="10"/>
        <v>ELEKEIROZ   ON</v>
      </c>
      <c r="R47" s="18">
        <f t="shared" si="11"/>
        <v>42528</v>
      </c>
      <c r="S47" s="3">
        <f t="shared" si="12"/>
        <v>4.9000000000000004</v>
      </c>
      <c r="T47" s="3">
        <f t="shared" si="13"/>
        <v>4.9000000000000004</v>
      </c>
      <c r="U47" s="3">
        <f t="shared" si="14"/>
        <v>4.9000000000000004</v>
      </c>
      <c r="V47" s="3">
        <f t="shared" si="15"/>
        <v>4.9000000000000004</v>
      </c>
    </row>
    <row r="48" spans="1:22">
      <c r="A48" s="14" t="str">
        <f>IF(Tabela17[[#This Row],[Código]]="IBOV","^BVSP",IF(Tabela17[[#This Row],[Código]]="","",CONCATENATE(LEFT(Tabela17[[#This Row],[Código]],6),".SA")))</f>
        <v>ELEK4.SA</v>
      </c>
      <c r="C48" s="1" t="s">
        <v>2863</v>
      </c>
      <c r="D48" s="1" t="s">
        <v>2254</v>
      </c>
      <c r="E48" s="1" t="s">
        <v>2254</v>
      </c>
      <c r="F48" s="1" t="s">
        <v>2254</v>
      </c>
      <c r="G48" s="1" t="s">
        <v>2254</v>
      </c>
      <c r="H48" s="18">
        <v>42527</v>
      </c>
      <c r="J48" s="1">
        <f t="shared" si="6"/>
        <v>5.2</v>
      </c>
      <c r="K48" s="1">
        <f t="shared" si="7"/>
        <v>5.2</v>
      </c>
      <c r="L48" s="1">
        <f t="shared" si="8"/>
        <v>5.2</v>
      </c>
      <c r="M48" s="1">
        <f t="shared" si="9"/>
        <v>5.2</v>
      </c>
      <c r="P48" s="7" t="s">
        <v>134</v>
      </c>
      <c r="Q48" s="5" t="str">
        <f t="shared" si="10"/>
        <v>ELEKEIROZ   PN</v>
      </c>
      <c r="R48" s="18">
        <f t="shared" si="11"/>
        <v>42527</v>
      </c>
      <c r="S48" s="3">
        <f t="shared" si="12"/>
        <v>5.2</v>
      </c>
      <c r="T48" s="3">
        <f t="shared" si="13"/>
        <v>5.2</v>
      </c>
      <c r="U48" s="3">
        <f t="shared" si="14"/>
        <v>5.2</v>
      </c>
      <c r="V48" s="3">
        <f t="shared" si="15"/>
        <v>5.2</v>
      </c>
    </row>
    <row r="49" spans="1:22">
      <c r="A49" s="14" t="str">
        <f>IF(Tabela17[[#This Row],[Código]]="IBOV","^BVSP",IF(Tabela17[[#This Row],[Código]]="","",CONCATENATE(LEFT(Tabela17[[#This Row],[Código]],6),".SA")))</f>
        <v>elet5.SA</v>
      </c>
      <c r="C49" s="1" t="s">
        <v>2864</v>
      </c>
      <c r="D49" s="1" t="s">
        <v>2940</v>
      </c>
      <c r="E49" s="1" t="s">
        <v>2940</v>
      </c>
      <c r="F49" s="1" t="s">
        <v>2940</v>
      </c>
      <c r="G49" s="1" t="s">
        <v>2940</v>
      </c>
      <c r="H49" s="18">
        <v>42524</v>
      </c>
      <c r="J49" s="1">
        <f t="shared" si="6"/>
        <v>17.5</v>
      </c>
      <c r="K49" s="1">
        <f t="shared" si="7"/>
        <v>17.5</v>
      </c>
      <c r="L49" s="1">
        <f t="shared" si="8"/>
        <v>17.5</v>
      </c>
      <c r="M49" s="1">
        <f t="shared" si="9"/>
        <v>17.5</v>
      </c>
      <c r="P49" s="8" t="s">
        <v>200</v>
      </c>
      <c r="Q49" s="5" t="str">
        <f t="shared" si="10"/>
        <v>ELETROBRAS  PNA     N1</v>
      </c>
      <c r="R49" s="18">
        <f t="shared" si="11"/>
        <v>42524</v>
      </c>
      <c r="S49" s="3">
        <f t="shared" si="12"/>
        <v>17.5</v>
      </c>
      <c r="T49" s="3">
        <f t="shared" si="13"/>
        <v>17.5</v>
      </c>
      <c r="U49" s="3">
        <f t="shared" si="14"/>
        <v>17.5</v>
      </c>
      <c r="V49" s="3">
        <f t="shared" si="15"/>
        <v>17.5</v>
      </c>
    </row>
    <row r="50" spans="1:22">
      <c r="A50" s="14" t="str">
        <f>IF(Tabela17[[#This Row],[Código]]="IBOV","^BVSP",IF(Tabela17[[#This Row],[Código]]="","",CONCATENATE(LEFT(Tabela17[[#This Row],[Código]],6),".SA")))</f>
        <v>ETER3.SA</v>
      </c>
      <c r="C50" s="1" t="s">
        <v>2865</v>
      </c>
      <c r="D50" s="1" t="s">
        <v>2977</v>
      </c>
      <c r="E50" s="1" t="s">
        <v>2948</v>
      </c>
      <c r="F50" s="1" t="s">
        <v>2948</v>
      </c>
      <c r="G50" s="1" t="s">
        <v>2706</v>
      </c>
      <c r="H50" s="18">
        <v>42529</v>
      </c>
      <c r="J50" s="1">
        <f t="shared" si="6"/>
        <v>1.61</v>
      </c>
      <c r="K50" s="1">
        <f t="shared" si="7"/>
        <v>1.63</v>
      </c>
      <c r="L50" s="1">
        <f t="shared" si="8"/>
        <v>1.63</v>
      </c>
      <c r="M50" s="1">
        <f t="shared" si="9"/>
        <v>1.6</v>
      </c>
      <c r="P50" s="8" t="s">
        <v>166</v>
      </c>
      <c r="Q50" s="5" t="str">
        <f t="shared" si="10"/>
        <v>ETERNIT     ON      NM</v>
      </c>
      <c r="R50" s="17">
        <f t="shared" si="11"/>
        <v>42529</v>
      </c>
      <c r="S50" s="4">
        <f t="shared" si="12"/>
        <v>1.61</v>
      </c>
      <c r="T50" s="4">
        <f t="shared" si="13"/>
        <v>1.63</v>
      </c>
      <c r="U50" s="4">
        <f t="shared" si="14"/>
        <v>1.63</v>
      </c>
      <c r="V50" s="4">
        <f t="shared" si="15"/>
        <v>1.6</v>
      </c>
    </row>
    <row r="51" spans="1:22">
      <c r="A51" s="14" t="str">
        <f>IF(Tabela17[[#This Row],[Código]]="IBOV","^BVSP",IF(Tabela17[[#This Row],[Código]]="","",CONCATENATE(LEFT(Tabela17[[#This Row],[Código]],6),".SA")))</f>
        <v>EUCA4.SA</v>
      </c>
      <c r="C51" s="1" t="s">
        <v>2866</v>
      </c>
      <c r="D51" s="1" t="s">
        <v>3029</v>
      </c>
      <c r="E51" s="1" t="s">
        <v>3029</v>
      </c>
      <c r="F51" s="1" t="s">
        <v>3029</v>
      </c>
      <c r="G51" s="1" t="s">
        <v>3029</v>
      </c>
      <c r="H51" s="18">
        <v>42529</v>
      </c>
      <c r="J51" s="1">
        <f t="shared" si="6"/>
        <v>2.5499999999999998</v>
      </c>
      <c r="K51" s="1">
        <f t="shared" si="7"/>
        <v>2.5499999999999998</v>
      </c>
      <c r="L51" s="1">
        <f t="shared" si="8"/>
        <v>2.5499999999999998</v>
      </c>
      <c r="M51" s="1">
        <f t="shared" si="9"/>
        <v>2.5499999999999998</v>
      </c>
      <c r="P51" s="7" t="s">
        <v>159</v>
      </c>
      <c r="Q51" s="5" t="str">
        <f t="shared" si="10"/>
        <v>EUCATEX     PN      N1</v>
      </c>
      <c r="R51" s="18">
        <f t="shared" si="11"/>
        <v>42529</v>
      </c>
      <c r="S51" s="3">
        <f t="shared" si="12"/>
        <v>2.5499999999999998</v>
      </c>
      <c r="T51" s="3">
        <f t="shared" si="13"/>
        <v>2.5499999999999998</v>
      </c>
      <c r="U51" s="3">
        <f t="shared" si="14"/>
        <v>2.5499999999999998</v>
      </c>
      <c r="V51" s="3">
        <f t="shared" si="15"/>
        <v>2.5499999999999998</v>
      </c>
    </row>
    <row r="52" spans="1:22">
      <c r="A52" s="14" t="str">
        <f>IF(Tabela17[[#This Row],[Código]]="IBOV","^BVSP",IF(Tabela17[[#This Row],[Código]]="","",CONCATENATE(LEFT(Tabela17[[#This Row],[Código]],6),".SA")))</f>
        <v>GPAR3.SA</v>
      </c>
      <c r="C52" s="1" t="s">
        <v>2867</v>
      </c>
      <c r="D52" s="1" t="s">
        <v>100</v>
      </c>
      <c r="E52" s="1" t="s">
        <v>100</v>
      </c>
      <c r="F52" s="1" t="s">
        <v>100</v>
      </c>
      <c r="G52" s="1" t="s">
        <v>100</v>
      </c>
      <c r="H52" s="18">
        <v>42457</v>
      </c>
      <c r="J52" s="1">
        <f t="shared" si="6"/>
        <v>4</v>
      </c>
      <c r="K52" s="1">
        <f t="shared" si="7"/>
        <v>4</v>
      </c>
      <c r="L52" s="1">
        <f t="shared" si="8"/>
        <v>4</v>
      </c>
      <c r="M52" s="1">
        <f t="shared" si="9"/>
        <v>4</v>
      </c>
      <c r="P52" s="5" t="s">
        <v>208</v>
      </c>
      <c r="Q52" s="5" t="str">
        <f t="shared" si="10"/>
        <v>CELGPAR     ON</v>
      </c>
      <c r="R52" s="18">
        <f t="shared" si="11"/>
        <v>42457</v>
      </c>
      <c r="S52" s="3">
        <f t="shared" si="12"/>
        <v>4</v>
      </c>
      <c r="T52" s="3">
        <f t="shared" si="13"/>
        <v>4</v>
      </c>
      <c r="U52" s="3">
        <f t="shared" si="14"/>
        <v>4</v>
      </c>
      <c r="V52" s="3">
        <f t="shared" si="15"/>
        <v>4</v>
      </c>
    </row>
    <row r="53" spans="1:22">
      <c r="A53" s="14" t="str">
        <f>IF(Tabela17[[#This Row],[Código]]="IBOV","^BVSP",IF(Tabela17[[#This Row],[Código]]="","",CONCATENATE(LEFT(Tabela17[[#This Row],[Código]],6),".SA")))</f>
        <v>HBTS5.SA</v>
      </c>
      <c r="C53" s="1" t="s">
        <v>2868</v>
      </c>
      <c r="D53" s="1" t="s">
        <v>2869</v>
      </c>
      <c r="E53" s="1" t="s">
        <v>2869</v>
      </c>
      <c r="F53" s="1" t="s">
        <v>2869</v>
      </c>
      <c r="G53" s="1" t="s">
        <v>2869</v>
      </c>
      <c r="H53" s="18">
        <v>42495</v>
      </c>
      <c r="J53" s="1">
        <f t="shared" si="6"/>
        <v>5.07</v>
      </c>
      <c r="K53" s="1">
        <f t="shared" si="7"/>
        <v>5.07</v>
      </c>
      <c r="L53" s="1">
        <f t="shared" si="8"/>
        <v>5.07</v>
      </c>
      <c r="M53" s="1">
        <f t="shared" si="9"/>
        <v>5.07</v>
      </c>
      <c r="P53" s="7" t="s">
        <v>152</v>
      </c>
      <c r="Q53" s="5" t="str">
        <f t="shared" si="10"/>
        <v>HABITASUL   PNA</v>
      </c>
      <c r="R53" s="18">
        <f t="shared" si="11"/>
        <v>42495</v>
      </c>
      <c r="S53" s="3">
        <f t="shared" si="12"/>
        <v>5.07</v>
      </c>
      <c r="T53" s="3">
        <f t="shared" si="13"/>
        <v>5.07</v>
      </c>
      <c r="U53" s="3">
        <f t="shared" si="14"/>
        <v>5.07</v>
      </c>
      <c r="V53" s="3">
        <f t="shared" si="15"/>
        <v>5.07</v>
      </c>
    </row>
    <row r="54" spans="1:22">
      <c r="A54" s="14" t="str">
        <f>IF(Tabela17[[#This Row],[Código]]="IBOV","^BVSP",IF(Tabela17[[#This Row],[Código]]="","",CONCATENATE(LEFT(Tabela17[[#This Row],[Código]],6),".SA")))</f>
        <v>IGTA3.SA</v>
      </c>
      <c r="C54" s="1" t="s">
        <v>2870</v>
      </c>
      <c r="D54" s="1" t="s">
        <v>3290</v>
      </c>
      <c r="E54" s="19" t="s">
        <v>3291</v>
      </c>
      <c r="F54" s="19" t="s">
        <v>3291</v>
      </c>
      <c r="G54" s="19" t="s">
        <v>3292</v>
      </c>
      <c r="H54" s="18">
        <v>42529</v>
      </c>
      <c r="J54" s="1">
        <f t="shared" si="6"/>
        <v>27.01</v>
      </c>
      <c r="K54" s="1">
        <f t="shared" si="7"/>
        <v>27.86</v>
      </c>
      <c r="L54" s="1">
        <f t="shared" si="8"/>
        <v>27.86</v>
      </c>
      <c r="M54" s="1">
        <f t="shared" si="9"/>
        <v>26.93</v>
      </c>
      <c r="P54" s="7" t="s">
        <v>171</v>
      </c>
      <c r="Q54" s="5" t="str">
        <f t="shared" si="10"/>
        <v>IGUATEMI    ON      NM</v>
      </c>
      <c r="R54" s="18">
        <f t="shared" si="11"/>
        <v>42529</v>
      </c>
      <c r="S54" s="3">
        <f t="shared" si="12"/>
        <v>27.01</v>
      </c>
      <c r="T54" s="3">
        <f t="shared" si="13"/>
        <v>27.86</v>
      </c>
      <c r="U54" s="3">
        <f t="shared" si="14"/>
        <v>27.86</v>
      </c>
      <c r="V54" s="3">
        <f t="shared" si="15"/>
        <v>26.93</v>
      </c>
    </row>
    <row r="55" spans="1:22">
      <c r="A55" s="14" t="str">
        <f>IF(Tabela17[[#This Row],[Código]]="IBOV","^BVSP",IF(Tabela17[[#This Row],[Código]]="","",CONCATENATE(LEFT(Tabela17[[#This Row],[Código]],6),".SA")))</f>
        <v>JBSS3.SA</v>
      </c>
      <c r="C55" s="1" t="s">
        <v>2871</v>
      </c>
      <c r="D55" s="1" t="s">
        <v>2846</v>
      </c>
      <c r="E55" s="1" t="s">
        <v>3293</v>
      </c>
      <c r="F55" s="1" t="s">
        <v>3294</v>
      </c>
      <c r="G55" s="1" t="s">
        <v>3012</v>
      </c>
      <c r="H55" s="18">
        <v>42529</v>
      </c>
      <c r="J55" s="1">
        <f t="shared" si="6"/>
        <v>10.5</v>
      </c>
      <c r="K55" s="1">
        <f t="shared" si="7"/>
        <v>10.66</v>
      </c>
      <c r="L55" s="1">
        <f t="shared" si="8"/>
        <v>10.69</v>
      </c>
      <c r="M55" s="1">
        <f t="shared" si="9"/>
        <v>10.32</v>
      </c>
      <c r="P55" s="15" t="s">
        <v>143</v>
      </c>
      <c r="Q55" s="5" t="str">
        <f t="shared" si="10"/>
        <v>JBS         ON      NM</v>
      </c>
      <c r="R55" s="18">
        <f t="shared" si="11"/>
        <v>42529</v>
      </c>
      <c r="S55" s="3">
        <f t="shared" si="12"/>
        <v>10.5</v>
      </c>
      <c r="T55" s="3">
        <f t="shared" si="13"/>
        <v>10.66</v>
      </c>
      <c r="U55" s="3">
        <f t="shared" si="14"/>
        <v>10.69</v>
      </c>
      <c r="V55" s="3">
        <f t="shared" si="15"/>
        <v>10.32</v>
      </c>
    </row>
    <row r="56" spans="1:22">
      <c r="A56" s="14" t="str">
        <f>IF(Tabela17[[#This Row],[Código]]="IBOV","^BVSP",IF(Tabela17[[#This Row],[Código]]="","",CONCATENATE(LEFT(Tabela17[[#This Row],[Código]],6),".SA")))</f>
        <v>JOPA3.SA</v>
      </c>
      <c r="C56" s="1" t="s">
        <v>2587</v>
      </c>
      <c r="D56" s="1" t="s">
        <v>2290</v>
      </c>
      <c r="E56" s="1" t="s">
        <v>2290</v>
      </c>
      <c r="F56" s="1" t="s">
        <v>2290</v>
      </c>
      <c r="G56" s="1" t="s">
        <v>2290</v>
      </c>
      <c r="H56" s="18">
        <v>42468</v>
      </c>
      <c r="J56" s="1">
        <f t="shared" si="6"/>
        <v>16</v>
      </c>
      <c r="K56" s="1">
        <f t="shared" si="7"/>
        <v>16</v>
      </c>
      <c r="L56" s="1">
        <f t="shared" si="8"/>
        <v>16</v>
      </c>
      <c r="M56" s="1">
        <f t="shared" si="9"/>
        <v>16</v>
      </c>
      <c r="P56" s="8" t="s">
        <v>131</v>
      </c>
      <c r="Q56" s="5" t="str">
        <f t="shared" si="10"/>
        <v>JOSAPAR     ON</v>
      </c>
      <c r="R56" s="18">
        <f t="shared" si="11"/>
        <v>42468</v>
      </c>
      <c r="S56" s="3">
        <f t="shared" si="12"/>
        <v>16</v>
      </c>
      <c r="T56" s="3">
        <f t="shared" si="13"/>
        <v>16</v>
      </c>
      <c r="U56" s="3">
        <f t="shared" si="14"/>
        <v>16</v>
      </c>
      <c r="V56" s="3">
        <f t="shared" si="15"/>
        <v>16</v>
      </c>
    </row>
    <row r="57" spans="1:22">
      <c r="A57" s="14" t="str">
        <f>IF(Tabela17[[#This Row],[Código]]="IBOV","^BVSP",IF(Tabela17[[#This Row],[Código]]="","",CONCATENATE(LEFT(Tabela17[[#This Row],[Código]],6),".SA")))</f>
        <v>JOPA4.SA</v>
      </c>
      <c r="C57" s="1" t="s">
        <v>2588</v>
      </c>
      <c r="D57" s="1" t="s">
        <v>186</v>
      </c>
      <c r="E57" s="1" t="s">
        <v>186</v>
      </c>
      <c r="F57" s="1" t="s">
        <v>186</v>
      </c>
      <c r="G57" s="1" t="s">
        <v>186</v>
      </c>
      <c r="H57" s="18">
        <v>42468</v>
      </c>
      <c r="J57" s="1">
        <f t="shared" si="6"/>
        <v>20</v>
      </c>
      <c r="K57" s="1">
        <f t="shared" si="7"/>
        <v>20</v>
      </c>
      <c r="L57" s="1">
        <f t="shared" si="8"/>
        <v>20</v>
      </c>
      <c r="M57" s="1">
        <f t="shared" si="9"/>
        <v>20</v>
      </c>
      <c r="P57" s="5" t="s">
        <v>132</v>
      </c>
      <c r="Q57" s="5" t="str">
        <f t="shared" si="10"/>
        <v>JOSAPAR     PN</v>
      </c>
      <c r="R57" s="18">
        <f t="shared" si="11"/>
        <v>42468</v>
      </c>
      <c r="S57" s="3">
        <f t="shared" si="12"/>
        <v>20</v>
      </c>
      <c r="T57" s="3">
        <f t="shared" si="13"/>
        <v>20</v>
      </c>
      <c r="U57" s="3">
        <f t="shared" si="14"/>
        <v>20</v>
      </c>
      <c r="V57" s="3">
        <f t="shared" si="15"/>
        <v>20</v>
      </c>
    </row>
    <row r="58" spans="1:22">
      <c r="A58" s="14" t="str">
        <f>IF(Tabela17[[#This Row],[Código]]="IBOV","^BVSP",IF(Tabela17[[#This Row],[Código]]="","",CONCATENATE(LEFT(Tabela17[[#This Row],[Código]],6),".SA")))</f>
        <v>LCAM3.SA</v>
      </c>
      <c r="C58" s="1" t="s">
        <v>2872</v>
      </c>
      <c r="D58" s="1" t="s">
        <v>3295</v>
      </c>
      <c r="E58" s="1" t="s">
        <v>3107</v>
      </c>
      <c r="F58" s="1" t="s">
        <v>3107</v>
      </c>
      <c r="G58" s="1" t="s">
        <v>3295</v>
      </c>
      <c r="H58" s="18">
        <v>42529</v>
      </c>
      <c r="J58" s="1">
        <f t="shared" si="6"/>
        <v>4.75</v>
      </c>
      <c r="K58" s="1">
        <f t="shared" si="7"/>
        <v>4.8</v>
      </c>
      <c r="L58" s="1">
        <f t="shared" si="8"/>
        <v>4.8</v>
      </c>
      <c r="M58" s="1">
        <f t="shared" si="9"/>
        <v>4.75</v>
      </c>
      <c r="P58" s="7" t="s">
        <v>156</v>
      </c>
      <c r="Q58" s="5" t="str">
        <f t="shared" si="10"/>
        <v>LOCAMERICA  ON      NM</v>
      </c>
      <c r="R58" s="18">
        <f t="shared" si="11"/>
        <v>42529</v>
      </c>
      <c r="S58" s="3">
        <f t="shared" si="12"/>
        <v>4.75</v>
      </c>
      <c r="T58" s="3">
        <f t="shared" si="13"/>
        <v>4.8</v>
      </c>
      <c r="U58" s="3">
        <f t="shared" si="14"/>
        <v>4.8</v>
      </c>
      <c r="V58" s="3">
        <f t="shared" si="15"/>
        <v>4.75</v>
      </c>
    </row>
    <row r="59" spans="1:22">
      <c r="A59" s="14" t="str">
        <f>IF(Tabela17[[#This Row],[Código]]="IBOV","^BVSP",IF(Tabela17[[#This Row],[Código]]="","",CONCATENATE(LEFT(Tabela17[[#This Row],[Código]],6),".SA")))</f>
        <v>MAGG3.SA</v>
      </c>
      <c r="C59" s="1" t="s">
        <v>2873</v>
      </c>
      <c r="D59" s="1" t="s">
        <v>3296</v>
      </c>
      <c r="E59" s="19" t="s">
        <v>3297</v>
      </c>
      <c r="F59" s="19" t="s">
        <v>3296</v>
      </c>
      <c r="G59" s="19" t="s">
        <v>3119</v>
      </c>
      <c r="H59" s="18">
        <v>42529</v>
      </c>
      <c r="J59" s="1">
        <f t="shared" si="6"/>
        <v>15.08</v>
      </c>
      <c r="K59" s="1">
        <f t="shared" si="7"/>
        <v>14.9</v>
      </c>
      <c r="L59" s="1">
        <f t="shared" si="8"/>
        <v>15.08</v>
      </c>
      <c r="M59" s="1">
        <f t="shared" si="9"/>
        <v>14.84</v>
      </c>
      <c r="P59" s="7" t="s">
        <v>161</v>
      </c>
      <c r="Q59" s="5" t="str">
        <f t="shared" si="10"/>
        <v>MAGNESITA SAON      NM</v>
      </c>
      <c r="R59" s="17">
        <f t="shared" si="11"/>
        <v>42529</v>
      </c>
      <c r="S59" s="4">
        <f t="shared" si="12"/>
        <v>15.08</v>
      </c>
      <c r="T59" s="4">
        <f t="shared" si="13"/>
        <v>14.9</v>
      </c>
      <c r="U59" s="4">
        <f t="shared" si="14"/>
        <v>15.08</v>
      </c>
      <c r="V59" s="4">
        <f t="shared" si="15"/>
        <v>14.84</v>
      </c>
    </row>
    <row r="60" spans="1:22">
      <c r="A60" s="14" t="str">
        <f>IF(Tabela17[[#This Row],[Código]]="IBOV","^BVSP",IF(Tabela17[[#This Row],[Código]]="","",CONCATENATE(LEFT(Tabela17[[#This Row],[Código]],6),".SA")))</f>
        <v>MERC3.SA</v>
      </c>
      <c r="C60" s="1" t="s">
        <v>2874</v>
      </c>
      <c r="D60" s="1" t="s">
        <v>2875</v>
      </c>
      <c r="E60" s="19" t="s">
        <v>2875</v>
      </c>
      <c r="F60" s="19" t="s">
        <v>2875</v>
      </c>
      <c r="G60" s="19" t="s">
        <v>2875</v>
      </c>
      <c r="H60" s="18">
        <v>42457</v>
      </c>
      <c r="J60" s="1">
        <f t="shared" si="6"/>
        <v>7.5</v>
      </c>
      <c r="K60" s="1">
        <f t="shared" si="7"/>
        <v>7.5</v>
      </c>
      <c r="L60" s="1">
        <f t="shared" si="8"/>
        <v>7.5</v>
      </c>
      <c r="M60" s="1">
        <f t="shared" si="9"/>
        <v>7.5</v>
      </c>
      <c r="P60" s="7" t="s">
        <v>175</v>
      </c>
      <c r="Q60" s="5" t="str">
        <f t="shared" si="10"/>
        <v>MERC FINANC ON</v>
      </c>
      <c r="R60" s="18">
        <f t="shared" si="11"/>
        <v>42457</v>
      </c>
      <c r="S60" s="3">
        <f t="shared" si="12"/>
        <v>7.5</v>
      </c>
      <c r="T60" s="3">
        <f t="shared" si="13"/>
        <v>7.5</v>
      </c>
      <c r="U60" s="3">
        <f t="shared" si="14"/>
        <v>7.5</v>
      </c>
      <c r="V60" s="3">
        <f t="shared" si="15"/>
        <v>7.5</v>
      </c>
    </row>
    <row r="61" spans="1:22">
      <c r="A61" s="14" t="str">
        <f>IF(Tabela17[[#This Row],[Código]]="IBOV","^BVSP",IF(Tabela17[[#This Row],[Código]]="","",CONCATENATE(LEFT(Tabela17[[#This Row],[Código]],6),".SA")))</f>
        <v>MERC4.SA</v>
      </c>
      <c r="C61" s="1" t="s">
        <v>2876</v>
      </c>
      <c r="D61" s="1" t="s">
        <v>2277</v>
      </c>
      <c r="E61" s="1" t="s">
        <v>2277</v>
      </c>
      <c r="F61" s="1" t="s">
        <v>2277</v>
      </c>
      <c r="G61" s="1" t="s">
        <v>2277</v>
      </c>
      <c r="H61" s="18">
        <v>42479</v>
      </c>
      <c r="J61" s="1">
        <f t="shared" si="6"/>
        <v>6.3</v>
      </c>
      <c r="K61" s="1">
        <f t="shared" si="7"/>
        <v>6.3</v>
      </c>
      <c r="L61" s="1">
        <f t="shared" si="8"/>
        <v>6.3</v>
      </c>
      <c r="M61" s="1">
        <f t="shared" si="9"/>
        <v>6.3</v>
      </c>
      <c r="P61" s="7" t="s">
        <v>176</v>
      </c>
      <c r="Q61" s="5" t="str">
        <f t="shared" si="10"/>
        <v>MERC FINANC PN</v>
      </c>
      <c r="R61" s="18">
        <f t="shared" si="11"/>
        <v>42479</v>
      </c>
      <c r="S61" s="3">
        <f t="shared" si="12"/>
        <v>6.3</v>
      </c>
      <c r="T61" s="3">
        <f t="shared" si="13"/>
        <v>6.3</v>
      </c>
      <c r="U61" s="3">
        <f t="shared" si="14"/>
        <v>6.3</v>
      </c>
      <c r="V61" s="3">
        <f t="shared" si="15"/>
        <v>6.3</v>
      </c>
    </row>
    <row r="62" spans="1:22">
      <c r="A62" s="14" t="str">
        <f>IF(Tabela17[[#This Row],[Código]]="IBOV","^BVSP",IF(Tabela17[[#This Row],[Código]]="","",CONCATENATE(LEFT(Tabela17[[#This Row],[Código]],6),".SA")))</f>
        <v>MOAR3.SA</v>
      </c>
      <c r="C62" s="1" t="s">
        <v>2877</v>
      </c>
      <c r="D62" s="1" t="s">
        <v>2878</v>
      </c>
      <c r="E62" s="1" t="s">
        <v>2878</v>
      </c>
      <c r="F62" s="1" t="s">
        <v>2878</v>
      </c>
      <c r="G62" s="1" t="s">
        <v>2878</v>
      </c>
      <c r="H62" s="18">
        <v>42457</v>
      </c>
      <c r="J62" s="1">
        <f t="shared" si="6"/>
        <v>140</v>
      </c>
      <c r="K62" s="1">
        <f t="shared" si="7"/>
        <v>140</v>
      </c>
      <c r="L62" s="1">
        <f t="shared" si="8"/>
        <v>140</v>
      </c>
      <c r="M62" s="1">
        <f t="shared" si="9"/>
        <v>140</v>
      </c>
      <c r="P62" s="7" t="s">
        <v>153</v>
      </c>
      <c r="Q62" s="5" t="str">
        <f t="shared" si="10"/>
        <v>MONT ARANHA ON</v>
      </c>
      <c r="R62" s="18">
        <f t="shared" si="11"/>
        <v>42457</v>
      </c>
      <c r="S62" s="3">
        <f t="shared" si="12"/>
        <v>140</v>
      </c>
      <c r="T62" s="3">
        <f t="shared" si="13"/>
        <v>140</v>
      </c>
      <c r="U62" s="3">
        <f t="shared" si="14"/>
        <v>140</v>
      </c>
      <c r="V62" s="3">
        <f t="shared" si="15"/>
        <v>140</v>
      </c>
    </row>
    <row r="63" spans="1:22">
      <c r="A63" s="14" t="str">
        <f>IF(Tabela17[[#This Row],[Código]]="IBOV","^BVSP",IF(Tabela17[[#This Row],[Código]]="","",CONCATENATE(LEFT(Tabela17[[#This Row],[Código]],6),".SA")))</f>
        <v>MULT3.SA</v>
      </c>
      <c r="C63" s="1" t="s">
        <v>2879</v>
      </c>
      <c r="D63" s="1" t="s">
        <v>3298</v>
      </c>
      <c r="E63" s="1" t="s">
        <v>3299</v>
      </c>
      <c r="F63" s="1" t="s">
        <v>3299</v>
      </c>
      <c r="G63" s="1" t="s">
        <v>3171</v>
      </c>
      <c r="H63" s="18">
        <v>42529</v>
      </c>
      <c r="J63" s="1">
        <f t="shared" si="6"/>
        <v>57.15</v>
      </c>
      <c r="K63" s="1">
        <f t="shared" si="7"/>
        <v>58.93</v>
      </c>
      <c r="L63" s="1">
        <f t="shared" si="8"/>
        <v>58.93</v>
      </c>
      <c r="M63" s="1">
        <f t="shared" si="9"/>
        <v>56.87</v>
      </c>
      <c r="P63" s="7" t="s">
        <v>172</v>
      </c>
      <c r="Q63" s="5" t="str">
        <f t="shared" si="10"/>
        <v>MULTIPLAN   ON      N2</v>
      </c>
      <c r="R63" s="18">
        <f t="shared" si="11"/>
        <v>42529</v>
      </c>
      <c r="S63" s="3">
        <f t="shared" si="12"/>
        <v>57.15</v>
      </c>
      <c r="T63" s="3">
        <f t="shared" si="13"/>
        <v>58.93</v>
      </c>
      <c r="U63" s="3">
        <f t="shared" si="14"/>
        <v>58.93</v>
      </c>
      <c r="V63" s="3">
        <f t="shared" si="15"/>
        <v>56.87</v>
      </c>
    </row>
    <row r="64" spans="1:22">
      <c r="A64" s="14" t="str">
        <f>IF(Tabela17[[#This Row],[Código]]="IBOV","^BVSP",IF(Tabela17[[#This Row],[Código]]="","",CONCATENATE(LEFT(Tabela17[[#This Row],[Código]],6),".SA")))</f>
        <v>NUTR3M.SA</v>
      </c>
      <c r="C64" s="1" t="s">
        <v>191</v>
      </c>
      <c r="D64" s="1" t="s">
        <v>191</v>
      </c>
      <c r="E64" s="1" t="s">
        <v>191</v>
      </c>
      <c r="F64" s="1" t="s">
        <v>191</v>
      </c>
      <c r="G64" s="1" t="s">
        <v>191</v>
      </c>
      <c r="H64" s="18" t="s">
        <v>191</v>
      </c>
      <c r="J64" s="1">
        <f t="shared" si="6"/>
        <v>0</v>
      </c>
      <c r="K64" s="1">
        <f t="shared" si="7"/>
        <v>0</v>
      </c>
      <c r="L64" s="1">
        <f t="shared" si="8"/>
        <v>0</v>
      </c>
      <c r="M64" s="1">
        <f t="shared" si="9"/>
        <v>0</v>
      </c>
      <c r="P64" s="7" t="s">
        <v>163</v>
      </c>
      <c r="Q64" s="5" t="str">
        <f t="shared" si="10"/>
        <v>N/A</v>
      </c>
      <c r="R64" s="18" t="str">
        <f t="shared" si="11"/>
        <v>N/A</v>
      </c>
      <c r="S64" s="3">
        <f t="shared" si="12"/>
        <v>0</v>
      </c>
      <c r="T64" s="3">
        <f t="shared" si="13"/>
        <v>0</v>
      </c>
      <c r="U64" s="3">
        <f t="shared" si="14"/>
        <v>0</v>
      </c>
      <c r="V64" s="3">
        <f t="shared" si="15"/>
        <v>0</v>
      </c>
    </row>
    <row r="65" spans="1:22">
      <c r="A65" s="14" t="str">
        <f>IF(Tabela17[[#This Row],[Código]]="IBOV","^BVSP",IF(Tabela17[[#This Row],[Código]]="","",CONCATENATE(LEFT(Tabela17[[#This Row],[Código]],6),".SA")))</f>
        <v>OIBR3.SA</v>
      </c>
      <c r="C65" s="1" t="s">
        <v>2880</v>
      </c>
      <c r="D65" s="1" t="s">
        <v>3042</v>
      </c>
      <c r="E65" s="1" t="s">
        <v>3041</v>
      </c>
      <c r="F65" s="1" t="s">
        <v>2941</v>
      </c>
      <c r="G65" s="1" t="s">
        <v>3300</v>
      </c>
      <c r="H65" s="18">
        <v>42529</v>
      </c>
      <c r="J65" s="1">
        <f t="shared" si="6"/>
        <v>1.44</v>
      </c>
      <c r="K65" s="1">
        <f t="shared" si="7"/>
        <v>1.39</v>
      </c>
      <c r="L65" s="1">
        <f t="shared" si="8"/>
        <v>1.46</v>
      </c>
      <c r="M65" s="1">
        <f t="shared" si="9"/>
        <v>1.35</v>
      </c>
      <c r="P65" s="7" t="s">
        <v>146</v>
      </c>
      <c r="Q65" s="5" t="str">
        <f t="shared" si="10"/>
        <v>OI          ON      N1</v>
      </c>
      <c r="R65" s="18">
        <f t="shared" si="11"/>
        <v>42529</v>
      </c>
      <c r="S65" s="3">
        <f t="shared" si="12"/>
        <v>1.44</v>
      </c>
      <c r="T65" s="3">
        <f t="shared" si="13"/>
        <v>1.39</v>
      </c>
      <c r="U65" s="3">
        <f t="shared" si="14"/>
        <v>1.46</v>
      </c>
      <c r="V65" s="3">
        <f t="shared" si="15"/>
        <v>1.35</v>
      </c>
    </row>
    <row r="66" spans="1:22">
      <c r="A66" s="14" t="str">
        <f>IF(Tabela17[[#This Row],[Código]]="IBOV","^BVSP",IF(Tabela17[[#This Row],[Código]]="","",CONCATENATE(LEFT(Tabela17[[#This Row],[Código]],6),".SA")))</f>
        <v>OIBR4.SA</v>
      </c>
      <c r="C66" s="1" t="s">
        <v>2882</v>
      </c>
      <c r="D66" s="1" t="s">
        <v>2249</v>
      </c>
      <c r="E66" s="1" t="s">
        <v>3301</v>
      </c>
      <c r="F66" s="1" t="s">
        <v>3104</v>
      </c>
      <c r="G66" s="1" t="s">
        <v>3137</v>
      </c>
      <c r="H66" s="18">
        <v>42529</v>
      </c>
      <c r="J66" s="1">
        <f t="shared" si="6"/>
        <v>1.26</v>
      </c>
      <c r="K66" s="1">
        <f t="shared" si="7"/>
        <v>1.36</v>
      </c>
      <c r="L66" s="1">
        <f t="shared" si="8"/>
        <v>1.42</v>
      </c>
      <c r="M66" s="1">
        <f t="shared" si="9"/>
        <v>1.25</v>
      </c>
      <c r="P66" s="5" t="s">
        <v>147</v>
      </c>
      <c r="Q66" s="5" t="str">
        <f t="shared" si="10"/>
        <v>OI          PN      N1</v>
      </c>
      <c r="R66" s="18">
        <f t="shared" si="11"/>
        <v>42529</v>
      </c>
      <c r="S66" s="3">
        <f t="shared" si="12"/>
        <v>1.26</v>
      </c>
      <c r="T66" s="3">
        <f t="shared" si="13"/>
        <v>1.36</v>
      </c>
      <c r="U66" s="3">
        <f t="shared" si="14"/>
        <v>1.42</v>
      </c>
      <c r="V66" s="3">
        <f t="shared" si="15"/>
        <v>1.25</v>
      </c>
    </row>
    <row r="67" spans="1:22">
      <c r="A67" s="14" t="str">
        <f>IF(Tabela17[[#This Row],[Código]]="IBOV","^BVSP",IF(Tabela17[[#This Row],[Código]]="","",CONCATENATE(LEFT(Tabela17[[#This Row],[Código]],6),".SA")))</f>
        <v>PATI4.SA</v>
      </c>
      <c r="C67" s="1" t="s">
        <v>2883</v>
      </c>
      <c r="D67" s="1" t="s">
        <v>2884</v>
      </c>
      <c r="E67" s="19" t="s">
        <v>2884</v>
      </c>
      <c r="F67" s="19" t="s">
        <v>2884</v>
      </c>
      <c r="G67" s="19" t="s">
        <v>2884</v>
      </c>
      <c r="H67" s="18">
        <v>42528</v>
      </c>
      <c r="J67" s="1">
        <f t="shared" si="6"/>
        <v>14.61</v>
      </c>
      <c r="K67" s="1">
        <f t="shared" si="7"/>
        <v>14.61</v>
      </c>
      <c r="L67" s="1">
        <f t="shared" si="8"/>
        <v>14.61</v>
      </c>
      <c r="M67" s="1">
        <f t="shared" si="9"/>
        <v>14.61</v>
      </c>
      <c r="P67" s="7" t="s">
        <v>164</v>
      </c>
      <c r="Q67" s="5" t="str">
        <f t="shared" si="10"/>
        <v>PANATLANTICAPN</v>
      </c>
      <c r="R67" s="18">
        <f t="shared" si="11"/>
        <v>42528</v>
      </c>
      <c r="S67" s="3">
        <f t="shared" si="12"/>
        <v>14.61</v>
      </c>
      <c r="T67" s="3">
        <f t="shared" si="13"/>
        <v>14.61</v>
      </c>
      <c r="U67" s="3">
        <f t="shared" si="14"/>
        <v>14.61</v>
      </c>
      <c r="V67" s="3">
        <f t="shared" si="15"/>
        <v>14.61</v>
      </c>
    </row>
    <row r="68" spans="1:22">
      <c r="A68" s="14" t="str">
        <f>IF(Tabela17[[#This Row],[Código]]="IBOV","^BVSP",IF(Tabela17[[#This Row],[Código]]="","",CONCATENATE(LEFT(Tabela17[[#This Row],[Código]],6),".SA")))</f>
        <v>PETR3.SA</v>
      </c>
      <c r="C68" s="1" t="s">
        <v>2885</v>
      </c>
      <c r="D68" s="1" t="s">
        <v>3302</v>
      </c>
      <c r="E68" s="1" t="s">
        <v>3303</v>
      </c>
      <c r="F68" s="1" t="s">
        <v>3304</v>
      </c>
      <c r="G68" s="1" t="s">
        <v>3302</v>
      </c>
      <c r="H68" s="18">
        <v>42529</v>
      </c>
      <c r="J68" s="1">
        <f t="shared" si="6"/>
        <v>11.25</v>
      </c>
      <c r="K68" s="1">
        <f t="shared" si="7"/>
        <v>12.03</v>
      </c>
      <c r="L68" s="1">
        <f t="shared" si="8"/>
        <v>12.12</v>
      </c>
      <c r="M68" s="1">
        <f t="shared" si="9"/>
        <v>11.25</v>
      </c>
      <c r="P68" s="7" t="s">
        <v>10</v>
      </c>
      <c r="Q68" s="5" t="str">
        <f t="shared" si="10"/>
        <v>PETROBRAS   ON</v>
      </c>
      <c r="R68" s="18">
        <f t="shared" si="11"/>
        <v>42529</v>
      </c>
      <c r="S68" s="3">
        <f t="shared" si="12"/>
        <v>11.25</v>
      </c>
      <c r="T68" s="3">
        <f t="shared" si="13"/>
        <v>12.03</v>
      </c>
      <c r="U68" s="3">
        <f t="shared" si="14"/>
        <v>12.12</v>
      </c>
      <c r="V68" s="3">
        <f t="shared" si="15"/>
        <v>11.25</v>
      </c>
    </row>
    <row r="69" spans="1:22">
      <c r="A69" s="14" t="str">
        <f>IF(Tabela17[[#This Row],[Código]]="IBOV","^BVSP",IF(Tabela17[[#This Row],[Código]]="","",CONCATENATE(LEFT(Tabela17[[#This Row],[Código]],6),".SA")))</f>
        <v>PETR4.SA</v>
      </c>
      <c r="C69" s="1" t="s">
        <v>2886</v>
      </c>
      <c r="D69" s="1" t="s">
        <v>3026</v>
      </c>
      <c r="E69" s="1" t="s">
        <v>3305</v>
      </c>
      <c r="F69" s="1" t="s">
        <v>2981</v>
      </c>
      <c r="G69" s="1" t="s">
        <v>3026</v>
      </c>
      <c r="H69" s="18">
        <v>42529</v>
      </c>
      <c r="J69" s="1">
        <f t="shared" si="6"/>
        <v>8.8000000000000007</v>
      </c>
      <c r="K69" s="1">
        <f t="shared" si="7"/>
        <v>9.26</v>
      </c>
      <c r="L69" s="1">
        <f t="shared" si="8"/>
        <v>9.2799999999999994</v>
      </c>
      <c r="M69" s="1">
        <f t="shared" si="9"/>
        <v>8.8000000000000007</v>
      </c>
      <c r="P69" s="7" t="s">
        <v>11</v>
      </c>
      <c r="Q69" s="5" t="str">
        <f t="shared" si="10"/>
        <v>PETROBRAS   PN</v>
      </c>
      <c r="R69" s="18">
        <f t="shared" si="11"/>
        <v>42529</v>
      </c>
      <c r="S69" s="3">
        <f t="shared" si="12"/>
        <v>8.8000000000000007</v>
      </c>
      <c r="T69" s="3">
        <f t="shared" si="13"/>
        <v>9.26</v>
      </c>
      <c r="U69" s="3">
        <f t="shared" si="14"/>
        <v>9.2799999999999994</v>
      </c>
      <c r="V69" s="3">
        <f t="shared" si="15"/>
        <v>8.8000000000000007</v>
      </c>
    </row>
    <row r="70" spans="1:22">
      <c r="A70" s="14" t="str">
        <f>IF(Tabela17[[#This Row],[Código]]="IBOV","^BVSP",IF(Tabela17[[#This Row],[Código]]="","",CONCATENATE(LEFT(Tabela17[[#This Row],[Código]],6),".SA")))</f>
        <v>PRVI3.SA</v>
      </c>
      <c r="C70" s="1" t="s">
        <v>2887</v>
      </c>
      <c r="D70" s="1" t="s">
        <v>2888</v>
      </c>
      <c r="E70" s="1" t="s">
        <v>2889</v>
      </c>
      <c r="F70" s="1" t="s">
        <v>2889</v>
      </c>
      <c r="G70" s="1" t="s">
        <v>2888</v>
      </c>
      <c r="H70" s="18">
        <v>42306</v>
      </c>
      <c r="J70" s="1">
        <f t="shared" si="6"/>
        <v>10.53</v>
      </c>
      <c r="K70" s="1">
        <f t="shared" si="7"/>
        <v>10.54</v>
      </c>
      <c r="L70" s="1">
        <f t="shared" si="8"/>
        <v>10.54</v>
      </c>
      <c r="M70" s="1">
        <f t="shared" si="9"/>
        <v>10.53</v>
      </c>
      <c r="P70" s="7" t="s">
        <v>160</v>
      </c>
      <c r="Q70" s="5" t="str">
        <f t="shared" si="10"/>
        <v>PROVIDENCIA ON</v>
      </c>
      <c r="R70" s="18">
        <f t="shared" si="11"/>
        <v>42306</v>
      </c>
      <c r="S70" s="3">
        <f t="shared" si="12"/>
        <v>10.53</v>
      </c>
      <c r="T70" s="3">
        <f t="shared" si="13"/>
        <v>10.54</v>
      </c>
      <c r="U70" s="3">
        <f t="shared" si="14"/>
        <v>10.54</v>
      </c>
      <c r="V70" s="3">
        <f t="shared" si="15"/>
        <v>10.53</v>
      </c>
    </row>
    <row r="71" spans="1:22">
      <c r="A71" s="14" t="str">
        <f>IF(Tabela17[[#This Row],[Código]]="IBOV","^BVSP",IF(Tabela17[[#This Row],[Código]]="","",CONCATENATE(LEFT(Tabela17[[#This Row],[Código]],6),".SA")))</f>
        <v>PTPA4.SA</v>
      </c>
      <c r="C71" s="1" t="s">
        <v>2890</v>
      </c>
      <c r="D71" s="1" t="s">
        <v>3044</v>
      </c>
      <c r="E71" s="1" t="s">
        <v>3044</v>
      </c>
      <c r="F71" s="1" t="s">
        <v>3044</v>
      </c>
      <c r="G71" s="1" t="s">
        <v>3044</v>
      </c>
      <c r="H71" s="18">
        <v>42528</v>
      </c>
      <c r="J71" s="1">
        <f t="shared" si="6"/>
        <v>75</v>
      </c>
      <c r="K71" s="1">
        <f t="shared" si="7"/>
        <v>75</v>
      </c>
      <c r="L71" s="1">
        <f t="shared" si="8"/>
        <v>75</v>
      </c>
      <c r="M71" s="1">
        <f t="shared" si="9"/>
        <v>75</v>
      </c>
      <c r="P71" s="7" t="s">
        <v>157</v>
      </c>
      <c r="Q71" s="5" t="str">
        <f t="shared" ref="Q71:Q102" si="16">IF(A71="","",C71)</f>
        <v>EVORA       PN</v>
      </c>
      <c r="R71" s="17">
        <f t="shared" ref="R71:R102" si="17">IF(A71="","",H71)</f>
        <v>42528</v>
      </c>
      <c r="S71" s="4">
        <f t="shared" ref="S71:S102" si="18">J71</f>
        <v>75</v>
      </c>
      <c r="T71" s="4">
        <f t="shared" ref="T71:T102" si="19">K71</f>
        <v>75</v>
      </c>
      <c r="U71" s="4">
        <f t="shared" ref="U71:U102" si="20">L71</f>
        <v>75</v>
      </c>
      <c r="V71" s="4">
        <f t="shared" ref="V71:V102" si="21">M71</f>
        <v>75</v>
      </c>
    </row>
    <row r="72" spans="1:22">
      <c r="A72" s="14" t="str">
        <f>IF(Tabela17[[#This Row],[Código]]="IBOV","^BVSP",IF(Tabela17[[#This Row],[Código]]="","",CONCATENATE(LEFT(Tabela17[[#This Row],[Código]],6),".SA")))</f>
        <v>QGEP3.SA</v>
      </c>
      <c r="C72" s="1" t="s">
        <v>2891</v>
      </c>
      <c r="D72" s="1" t="s">
        <v>3102</v>
      </c>
      <c r="E72" s="1" t="s">
        <v>3184</v>
      </c>
      <c r="F72" s="1" t="s">
        <v>3306</v>
      </c>
      <c r="G72" s="1" t="s">
        <v>3307</v>
      </c>
      <c r="H72" s="18">
        <v>42529</v>
      </c>
      <c r="J72" s="1">
        <f t="shared" ref="J72:J135" si="22">IF($A72="",0,IF(D72&lt;&gt;"N/A",VALUE(CONCATENATE(LEFT(D72,LEN(D72)-3),",",RIGHT(D72,2))), 0))</f>
        <v>3.81</v>
      </c>
      <c r="K72" s="1">
        <f t="shared" ref="K72:K135" si="23">IF($A72="",0,IF(E72&lt;&gt;"N/A",VALUE(CONCATENATE(LEFT(E72,LEN(E72)-3),",",RIGHT(E72,2))), 0))</f>
        <v>3.84</v>
      </c>
      <c r="L72" s="1">
        <f t="shared" ref="L72:L135" si="24">IF($A72="",0,IF(F72&lt;&gt;"N/A",VALUE(CONCATENATE(LEFT(F72,LEN(F72)-3),",",RIGHT(F72,2))), 0))</f>
        <v>3.87</v>
      </c>
      <c r="M72" s="1">
        <f t="shared" ref="M72:M135" si="25">IF($A72="",0,IF(G72&lt;&gt;"N/A",VALUE(CONCATENATE(LEFT(G72,LEN(G72)-3),",",RIGHT(G72,2))), 0))</f>
        <v>3.76</v>
      </c>
      <c r="P72" s="8" t="s">
        <v>128</v>
      </c>
      <c r="Q72" s="5" t="str">
        <f t="shared" si="16"/>
        <v>QGEP PART   ON      NM</v>
      </c>
      <c r="R72" s="18">
        <f t="shared" si="17"/>
        <v>42529</v>
      </c>
      <c r="S72" s="3">
        <f t="shared" si="18"/>
        <v>3.81</v>
      </c>
      <c r="T72" s="3">
        <f t="shared" si="19"/>
        <v>3.84</v>
      </c>
      <c r="U72" s="3">
        <f t="shared" si="20"/>
        <v>3.87</v>
      </c>
      <c r="V72" s="3">
        <f t="shared" si="21"/>
        <v>3.76</v>
      </c>
    </row>
    <row r="73" spans="1:22">
      <c r="A73" s="14" t="str">
        <f>IF(Tabela17[[#This Row],[Código]]="IBOV","^BVSP",IF(Tabela17[[#This Row],[Código]]="","",CONCATENATE(LEFT(Tabela17[[#This Row],[Código]],6),".SA")))</f>
        <v>SCAR3.SA</v>
      </c>
      <c r="C73" s="1" t="s">
        <v>2892</v>
      </c>
      <c r="D73" s="1" t="s">
        <v>3112</v>
      </c>
      <c r="E73" s="1" t="s">
        <v>3112</v>
      </c>
      <c r="F73" s="1" t="s">
        <v>3308</v>
      </c>
      <c r="G73" s="1" t="s">
        <v>3003</v>
      </c>
      <c r="H73" s="18">
        <v>42529</v>
      </c>
      <c r="J73" s="1">
        <f t="shared" si="22"/>
        <v>24.5</v>
      </c>
      <c r="K73" s="1">
        <f t="shared" si="23"/>
        <v>24.5</v>
      </c>
      <c r="L73" s="1">
        <f t="shared" si="24"/>
        <v>24.84</v>
      </c>
      <c r="M73" s="1">
        <f t="shared" si="25"/>
        <v>24.4</v>
      </c>
      <c r="P73" s="7" t="s">
        <v>174</v>
      </c>
      <c r="Q73" s="5" t="str">
        <f t="shared" si="16"/>
        <v>SAO CARLOS  ON      NM</v>
      </c>
      <c r="R73" s="18">
        <f t="shared" si="17"/>
        <v>42529</v>
      </c>
      <c r="S73" s="3">
        <f t="shared" si="18"/>
        <v>24.5</v>
      </c>
      <c r="T73" s="3">
        <f t="shared" si="19"/>
        <v>24.5</v>
      </c>
      <c r="U73" s="3">
        <f t="shared" si="20"/>
        <v>24.84</v>
      </c>
      <c r="V73" s="3">
        <f t="shared" si="21"/>
        <v>24.4</v>
      </c>
    </row>
    <row r="74" spans="1:22">
      <c r="A74" s="14" t="str">
        <f>IF(Tabela17[[#This Row],[Código]]="IBOV","^BVSP",IF(Tabela17[[#This Row],[Código]]="","",CONCATENATE(LEFT(Tabela17[[#This Row],[Código]],6),".SA")))</f>
        <v>SMTO3.SA</v>
      </c>
      <c r="C74" s="1" t="s">
        <v>2613</v>
      </c>
      <c r="D74" s="1" t="s">
        <v>3309</v>
      </c>
      <c r="E74" s="1" t="s">
        <v>3310</v>
      </c>
      <c r="F74" s="1" t="s">
        <v>3311</v>
      </c>
      <c r="G74" s="1" t="s">
        <v>3312</v>
      </c>
      <c r="H74" s="18">
        <v>42529</v>
      </c>
      <c r="J74" s="1">
        <f t="shared" si="22"/>
        <v>52.97</v>
      </c>
      <c r="K74" s="1">
        <f t="shared" si="23"/>
        <v>53.1</v>
      </c>
      <c r="L74" s="1">
        <f t="shared" si="24"/>
        <v>53.38</v>
      </c>
      <c r="M74" s="1">
        <f t="shared" si="25"/>
        <v>52.34</v>
      </c>
      <c r="P74" s="8" t="s">
        <v>139</v>
      </c>
      <c r="Q74" s="5" t="str">
        <f t="shared" si="16"/>
        <v>SAO MARTINHOON      NM</v>
      </c>
      <c r="R74" s="18">
        <f t="shared" si="17"/>
        <v>42529</v>
      </c>
      <c r="S74" s="3">
        <f t="shared" si="18"/>
        <v>52.97</v>
      </c>
      <c r="T74" s="3">
        <f t="shared" si="19"/>
        <v>53.1</v>
      </c>
      <c r="U74" s="3">
        <f t="shared" si="20"/>
        <v>53.38</v>
      </c>
      <c r="V74" s="3">
        <f t="shared" si="21"/>
        <v>52.34</v>
      </c>
    </row>
    <row r="75" spans="1:22">
      <c r="A75" s="14" t="str">
        <f>IF(Tabela17[[#This Row],[Código]]="IBOV","^BVSP",IF(Tabela17[[#This Row],[Código]]="","",CONCATENATE(LEFT(Tabela17[[#This Row],[Código]],6),".SA")))</f>
        <v>SSBR3.SA</v>
      </c>
      <c r="C75" s="1" t="s">
        <v>2893</v>
      </c>
      <c r="D75" s="1" t="s">
        <v>3313</v>
      </c>
      <c r="E75" s="1" t="s">
        <v>3050</v>
      </c>
      <c r="F75" s="1" t="s">
        <v>3313</v>
      </c>
      <c r="G75" s="1" t="s">
        <v>3314</v>
      </c>
      <c r="H75" s="18">
        <v>42529</v>
      </c>
      <c r="J75" s="1">
        <f t="shared" si="22"/>
        <v>17.190000000000001</v>
      </c>
      <c r="K75" s="1">
        <f t="shared" si="23"/>
        <v>17.05</v>
      </c>
      <c r="L75" s="1">
        <f t="shared" si="24"/>
        <v>17.190000000000001</v>
      </c>
      <c r="M75" s="1">
        <f t="shared" si="25"/>
        <v>16.760000000000002</v>
      </c>
      <c r="P75" s="7" t="s">
        <v>173</v>
      </c>
      <c r="Q75" s="5" t="str">
        <f t="shared" si="16"/>
        <v>SIERRABRASILON      NM</v>
      </c>
      <c r="R75" s="18">
        <f t="shared" si="17"/>
        <v>42529</v>
      </c>
      <c r="S75" s="3">
        <f t="shared" si="18"/>
        <v>17.190000000000001</v>
      </c>
      <c r="T75" s="3">
        <f t="shared" si="19"/>
        <v>17.05</v>
      </c>
      <c r="U75" s="3">
        <f t="shared" si="20"/>
        <v>17.190000000000001</v>
      </c>
      <c r="V75" s="3">
        <f t="shared" si="21"/>
        <v>16.760000000000002</v>
      </c>
    </row>
    <row r="76" spans="1:22">
      <c r="A76" s="14" t="str">
        <f>IF(Tabela17[[#This Row],[Código]]="IBOV","^BVSP",IF(Tabela17[[#This Row],[Código]]="","",CONCATENATE(LEFT(Tabela17[[#This Row],[Código]],6),".SA")))</f>
        <v>SULA11.SA</v>
      </c>
      <c r="C76" s="1" t="s">
        <v>2894</v>
      </c>
      <c r="D76" s="1" t="s">
        <v>3021</v>
      </c>
      <c r="E76" s="1" t="s">
        <v>3196</v>
      </c>
      <c r="F76" s="1" t="s">
        <v>3069</v>
      </c>
      <c r="G76" s="1" t="s">
        <v>3315</v>
      </c>
      <c r="H76" s="18">
        <v>42529</v>
      </c>
      <c r="J76" s="1">
        <f t="shared" si="22"/>
        <v>15.42</v>
      </c>
      <c r="K76" s="1">
        <f t="shared" si="23"/>
        <v>15.49</v>
      </c>
      <c r="L76" s="1">
        <f t="shared" si="24"/>
        <v>15.71</v>
      </c>
      <c r="M76" s="1">
        <f t="shared" si="25"/>
        <v>15.39</v>
      </c>
      <c r="P76" s="7" t="s">
        <v>42</v>
      </c>
      <c r="Q76" s="5" t="str">
        <f t="shared" si="16"/>
        <v>SUL AMERICA UNT     N2</v>
      </c>
      <c r="R76" s="18">
        <f t="shared" si="17"/>
        <v>42529</v>
      </c>
      <c r="S76" s="3">
        <f t="shared" si="18"/>
        <v>15.42</v>
      </c>
      <c r="T76" s="3">
        <f t="shared" si="19"/>
        <v>15.49</v>
      </c>
      <c r="U76" s="3">
        <f t="shared" si="20"/>
        <v>15.71</v>
      </c>
      <c r="V76" s="3">
        <f t="shared" si="21"/>
        <v>15.39</v>
      </c>
    </row>
    <row r="77" spans="1:22">
      <c r="A77" s="14" t="str">
        <f>IF(Tabela17[[#This Row],[Código]]="IBOV","^BVSP",IF(Tabela17[[#This Row],[Código]]="","",CONCATENATE(LEFT(Tabela17[[#This Row],[Código]],6),".SA")))</f>
        <v>TERI3.SA</v>
      </c>
      <c r="C77" s="1" t="s">
        <v>2895</v>
      </c>
      <c r="D77" s="1" t="s">
        <v>2953</v>
      </c>
      <c r="E77" s="1" t="s">
        <v>3045</v>
      </c>
      <c r="F77" s="1" t="s">
        <v>2953</v>
      </c>
      <c r="G77" s="1" t="s">
        <v>3045</v>
      </c>
      <c r="H77" s="18">
        <v>42527</v>
      </c>
      <c r="J77" s="1">
        <f t="shared" si="22"/>
        <v>61</v>
      </c>
      <c r="K77" s="1">
        <f t="shared" si="23"/>
        <v>60.75</v>
      </c>
      <c r="L77" s="1">
        <f t="shared" si="24"/>
        <v>61</v>
      </c>
      <c r="M77" s="1">
        <f t="shared" si="25"/>
        <v>60.75</v>
      </c>
      <c r="P77" s="8" t="s">
        <v>61</v>
      </c>
      <c r="Q77" s="5" t="str">
        <f t="shared" si="16"/>
        <v>TEREOS      ON      NM</v>
      </c>
      <c r="R77" s="18">
        <f t="shared" si="17"/>
        <v>42527</v>
      </c>
      <c r="S77" s="3">
        <f t="shared" si="18"/>
        <v>61</v>
      </c>
      <c r="T77" s="3">
        <f t="shared" si="19"/>
        <v>60.75</v>
      </c>
      <c r="U77" s="3">
        <f t="shared" si="20"/>
        <v>61</v>
      </c>
      <c r="V77" s="3">
        <f t="shared" si="21"/>
        <v>60.75</v>
      </c>
    </row>
    <row r="78" spans="1:22">
      <c r="A78" s="14" t="str">
        <f>IF(Tabela17[[#This Row],[Código]]="IBOV","^BVSP",IF(Tabela17[[#This Row],[Código]]="","",CONCATENATE(LEFT(Tabela17[[#This Row],[Código]],6),".SA")))</f>
        <v>TIMP3.SA</v>
      </c>
      <c r="C78" s="1" t="s">
        <v>2896</v>
      </c>
      <c r="D78" s="1" t="s">
        <v>3157</v>
      </c>
      <c r="E78" s="1" t="s">
        <v>3316</v>
      </c>
      <c r="F78" s="1" t="s">
        <v>3317</v>
      </c>
      <c r="G78" s="1" t="s">
        <v>2935</v>
      </c>
      <c r="H78" s="18">
        <v>42529</v>
      </c>
      <c r="J78" s="1">
        <f t="shared" si="22"/>
        <v>7.16</v>
      </c>
      <c r="K78" s="1">
        <f t="shared" si="23"/>
        <v>7.17</v>
      </c>
      <c r="L78" s="1">
        <f t="shared" si="24"/>
        <v>7.29</v>
      </c>
      <c r="M78" s="1">
        <f t="shared" si="25"/>
        <v>7.12</v>
      </c>
      <c r="P78" s="8" t="s">
        <v>145</v>
      </c>
      <c r="Q78" s="5" t="str">
        <f t="shared" si="16"/>
        <v>TIM PART S/AON      NM</v>
      </c>
      <c r="R78" s="18">
        <f t="shared" si="17"/>
        <v>42529</v>
      </c>
      <c r="S78" s="3">
        <f t="shared" si="18"/>
        <v>7.16</v>
      </c>
      <c r="T78" s="3">
        <f t="shared" si="19"/>
        <v>7.17</v>
      </c>
      <c r="U78" s="3">
        <f t="shared" si="20"/>
        <v>7.29</v>
      </c>
      <c r="V78" s="3">
        <f t="shared" si="21"/>
        <v>7.12</v>
      </c>
    </row>
    <row r="79" spans="1:22">
      <c r="A79" s="14" t="str">
        <f>IF(Tabela17[[#This Row],[Código]]="IBOV","^BVSP",IF(Tabela17[[#This Row],[Código]]="","",CONCATENATE(LEFT(Tabela17[[#This Row],[Código]],6),".SA")))</f>
        <v>TKNO4.SA</v>
      </c>
      <c r="C79" s="1" t="s">
        <v>2897</v>
      </c>
      <c r="D79" s="1" t="s">
        <v>2898</v>
      </c>
      <c r="E79" s="19" t="s">
        <v>2898</v>
      </c>
      <c r="F79" s="1" t="s">
        <v>2898</v>
      </c>
      <c r="G79" s="19" t="s">
        <v>2898</v>
      </c>
      <c r="H79" s="18">
        <v>42493</v>
      </c>
      <c r="J79" s="1">
        <f t="shared" si="22"/>
        <v>38.25</v>
      </c>
      <c r="K79" s="1">
        <f t="shared" si="23"/>
        <v>38.25</v>
      </c>
      <c r="L79" s="1">
        <f t="shared" si="24"/>
        <v>38.25</v>
      </c>
      <c r="M79" s="1">
        <f t="shared" si="25"/>
        <v>38.25</v>
      </c>
      <c r="P79" s="8" t="s">
        <v>165</v>
      </c>
      <c r="Q79" s="5" t="str">
        <f t="shared" si="16"/>
        <v>TEKNO       PN</v>
      </c>
      <c r="R79" s="18">
        <f t="shared" si="17"/>
        <v>42493</v>
      </c>
      <c r="S79" s="3">
        <f t="shared" si="18"/>
        <v>38.25</v>
      </c>
      <c r="T79" s="3">
        <f t="shared" si="19"/>
        <v>38.25</v>
      </c>
      <c r="U79" s="3">
        <f t="shared" si="20"/>
        <v>38.25</v>
      </c>
      <c r="V79" s="3">
        <f t="shared" si="21"/>
        <v>38.25</v>
      </c>
    </row>
    <row r="80" spans="1:22">
      <c r="A80" s="14" t="str">
        <f>IF(Tabela17[[#This Row],[Código]]="IBOV","^BVSP",IF(Tabela17[[#This Row],[Código]]="","",CONCATENATE(LEFT(Tabela17[[#This Row],[Código]],6),".SA")))</f>
        <v>TRPN3.SA</v>
      </c>
      <c r="C80" s="1" t="s">
        <v>2899</v>
      </c>
      <c r="D80" s="1" t="s">
        <v>2978</v>
      </c>
      <c r="E80" s="1" t="s">
        <v>2978</v>
      </c>
      <c r="F80" s="1" t="s">
        <v>2978</v>
      </c>
      <c r="G80" s="1" t="s">
        <v>2978</v>
      </c>
      <c r="H80" s="18">
        <v>42529</v>
      </c>
      <c r="J80" s="1">
        <f t="shared" si="22"/>
        <v>7.25</v>
      </c>
      <c r="K80" s="1">
        <f t="shared" si="23"/>
        <v>7.25</v>
      </c>
      <c r="L80" s="1">
        <f t="shared" si="24"/>
        <v>7.25</v>
      </c>
      <c r="M80" s="1">
        <f t="shared" si="25"/>
        <v>7.25</v>
      </c>
      <c r="P80" s="8" t="s">
        <v>180</v>
      </c>
      <c r="Q80" s="5" t="str">
        <f t="shared" si="16"/>
        <v>TARPON INV  ON  ED  NM</v>
      </c>
      <c r="R80" s="18">
        <f t="shared" si="17"/>
        <v>42529</v>
      </c>
      <c r="S80" s="3">
        <f t="shared" si="18"/>
        <v>7.25</v>
      </c>
      <c r="T80" s="3">
        <f t="shared" si="19"/>
        <v>7.25</v>
      </c>
      <c r="U80" s="3">
        <f t="shared" si="20"/>
        <v>7.25</v>
      </c>
      <c r="V80" s="3">
        <f t="shared" si="21"/>
        <v>7.25</v>
      </c>
    </row>
    <row r="81" spans="1:22">
      <c r="A81" s="14" t="str">
        <f>IF(Tabela17[[#This Row],[Código]]="IBOV","^BVSP",IF(Tabela17[[#This Row],[Código]]="","",CONCATENATE(LEFT(Tabela17[[#This Row],[Código]],6),".SA")))</f>
        <v>UGPA3.SA</v>
      </c>
      <c r="C81" s="1" t="s">
        <v>2900</v>
      </c>
      <c r="D81" s="1" t="s">
        <v>3318</v>
      </c>
      <c r="E81" s="1" t="s">
        <v>3319</v>
      </c>
      <c r="F81" s="1" t="s">
        <v>3320</v>
      </c>
      <c r="G81" s="1" t="s">
        <v>3321</v>
      </c>
      <c r="H81" s="18">
        <v>42529</v>
      </c>
      <c r="J81" s="1">
        <f t="shared" si="22"/>
        <v>68.34</v>
      </c>
      <c r="K81" s="1">
        <f t="shared" si="23"/>
        <v>68.06</v>
      </c>
      <c r="L81" s="1">
        <f t="shared" si="24"/>
        <v>68.930000000000007</v>
      </c>
      <c r="M81" s="1">
        <f t="shared" si="25"/>
        <v>67.84</v>
      </c>
      <c r="P81" s="7" t="s">
        <v>154</v>
      </c>
      <c r="Q81" s="5" t="str">
        <f t="shared" si="16"/>
        <v>ULTRAPAR    ON      NM</v>
      </c>
      <c r="R81" s="18">
        <f t="shared" si="17"/>
        <v>42529</v>
      </c>
      <c r="S81" s="3">
        <f t="shared" si="18"/>
        <v>68.34</v>
      </c>
      <c r="T81" s="3">
        <f t="shared" si="19"/>
        <v>68.06</v>
      </c>
      <c r="U81" s="3">
        <f t="shared" si="20"/>
        <v>68.930000000000007</v>
      </c>
      <c r="V81" s="3">
        <f t="shared" si="21"/>
        <v>67.84</v>
      </c>
    </row>
    <row r="82" spans="1:22">
      <c r="A82" s="14" t="str">
        <f>IF(Tabela17[[#This Row],[Código]]="IBOV","^BVSP",IF(Tabela17[[#This Row],[Código]]="","",CONCATENATE(LEFT(Tabela17[[#This Row],[Código]],6),".SA")))</f>
        <v>UNIP3.SA</v>
      </c>
      <c r="C82" s="1" t="s">
        <v>2901</v>
      </c>
      <c r="D82" s="1" t="s">
        <v>2979</v>
      </c>
      <c r="E82" s="1" t="s">
        <v>3046</v>
      </c>
      <c r="F82" s="1" t="s">
        <v>3046</v>
      </c>
      <c r="G82" s="1" t="s">
        <v>2979</v>
      </c>
      <c r="H82" s="18">
        <v>42527</v>
      </c>
      <c r="J82" s="1">
        <f t="shared" si="22"/>
        <v>6.41</v>
      </c>
      <c r="K82" s="1">
        <f t="shared" si="23"/>
        <v>6.95</v>
      </c>
      <c r="L82" s="1">
        <f t="shared" si="24"/>
        <v>6.95</v>
      </c>
      <c r="M82" s="1">
        <f t="shared" si="25"/>
        <v>6.41</v>
      </c>
      <c r="P82" s="7" t="s">
        <v>188</v>
      </c>
      <c r="Q82" s="5" t="str">
        <f t="shared" si="16"/>
        <v>UNIPAR      ON</v>
      </c>
      <c r="R82" s="18">
        <f t="shared" si="17"/>
        <v>42527</v>
      </c>
      <c r="S82" s="3">
        <f t="shared" si="18"/>
        <v>6.41</v>
      </c>
      <c r="T82" s="3">
        <f t="shared" si="19"/>
        <v>6.95</v>
      </c>
      <c r="U82" s="3">
        <f t="shared" si="20"/>
        <v>6.95</v>
      </c>
      <c r="V82" s="3">
        <f t="shared" si="21"/>
        <v>6.41</v>
      </c>
    </row>
    <row r="83" spans="1:22">
      <c r="A83" s="14" t="str">
        <f>IF(Tabela17[[#This Row],[Código]]="IBOV","^BVSP",IF(Tabela17[[#This Row],[Código]]="","",CONCATENATE(LEFT(Tabela17[[#This Row],[Código]],6),".SA")))</f>
        <v>VALE5.SA</v>
      </c>
      <c r="C83" s="1" t="s">
        <v>2903</v>
      </c>
      <c r="D83" s="1" t="s">
        <v>3322</v>
      </c>
      <c r="E83" s="1" t="s">
        <v>3322</v>
      </c>
      <c r="F83" s="1" t="s">
        <v>3323</v>
      </c>
      <c r="G83" s="1" t="s">
        <v>3324</v>
      </c>
      <c r="H83" s="18">
        <v>42529</v>
      </c>
      <c r="J83" s="1">
        <f t="shared" si="22"/>
        <v>13.17</v>
      </c>
      <c r="K83" s="1">
        <f t="shared" si="23"/>
        <v>13.17</v>
      </c>
      <c r="L83" s="1">
        <f t="shared" si="24"/>
        <v>13.26</v>
      </c>
      <c r="M83" s="1">
        <f t="shared" si="25"/>
        <v>13.02</v>
      </c>
      <c r="P83" s="7" t="s">
        <v>162</v>
      </c>
      <c r="Q83" s="5" t="str">
        <f t="shared" si="16"/>
        <v>VALE        PNA     N1</v>
      </c>
      <c r="R83" s="17">
        <f t="shared" si="17"/>
        <v>42529</v>
      </c>
      <c r="S83" s="4">
        <f t="shared" si="18"/>
        <v>13.17</v>
      </c>
      <c r="T83" s="4">
        <f t="shared" si="19"/>
        <v>13.17</v>
      </c>
      <c r="U83" s="4">
        <f t="shared" si="20"/>
        <v>13.26</v>
      </c>
      <c r="V83" s="4">
        <f t="shared" si="21"/>
        <v>13.02</v>
      </c>
    </row>
    <row r="84" spans="1:22">
      <c r="A84" s="14" t="str">
        <f>IF(Tabela17[[#This Row],[Código]]="IBOV","^BVSP",IF(Tabela17[[#This Row],[Código]]="","",CONCATENATE(LEFT(Tabela17[[#This Row],[Código]],6),".SA")))</f>
        <v>VIGR3.SA</v>
      </c>
      <c r="C84" s="1" t="s">
        <v>2527</v>
      </c>
      <c r="D84" s="1" t="s">
        <v>3325</v>
      </c>
      <c r="E84" s="1" t="s">
        <v>3185</v>
      </c>
      <c r="F84" s="1" t="s">
        <v>3326</v>
      </c>
      <c r="G84" s="1" t="s">
        <v>3325</v>
      </c>
      <c r="H84" s="18">
        <v>42529</v>
      </c>
      <c r="J84" s="1">
        <f t="shared" si="22"/>
        <v>21.4</v>
      </c>
      <c r="K84" s="1">
        <f t="shared" si="23"/>
        <v>22.5</v>
      </c>
      <c r="L84" s="1">
        <f t="shared" si="24"/>
        <v>22.6</v>
      </c>
      <c r="M84" s="1">
        <f t="shared" si="25"/>
        <v>21.4</v>
      </c>
      <c r="P84" s="15" t="s">
        <v>144</v>
      </c>
      <c r="Q84" s="5" t="str">
        <f t="shared" si="16"/>
        <v>VIGOR FOOD  ON      NM</v>
      </c>
      <c r="R84" s="18">
        <f t="shared" si="17"/>
        <v>42529</v>
      </c>
      <c r="S84" s="3">
        <f t="shared" si="18"/>
        <v>21.4</v>
      </c>
      <c r="T84" s="3">
        <f t="shared" si="19"/>
        <v>22.5</v>
      </c>
      <c r="U84" s="3">
        <f t="shared" si="20"/>
        <v>22.6</v>
      </c>
      <c r="V84" s="3">
        <f t="shared" si="21"/>
        <v>21.4</v>
      </c>
    </row>
    <row r="85" spans="1:22">
      <c r="A85" s="14" t="str">
        <f>IF(Tabela17[[#This Row],[Código]]="IBOV","^BVSP",IF(Tabela17[[#This Row],[Código]]="","",CONCATENATE(LEFT(Tabela17[[#This Row],[Código]],6),".SA")))</f>
        <v>VIVT3.SA</v>
      </c>
      <c r="C85" s="1" t="s">
        <v>2904</v>
      </c>
      <c r="D85" s="1" t="s">
        <v>3327</v>
      </c>
      <c r="E85" s="1" t="s">
        <v>3328</v>
      </c>
      <c r="F85" s="1" t="s">
        <v>3329</v>
      </c>
      <c r="G85" s="1" t="s">
        <v>3284</v>
      </c>
      <c r="H85" s="18">
        <v>42529</v>
      </c>
      <c r="J85" s="1">
        <f t="shared" si="22"/>
        <v>34.65</v>
      </c>
      <c r="K85" s="1">
        <f t="shared" si="23"/>
        <v>34.6</v>
      </c>
      <c r="L85" s="1">
        <f t="shared" si="24"/>
        <v>35.11</v>
      </c>
      <c r="M85" s="1">
        <f t="shared" si="25"/>
        <v>34.590000000000003</v>
      </c>
      <c r="P85" s="8" t="s">
        <v>148</v>
      </c>
      <c r="Q85" s="5" t="str">
        <f t="shared" si="16"/>
        <v>TELEF BRASILON</v>
      </c>
      <c r="R85" s="18">
        <f t="shared" si="17"/>
        <v>42529</v>
      </c>
      <c r="S85" s="3">
        <f t="shared" si="18"/>
        <v>34.65</v>
      </c>
      <c r="T85" s="3">
        <f t="shared" si="19"/>
        <v>34.6</v>
      </c>
      <c r="U85" s="3">
        <f t="shared" si="20"/>
        <v>35.11</v>
      </c>
      <c r="V85" s="3">
        <f t="shared" si="21"/>
        <v>34.590000000000003</v>
      </c>
    </row>
    <row r="86" spans="1:22">
      <c r="A86" s="14" t="str">
        <f>IF(Tabela17[[#This Row],[Código]]="IBOV","^BVSP",IF(Tabela17[[#This Row],[Código]]="","",CONCATENATE(LEFT(Tabela17[[#This Row],[Código]],6),".SA")))</f>
        <v>VIVT4.SA</v>
      </c>
      <c r="C86" s="1" t="s">
        <v>2905</v>
      </c>
      <c r="D86" s="1" t="s">
        <v>3330</v>
      </c>
      <c r="E86" s="1" t="s">
        <v>3331</v>
      </c>
      <c r="F86" s="1" t="s">
        <v>3332</v>
      </c>
      <c r="G86" s="1" t="s">
        <v>3333</v>
      </c>
      <c r="H86" s="18">
        <v>42529</v>
      </c>
      <c r="J86" s="1">
        <f t="shared" si="22"/>
        <v>42.68</v>
      </c>
      <c r="K86" s="1">
        <f t="shared" si="23"/>
        <v>42.63</v>
      </c>
      <c r="L86" s="1">
        <f t="shared" si="24"/>
        <v>43.27</v>
      </c>
      <c r="M86" s="1">
        <f t="shared" si="25"/>
        <v>42.59</v>
      </c>
      <c r="P86" s="8" t="s">
        <v>149</v>
      </c>
      <c r="Q86" s="5" t="str">
        <f t="shared" si="16"/>
        <v>TELEF BRASILPN</v>
      </c>
      <c r="R86" s="18">
        <f t="shared" si="17"/>
        <v>42529</v>
      </c>
      <c r="S86" s="3">
        <f t="shared" si="18"/>
        <v>42.68</v>
      </c>
      <c r="T86" s="3">
        <f t="shared" si="19"/>
        <v>42.63</v>
      </c>
      <c r="U86" s="3">
        <f t="shared" si="20"/>
        <v>43.27</v>
      </c>
      <c r="V86" s="3">
        <f t="shared" si="21"/>
        <v>42.59</v>
      </c>
    </row>
    <row r="87" spans="1:22">
      <c r="A87" s="14" t="str">
        <f>IF(Tabela17[[#This Row],[Código]]="IBOV","^BVSP",IF(Tabela17[[#This Row],[Código]]="","",CONCATENATE(LEFT(Tabela17[[#This Row],[Código]],6),".SA")))</f>
        <v>CEPE3.SA</v>
      </c>
      <c r="C87" s="1" t="s">
        <v>2906</v>
      </c>
      <c r="D87" s="19">
        <v>231793</v>
      </c>
      <c r="E87" s="19">
        <v>231793</v>
      </c>
      <c r="F87" s="19">
        <v>231793</v>
      </c>
      <c r="G87" s="19">
        <v>231793</v>
      </c>
      <c r="H87" s="18">
        <v>42457</v>
      </c>
      <c r="J87" s="1">
        <f t="shared" si="22"/>
        <v>231.93</v>
      </c>
      <c r="K87" s="1">
        <f t="shared" si="23"/>
        <v>231.93</v>
      </c>
      <c r="L87" s="1">
        <f t="shared" si="24"/>
        <v>231.93</v>
      </c>
      <c r="M87" s="1">
        <f t="shared" si="25"/>
        <v>231.93</v>
      </c>
      <c r="P87" s="8" t="s">
        <v>210</v>
      </c>
      <c r="Q87" s="5" t="str">
        <f t="shared" si="16"/>
        <v>CELPE       ON</v>
      </c>
      <c r="R87" s="18">
        <f t="shared" si="17"/>
        <v>42457</v>
      </c>
      <c r="S87" s="3">
        <f t="shared" si="18"/>
        <v>231.93</v>
      </c>
      <c r="T87" s="3">
        <f t="shared" si="19"/>
        <v>231.93</v>
      </c>
      <c r="U87" s="3">
        <f t="shared" si="20"/>
        <v>231.93</v>
      </c>
      <c r="V87" s="3">
        <f t="shared" si="21"/>
        <v>231.93</v>
      </c>
    </row>
    <row r="88" spans="1:22">
      <c r="A88" s="14" t="str">
        <f>IF(Tabela17[[#This Row],[Código]]="IBOV","^BVSP",IF(Tabela17[[#This Row],[Código]]="","",CONCATENATE(LEFT(Tabela17[[#This Row],[Código]],6),".SA")))</f>
        <v>COCE6.SA</v>
      </c>
      <c r="C88" s="1" t="s">
        <v>2907</v>
      </c>
      <c r="D88" s="19">
        <v>271823</v>
      </c>
      <c r="E88" s="19">
        <v>271823</v>
      </c>
      <c r="F88" s="19">
        <v>271823</v>
      </c>
      <c r="G88" s="19">
        <v>271823</v>
      </c>
      <c r="H88" s="18">
        <v>42457</v>
      </c>
      <c r="J88" s="1">
        <f t="shared" si="22"/>
        <v>271.23</v>
      </c>
      <c r="K88" s="1">
        <f t="shared" si="23"/>
        <v>271.23</v>
      </c>
      <c r="L88" s="1">
        <f t="shared" si="24"/>
        <v>271.23</v>
      </c>
      <c r="M88" s="1">
        <f t="shared" si="25"/>
        <v>271.23</v>
      </c>
      <c r="P88" s="8" t="s">
        <v>211</v>
      </c>
      <c r="Q88" s="5" t="str">
        <f t="shared" si="16"/>
        <v>COELCE      PNB</v>
      </c>
      <c r="R88" s="18">
        <f t="shared" si="17"/>
        <v>42457</v>
      </c>
      <c r="S88" s="3">
        <f t="shared" si="18"/>
        <v>271.23</v>
      </c>
      <c r="T88" s="3">
        <f t="shared" si="19"/>
        <v>271.23</v>
      </c>
      <c r="U88" s="3">
        <f t="shared" si="20"/>
        <v>271.23</v>
      </c>
      <c r="V88" s="3">
        <f t="shared" si="21"/>
        <v>271.23</v>
      </c>
    </row>
    <row r="89" spans="1:22">
      <c r="A89" s="14" t="str">
        <f>IF(Tabela17[[#This Row],[Código]]="IBOV","^BVSP",IF(Tabela17[[#This Row],[Código]]="","",CONCATENATE(LEFT(Tabela17[[#This Row],[Código]],6),".SA")))</f>
        <v>ENMA5B.SA</v>
      </c>
      <c r="C89" s="1" t="s">
        <v>2908</v>
      </c>
      <c r="D89" s="1" t="s">
        <v>191</v>
      </c>
      <c r="E89" s="1" t="s">
        <v>191</v>
      </c>
      <c r="F89" s="1" t="s">
        <v>191</v>
      </c>
      <c r="G89" s="1" t="s">
        <v>191</v>
      </c>
      <c r="H89" s="18">
        <v>42457</v>
      </c>
      <c r="J89" s="1">
        <f t="shared" si="22"/>
        <v>0</v>
      </c>
      <c r="K89" s="1">
        <f t="shared" si="23"/>
        <v>0</v>
      </c>
      <c r="L89" s="1">
        <f t="shared" si="24"/>
        <v>0</v>
      </c>
      <c r="M89" s="1">
        <f t="shared" si="25"/>
        <v>0</v>
      </c>
      <c r="P89" s="15" t="s">
        <v>213</v>
      </c>
      <c r="Q89" s="5" t="str">
        <f t="shared" si="16"/>
        <v>CEMAR       PNA     MB</v>
      </c>
      <c r="R89" s="18">
        <f t="shared" si="17"/>
        <v>42457</v>
      </c>
      <c r="S89" s="3">
        <f t="shared" si="18"/>
        <v>0</v>
      </c>
      <c r="T89" s="3">
        <f t="shared" si="19"/>
        <v>0</v>
      </c>
      <c r="U89" s="3">
        <f t="shared" si="20"/>
        <v>0</v>
      </c>
      <c r="V89" s="3">
        <f t="shared" si="21"/>
        <v>0</v>
      </c>
    </row>
    <row r="90" spans="1:22">
      <c r="A90" s="14" t="str">
        <f>IF(Tabela17[[#This Row],[Código]]="IBOV","^BVSP",IF(Tabela17[[#This Row],[Código]]="","",CONCATENATE(LEFT(Tabela17[[#This Row],[Código]],6),".SA")))</f>
        <v>ENMA6B.SA</v>
      </c>
      <c r="C90" s="1" t="s">
        <v>2909</v>
      </c>
      <c r="D90" s="19">
        <v>219692</v>
      </c>
      <c r="E90" s="19">
        <v>219692</v>
      </c>
      <c r="F90" s="19">
        <v>219692</v>
      </c>
      <c r="G90" s="19">
        <v>219692</v>
      </c>
      <c r="H90" s="18">
        <v>42457</v>
      </c>
      <c r="J90" s="1">
        <f t="shared" si="22"/>
        <v>219.92</v>
      </c>
      <c r="K90" s="1">
        <f t="shared" si="23"/>
        <v>219.92</v>
      </c>
      <c r="L90" s="1">
        <f t="shared" si="24"/>
        <v>219.92</v>
      </c>
      <c r="M90" s="1">
        <f t="shared" si="25"/>
        <v>219.92</v>
      </c>
      <c r="P90" s="7" t="s">
        <v>214</v>
      </c>
      <c r="Q90" s="5" t="str">
        <f t="shared" si="16"/>
        <v>CEMAR       PNB     MB</v>
      </c>
      <c r="R90" s="18">
        <f t="shared" si="17"/>
        <v>42457</v>
      </c>
      <c r="S90" s="3">
        <f t="shared" si="18"/>
        <v>219.92</v>
      </c>
      <c r="T90" s="3">
        <f t="shared" si="19"/>
        <v>219.92</v>
      </c>
      <c r="U90" s="3">
        <f t="shared" si="20"/>
        <v>219.92</v>
      </c>
      <c r="V90" s="3">
        <f t="shared" si="21"/>
        <v>219.92</v>
      </c>
    </row>
    <row r="91" spans="1:22">
      <c r="A91" s="14" t="str">
        <f>IF(Tabela17[[#This Row],[Código]]="IBOV","^BVSP",IF(Tabela17[[#This Row],[Código]]="","",CONCATENATE(LEFT(Tabela17[[#This Row],[Código]],6),".SA")))</f>
        <v>CEED3.SA</v>
      </c>
      <c r="C91" s="1" t="s">
        <v>2910</v>
      </c>
      <c r="D91" s="1" t="s">
        <v>3334</v>
      </c>
      <c r="E91" s="1" t="s">
        <v>3334</v>
      </c>
      <c r="F91" s="1" t="s">
        <v>3334</v>
      </c>
      <c r="G91" s="1" t="s">
        <v>3334</v>
      </c>
      <c r="H91" s="18">
        <v>42529</v>
      </c>
      <c r="J91" s="1">
        <f t="shared" si="22"/>
        <v>0.69</v>
      </c>
      <c r="K91" s="1">
        <f t="shared" si="23"/>
        <v>0.69</v>
      </c>
      <c r="L91" s="1">
        <f t="shared" si="24"/>
        <v>0.69</v>
      </c>
      <c r="M91" s="1">
        <f t="shared" si="25"/>
        <v>0.69</v>
      </c>
      <c r="P91" s="5" t="s">
        <v>215</v>
      </c>
      <c r="Q91" s="5" t="str">
        <f t="shared" si="16"/>
        <v>CEEE-D      ON      N1</v>
      </c>
      <c r="R91" s="18">
        <f t="shared" si="17"/>
        <v>42529</v>
      </c>
      <c r="S91" s="3">
        <f t="shared" si="18"/>
        <v>0.69</v>
      </c>
      <c r="T91" s="3">
        <f t="shared" si="19"/>
        <v>0.69</v>
      </c>
      <c r="U91" s="3">
        <f t="shared" si="20"/>
        <v>0.69</v>
      </c>
      <c r="V91" s="3">
        <f t="shared" si="21"/>
        <v>0.69</v>
      </c>
    </row>
    <row r="92" spans="1:22">
      <c r="A92" s="14" t="str">
        <f>IF(Tabela17[[#This Row],[Código]]="IBOV","^BVSP",IF(Tabela17[[#This Row],[Código]]="","",CONCATENATE(LEFT(Tabela17[[#This Row],[Código]],6),".SA")))</f>
        <v>CEED4.SA</v>
      </c>
      <c r="C92" s="1" t="s">
        <v>2911</v>
      </c>
      <c r="D92" s="1" t="s">
        <v>2546</v>
      </c>
      <c r="E92" s="1" t="s">
        <v>2546</v>
      </c>
      <c r="F92" s="1" t="s">
        <v>2546</v>
      </c>
      <c r="G92" s="1" t="s">
        <v>2546</v>
      </c>
      <c r="H92" s="18">
        <v>42479</v>
      </c>
      <c r="J92" s="1">
        <f t="shared" si="22"/>
        <v>0.65</v>
      </c>
      <c r="K92" s="1">
        <f t="shared" si="23"/>
        <v>0.65</v>
      </c>
      <c r="L92" s="1">
        <f t="shared" si="24"/>
        <v>0.65</v>
      </c>
      <c r="M92" s="1">
        <f t="shared" si="25"/>
        <v>0.65</v>
      </c>
      <c r="P92" s="9" t="s">
        <v>216</v>
      </c>
      <c r="Q92" s="5" t="str">
        <f t="shared" si="16"/>
        <v>CEEE-D      PN      N1</v>
      </c>
      <c r="R92" s="18">
        <f t="shared" si="17"/>
        <v>42479</v>
      </c>
      <c r="S92" s="3">
        <f t="shared" si="18"/>
        <v>0.65</v>
      </c>
      <c r="T92" s="3">
        <f t="shared" si="19"/>
        <v>0.65</v>
      </c>
      <c r="U92" s="3">
        <f t="shared" si="20"/>
        <v>0.65</v>
      </c>
      <c r="V92" s="3">
        <f t="shared" si="21"/>
        <v>0.65</v>
      </c>
    </row>
    <row r="93" spans="1:22">
      <c r="A93" s="14" t="str">
        <f>IF(Tabela17[[#This Row],[Código]]="IBOV","^BVSP",IF(Tabela17[[#This Row],[Código]]="","",CONCATENATE(LEFT(Tabela17[[#This Row],[Código]],6),".SA")))</f>
        <v>EKTR3.SA</v>
      </c>
      <c r="C93" s="1" t="s">
        <v>2912</v>
      </c>
      <c r="D93" s="1" t="s">
        <v>2913</v>
      </c>
      <c r="E93" s="1" t="s">
        <v>2913</v>
      </c>
      <c r="F93" s="1" t="s">
        <v>2913</v>
      </c>
      <c r="G93" s="1" t="s">
        <v>2913</v>
      </c>
      <c r="H93" s="18">
        <v>42457</v>
      </c>
      <c r="J93" s="1">
        <f t="shared" si="22"/>
        <v>15.7</v>
      </c>
      <c r="K93" s="1">
        <f t="shared" si="23"/>
        <v>15.7</v>
      </c>
      <c r="L93" s="1">
        <f t="shared" si="24"/>
        <v>15.7</v>
      </c>
      <c r="M93" s="1">
        <f t="shared" si="25"/>
        <v>15.7</v>
      </c>
      <c r="P93" s="9" t="s">
        <v>217</v>
      </c>
      <c r="Q93" s="5" t="str">
        <f t="shared" si="16"/>
        <v>ELEKTRO     ON</v>
      </c>
      <c r="R93" s="18">
        <f t="shared" si="17"/>
        <v>42457</v>
      </c>
      <c r="S93" s="3">
        <f t="shared" si="18"/>
        <v>15.7</v>
      </c>
      <c r="T93" s="3">
        <f t="shared" si="19"/>
        <v>15.7</v>
      </c>
      <c r="U93" s="3">
        <f t="shared" si="20"/>
        <v>15.7</v>
      </c>
      <c r="V93" s="3">
        <f t="shared" si="21"/>
        <v>15.7</v>
      </c>
    </row>
    <row r="94" spans="1:22">
      <c r="A94" s="14" t="str">
        <f>IF(Tabela17[[#This Row],[Código]]="IBOV","^BVSP",IF(Tabela17[[#This Row],[Código]]="","",CONCATENATE(LEFT(Tabela17[[#This Row],[Código]],6),".SA")))</f>
        <v>EKTR4.SA</v>
      </c>
      <c r="C94" s="1" t="s">
        <v>2914</v>
      </c>
      <c r="D94" s="1" t="s">
        <v>2980</v>
      </c>
      <c r="E94" s="1" t="s">
        <v>2980</v>
      </c>
      <c r="F94" s="1" t="s">
        <v>2980</v>
      </c>
      <c r="G94" s="1" t="s">
        <v>2980</v>
      </c>
      <c r="H94" s="18">
        <v>42527</v>
      </c>
      <c r="J94" s="1">
        <f t="shared" si="22"/>
        <v>18.489999999999998</v>
      </c>
      <c r="K94" s="1">
        <f t="shared" si="23"/>
        <v>18.489999999999998</v>
      </c>
      <c r="L94" s="1">
        <f t="shared" si="24"/>
        <v>18.489999999999998</v>
      </c>
      <c r="M94" s="1">
        <f t="shared" si="25"/>
        <v>18.489999999999998</v>
      </c>
      <c r="P94" s="7" t="s">
        <v>218</v>
      </c>
      <c r="Q94" s="5" t="str">
        <f t="shared" si="16"/>
        <v>ELEKTRO     PN</v>
      </c>
      <c r="R94" s="18">
        <f t="shared" si="17"/>
        <v>42527</v>
      </c>
      <c r="S94" s="3">
        <f t="shared" si="18"/>
        <v>18.489999999999998</v>
      </c>
      <c r="T94" s="3">
        <f t="shared" si="19"/>
        <v>18.489999999999998</v>
      </c>
      <c r="U94" s="3">
        <f t="shared" si="20"/>
        <v>18.489999999999998</v>
      </c>
      <c r="V94" s="3">
        <f t="shared" si="21"/>
        <v>18.489999999999998</v>
      </c>
    </row>
    <row r="95" spans="1:22">
      <c r="A95" s="14" t="str">
        <f>IF(Tabela17[[#This Row],[Código]]="IBOV","^BVSP",IF(Tabela17[[#This Row],[Código]]="","",CONCATENATE(LEFT(Tabela17[[#This Row],[Código]],6),".SA")))</f>
        <v>ENEV3.SA</v>
      </c>
      <c r="C95" s="1" t="s">
        <v>2915</v>
      </c>
      <c r="D95" s="1" t="s">
        <v>3335</v>
      </c>
      <c r="E95" s="1" t="s">
        <v>3048</v>
      </c>
      <c r="F95" s="1" t="s">
        <v>3335</v>
      </c>
      <c r="G95" s="1" t="s">
        <v>3336</v>
      </c>
      <c r="H95" s="18">
        <v>42529</v>
      </c>
      <c r="J95" s="1">
        <f t="shared" si="22"/>
        <v>11.57</v>
      </c>
      <c r="K95" s="1">
        <f t="shared" si="23"/>
        <v>11.5</v>
      </c>
      <c r="L95" s="1">
        <f t="shared" si="24"/>
        <v>11.57</v>
      </c>
      <c r="M95" s="1">
        <f t="shared" si="25"/>
        <v>11.33</v>
      </c>
      <c r="P95" s="7" t="s">
        <v>220</v>
      </c>
      <c r="Q95" s="5" t="str">
        <f t="shared" si="16"/>
        <v>ENEVA       ON      NM</v>
      </c>
      <c r="R95" s="18">
        <f t="shared" si="17"/>
        <v>42529</v>
      </c>
      <c r="S95" s="3">
        <f t="shared" si="18"/>
        <v>11.57</v>
      </c>
      <c r="T95" s="3">
        <f t="shared" si="19"/>
        <v>11.5</v>
      </c>
      <c r="U95" s="3">
        <f t="shared" si="20"/>
        <v>11.57</v>
      </c>
      <c r="V95" s="3">
        <f t="shared" si="21"/>
        <v>11.33</v>
      </c>
    </row>
    <row r="96" spans="1:22">
      <c r="A96" s="14" t="str">
        <f>IF(Tabela17[[#This Row],[Código]]="IBOV","^BVSP",IF(Tabela17[[#This Row],[Código]]="","",CONCATENATE(LEFT(Tabela17[[#This Row],[Código]],6),".SA")))</f>
        <v>REDE4.SA</v>
      </c>
      <c r="C96" s="1" t="s">
        <v>2916</v>
      </c>
      <c r="D96" s="1" t="s">
        <v>2260</v>
      </c>
      <c r="E96" s="1" t="s">
        <v>2260</v>
      </c>
      <c r="F96" s="1" t="s">
        <v>2260</v>
      </c>
      <c r="G96" s="1" t="s">
        <v>2260</v>
      </c>
      <c r="H96" s="18">
        <v>42529</v>
      </c>
      <c r="J96" s="1">
        <f t="shared" si="22"/>
        <v>1.5</v>
      </c>
      <c r="K96" s="1">
        <f t="shared" si="23"/>
        <v>1.5</v>
      </c>
      <c r="L96" s="1">
        <f t="shared" si="24"/>
        <v>1.5</v>
      </c>
      <c r="M96" s="1">
        <f t="shared" si="25"/>
        <v>1.5</v>
      </c>
      <c r="P96" s="8" t="s">
        <v>221</v>
      </c>
      <c r="Q96" s="5" t="str">
        <f t="shared" si="16"/>
        <v>REDE ENERGIAPN</v>
      </c>
      <c r="R96" s="18">
        <f t="shared" si="17"/>
        <v>42529</v>
      </c>
      <c r="S96" s="3">
        <f t="shared" si="18"/>
        <v>1.5</v>
      </c>
      <c r="U96" s="3">
        <f t="shared" si="20"/>
        <v>1.5</v>
      </c>
      <c r="V96" s="3">
        <f t="shared" si="21"/>
        <v>1.5</v>
      </c>
    </row>
    <row r="97" spans="1:22">
      <c r="A97" s="14" t="str">
        <f>IF(Tabela17[[#This Row],[Código]]="IBOV","^BVSP",IF(Tabela17[[#This Row],[Código]]="","",CONCATENATE(LEFT(Tabela17[[#This Row],[Código]],6),".SA")))</f>
        <v>RNEW11.SA</v>
      </c>
      <c r="C97" s="1" t="s">
        <v>2917</v>
      </c>
      <c r="D97" s="1" t="s">
        <v>3337</v>
      </c>
      <c r="E97" s="1" t="s">
        <v>3338</v>
      </c>
      <c r="F97" s="1" t="s">
        <v>3338</v>
      </c>
      <c r="G97" s="1" t="s">
        <v>3337</v>
      </c>
      <c r="H97" s="18">
        <v>42529</v>
      </c>
      <c r="J97" s="1">
        <f t="shared" si="22"/>
        <v>17.760000000000002</v>
      </c>
      <c r="K97" s="1">
        <f t="shared" si="23"/>
        <v>17.98</v>
      </c>
      <c r="L97" s="1">
        <f t="shared" si="24"/>
        <v>17.98</v>
      </c>
      <c r="M97" s="1">
        <f t="shared" si="25"/>
        <v>17.760000000000002</v>
      </c>
      <c r="P97" s="5" t="s">
        <v>222</v>
      </c>
      <c r="Q97" s="5" t="str">
        <f t="shared" si="16"/>
        <v>RENOVA      UNT     N2</v>
      </c>
      <c r="R97" s="18">
        <f t="shared" si="17"/>
        <v>42529</v>
      </c>
      <c r="S97" s="3">
        <f t="shared" si="18"/>
        <v>17.760000000000002</v>
      </c>
      <c r="T97" s="3">
        <f t="shared" si="19"/>
        <v>17.98</v>
      </c>
      <c r="U97" s="3">
        <f t="shared" si="20"/>
        <v>17.98</v>
      </c>
      <c r="V97" s="3">
        <f t="shared" si="21"/>
        <v>17.760000000000002</v>
      </c>
    </row>
    <row r="98" spans="1:22">
      <c r="A98" s="14" t="str">
        <f>IF(Tabela17[[#This Row],[Código]]="IBOV","^BVSP",IF(Tabela17[[#This Row],[Código]]="","",CONCATENATE(LEFT(Tabela17[[#This Row],[Código]],6),".SA")))</f>
        <v>RNEW3.SA</v>
      </c>
      <c r="C98" s="1" t="s">
        <v>2918</v>
      </c>
      <c r="D98" s="19">
        <v>158386</v>
      </c>
      <c r="E98" s="19">
        <v>158386</v>
      </c>
      <c r="F98" s="19">
        <v>158386</v>
      </c>
      <c r="G98" s="19">
        <v>158386</v>
      </c>
      <c r="H98" s="18">
        <v>42390</v>
      </c>
      <c r="J98" s="1">
        <f t="shared" si="22"/>
        <v>158.86000000000001</v>
      </c>
      <c r="K98" s="1">
        <f t="shared" si="23"/>
        <v>158.86000000000001</v>
      </c>
      <c r="L98" s="1">
        <f t="shared" si="24"/>
        <v>158.86000000000001</v>
      </c>
      <c r="M98" s="1">
        <f t="shared" si="25"/>
        <v>158.86000000000001</v>
      </c>
      <c r="P98" s="7" t="s">
        <v>223</v>
      </c>
      <c r="Q98" s="5" t="str">
        <f t="shared" si="16"/>
        <v>RENOVA      ON      N2</v>
      </c>
      <c r="R98" s="18">
        <f t="shared" si="17"/>
        <v>42390</v>
      </c>
      <c r="S98" s="3">
        <f t="shared" si="18"/>
        <v>158.86000000000001</v>
      </c>
      <c r="T98" s="3">
        <f t="shared" si="19"/>
        <v>158.86000000000001</v>
      </c>
      <c r="U98" s="3">
        <f t="shared" si="20"/>
        <v>158.86000000000001</v>
      </c>
      <c r="V98" s="3">
        <f t="shared" si="21"/>
        <v>158.86000000000001</v>
      </c>
    </row>
    <row r="99" spans="1:22">
      <c r="A99" s="14" t="str">
        <f>IF(Tabela17[[#This Row],[Código]]="IBOV","^BVSP",IF(Tabela17[[#This Row],[Código]]="","",CONCATENATE(LEFT(Tabela17[[#This Row],[Código]],6),".SA")))</f>
        <v>RNEW4.SA</v>
      </c>
      <c r="C99" s="1" t="s">
        <v>2919</v>
      </c>
      <c r="D99" s="1" t="s">
        <v>2920</v>
      </c>
      <c r="E99" s="19" t="s">
        <v>2920</v>
      </c>
      <c r="F99" s="19" t="s">
        <v>2920</v>
      </c>
      <c r="G99" s="19" t="s">
        <v>2920</v>
      </c>
      <c r="H99" s="18">
        <v>42457</v>
      </c>
      <c r="J99" s="1">
        <f t="shared" si="22"/>
        <v>10.6</v>
      </c>
      <c r="K99" s="1">
        <f t="shared" si="23"/>
        <v>10.6</v>
      </c>
      <c r="L99" s="1">
        <f t="shared" si="24"/>
        <v>10.6</v>
      </c>
      <c r="M99" s="1">
        <f t="shared" si="25"/>
        <v>10.6</v>
      </c>
      <c r="P99" s="7" t="s">
        <v>224</v>
      </c>
      <c r="Q99" s="5" t="str">
        <f t="shared" si="16"/>
        <v>RENOVA      PN      N2</v>
      </c>
      <c r="R99" s="18">
        <f t="shared" si="17"/>
        <v>42457</v>
      </c>
      <c r="S99" s="3">
        <f t="shared" si="18"/>
        <v>10.6</v>
      </c>
      <c r="T99" s="3">
        <f t="shared" si="19"/>
        <v>10.6</v>
      </c>
      <c r="U99" s="3">
        <f t="shared" si="20"/>
        <v>10.6</v>
      </c>
      <c r="V99" s="3">
        <f t="shared" si="21"/>
        <v>10.6</v>
      </c>
    </row>
    <row r="100" spans="1:22">
      <c r="A100" s="14" t="str">
        <f>IF(Tabela17[[#This Row],[Código]]="IBOV","^BVSP",IF(Tabela17[[#This Row],[Código]]="","",CONCATENATE(LEFT(Tabela17[[#This Row],[Código]],6),".SA")))</f>
        <v>TAEE3.SA</v>
      </c>
      <c r="C100" s="1" t="s">
        <v>2921</v>
      </c>
      <c r="D100" s="19">
        <v>32813</v>
      </c>
      <c r="E100" s="19">
        <v>32813</v>
      </c>
      <c r="F100" s="19">
        <v>32813</v>
      </c>
      <c r="G100" s="19">
        <v>32813</v>
      </c>
      <c r="H100" s="18">
        <v>42457</v>
      </c>
      <c r="J100" s="1">
        <f t="shared" si="22"/>
        <v>32.130000000000003</v>
      </c>
      <c r="K100" s="1">
        <f t="shared" si="23"/>
        <v>32.130000000000003</v>
      </c>
      <c r="L100" s="1">
        <f t="shared" si="24"/>
        <v>32.130000000000003</v>
      </c>
      <c r="M100" s="1">
        <f t="shared" si="25"/>
        <v>32.130000000000003</v>
      </c>
      <c r="P100" s="7" t="s">
        <v>225</v>
      </c>
      <c r="Q100" s="5" t="str">
        <f t="shared" si="16"/>
        <v>TAESA       ON  EDJ N2</v>
      </c>
      <c r="R100" s="18">
        <f t="shared" si="17"/>
        <v>42457</v>
      </c>
      <c r="S100" s="3">
        <f t="shared" si="18"/>
        <v>32.130000000000003</v>
      </c>
      <c r="T100" s="3">
        <f t="shared" si="19"/>
        <v>32.130000000000003</v>
      </c>
      <c r="U100" s="3">
        <f t="shared" si="20"/>
        <v>32.130000000000003</v>
      </c>
      <c r="V100" s="3">
        <f t="shared" si="21"/>
        <v>32.130000000000003</v>
      </c>
    </row>
    <row r="101" spans="1:22">
      <c r="A101" s="14" t="str">
        <f>IF(Tabela17[[#This Row],[Código]]="IBOV","^BVSP",IF(Tabela17[[#This Row],[Código]]="","",CONCATENATE(LEFT(Tabela17[[#This Row],[Código]],6),".SA")))</f>
        <v>TAEE4.SA</v>
      </c>
      <c r="C101" s="1" t="s">
        <v>2922</v>
      </c>
      <c r="D101" s="1" t="s">
        <v>2923</v>
      </c>
      <c r="E101" s="1" t="s">
        <v>2923</v>
      </c>
      <c r="F101" s="1" t="s">
        <v>2923</v>
      </c>
      <c r="G101" s="1" t="s">
        <v>2923</v>
      </c>
      <c r="H101" s="18">
        <v>42457</v>
      </c>
      <c r="J101" s="1">
        <f t="shared" si="22"/>
        <v>13.5</v>
      </c>
      <c r="K101" s="1">
        <f t="shared" si="23"/>
        <v>13.5</v>
      </c>
      <c r="L101" s="1">
        <f t="shared" si="24"/>
        <v>13.5</v>
      </c>
      <c r="M101" s="1">
        <f t="shared" si="25"/>
        <v>13.5</v>
      </c>
      <c r="P101" s="7" t="s">
        <v>226</v>
      </c>
      <c r="Q101" s="5" t="str">
        <f t="shared" si="16"/>
        <v>TAESA       PN  EDJ N2</v>
      </c>
      <c r="R101" s="18">
        <f t="shared" si="17"/>
        <v>42457</v>
      </c>
      <c r="S101" s="3">
        <f t="shared" si="18"/>
        <v>13.5</v>
      </c>
      <c r="T101" s="3">
        <f t="shared" si="19"/>
        <v>13.5</v>
      </c>
      <c r="U101" s="3">
        <f t="shared" si="20"/>
        <v>13.5</v>
      </c>
      <c r="V101" s="3">
        <f t="shared" si="21"/>
        <v>13.5</v>
      </c>
    </row>
    <row r="102" spans="1:22">
      <c r="A102" s="14" t="str">
        <f>IF(Tabela17[[#This Row],[Código]]="IBOV","^BVSP",IF(Tabela17[[#This Row],[Código]]="","",CONCATENATE(LEFT(Tabela17[[#This Row],[Código]],6),".SA")))</f>
        <v>CSAN4.SA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8" t="s">
        <v>228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IF(Tabela17[[#This Row],[Código]]="IBOV","^BVSP",IF(Tabela17[[#This Row],[Código]]="","",CONCATENATE(LEFT(Tabela17[[#This Row],[Código]],6),".SA")))</f>
        <v>CGAS3.SA</v>
      </c>
      <c r="C103" s="1" t="s">
        <v>2924</v>
      </c>
      <c r="D103" s="1" t="s">
        <v>3339</v>
      </c>
      <c r="E103" s="1" t="s">
        <v>3340</v>
      </c>
      <c r="F103" s="1" t="s">
        <v>3339</v>
      </c>
      <c r="G103" s="1" t="s">
        <v>3340</v>
      </c>
      <c r="H103" s="18">
        <v>42529</v>
      </c>
      <c r="J103" s="1">
        <f t="shared" si="22"/>
        <v>42.98</v>
      </c>
      <c r="K103" s="1">
        <f t="shared" si="23"/>
        <v>42.45</v>
      </c>
      <c r="L103" s="1">
        <f t="shared" si="24"/>
        <v>42.98</v>
      </c>
      <c r="M103" s="1">
        <f t="shared" si="25"/>
        <v>42.45</v>
      </c>
      <c r="P103" s="8" t="s">
        <v>229</v>
      </c>
      <c r="Q103" s="5" t="str">
        <f t="shared" ref="Q103:Q112" si="26">IF(A103="","",C103)</f>
        <v>COMGAS      ON</v>
      </c>
      <c r="R103" s="18">
        <f t="shared" ref="R103:R112" si="27">IF(A103="","",H103)</f>
        <v>42529</v>
      </c>
      <c r="S103" s="3">
        <f t="shared" ref="S103:S112" si="28">J103</f>
        <v>42.98</v>
      </c>
      <c r="T103" s="3">
        <f t="shared" ref="T103:T112" si="29">K103</f>
        <v>42.45</v>
      </c>
      <c r="U103" s="3">
        <f t="shared" ref="U103:U112" si="30">L103</f>
        <v>42.98</v>
      </c>
      <c r="V103" s="3">
        <f t="shared" ref="V103:V112" si="31">M103</f>
        <v>42.45</v>
      </c>
    </row>
    <row r="104" spans="1:22">
      <c r="A104" s="14" t="str">
        <f>IF(Tabela17[[#This Row],[Código]]="IBOV","^BVSP",IF(Tabela17[[#This Row],[Código]]="","",CONCATENATE(LEFT(Tabela17[[#This Row],[Código]],6),".SA")))</f>
        <v>CGAS5.SA</v>
      </c>
      <c r="C104" s="1" t="s">
        <v>2925</v>
      </c>
      <c r="D104" s="1" t="s">
        <v>3175</v>
      </c>
      <c r="E104" s="1" t="s">
        <v>3341</v>
      </c>
      <c r="F104" s="1" t="s">
        <v>3342</v>
      </c>
      <c r="G104" s="1" t="s">
        <v>3175</v>
      </c>
      <c r="H104" s="18">
        <v>42529</v>
      </c>
      <c r="J104" s="1">
        <f t="shared" si="22"/>
        <v>46.4</v>
      </c>
      <c r="K104" s="1">
        <f t="shared" si="23"/>
        <v>46.56</v>
      </c>
      <c r="L104" s="1">
        <f t="shared" si="24"/>
        <v>46.91</v>
      </c>
      <c r="M104" s="1">
        <f t="shared" si="25"/>
        <v>46.4</v>
      </c>
      <c r="P104" s="8" t="s">
        <v>230</v>
      </c>
      <c r="Q104" s="5" t="str">
        <f t="shared" si="26"/>
        <v>COMGAS      PNA</v>
      </c>
      <c r="R104" s="18">
        <f t="shared" si="27"/>
        <v>42529</v>
      </c>
      <c r="S104" s="3">
        <f t="shared" si="28"/>
        <v>46.4</v>
      </c>
      <c r="T104" s="3">
        <f t="shared" si="29"/>
        <v>46.56</v>
      </c>
      <c r="U104" s="3">
        <f t="shared" si="30"/>
        <v>46.91</v>
      </c>
      <c r="V104" s="3">
        <f t="shared" si="31"/>
        <v>46.4</v>
      </c>
    </row>
    <row r="105" spans="1:22">
      <c r="A105" s="14" t="str">
        <f>IF(Tabela17[[#This Row],[Código]]="IBOV","^BVSP",IF(Tabela17[[#This Row],[Código]]="","",CONCATENATE(LEFT(Tabela17[[#This Row],[Código]],6),".SA")))</f>
        <v>CEGR3.SA</v>
      </c>
      <c r="C105" s="1" t="s">
        <v>2926</v>
      </c>
      <c r="D105" s="1" t="s">
        <v>2927</v>
      </c>
      <c r="E105" s="1" t="s">
        <v>2927</v>
      </c>
      <c r="F105" s="1" t="s">
        <v>2927</v>
      </c>
      <c r="G105" s="1" t="s">
        <v>2927</v>
      </c>
      <c r="H105" s="18">
        <v>42522</v>
      </c>
      <c r="J105" s="1">
        <f t="shared" si="22"/>
        <v>22.87</v>
      </c>
      <c r="K105" s="1">
        <f t="shared" si="23"/>
        <v>22.87</v>
      </c>
      <c r="L105" s="1">
        <f t="shared" si="24"/>
        <v>22.87</v>
      </c>
      <c r="M105" s="1">
        <f t="shared" si="25"/>
        <v>22.87</v>
      </c>
      <c r="P105" s="7" t="s">
        <v>231</v>
      </c>
      <c r="Q105" s="5" t="str">
        <f t="shared" si="26"/>
        <v>CEG         ON</v>
      </c>
      <c r="R105" s="18">
        <f t="shared" si="27"/>
        <v>42522</v>
      </c>
      <c r="S105" s="3">
        <f t="shared" si="28"/>
        <v>22.87</v>
      </c>
      <c r="T105" s="3">
        <f t="shared" si="29"/>
        <v>22.87</v>
      </c>
      <c r="U105" s="3">
        <f t="shared" si="30"/>
        <v>22.87</v>
      </c>
      <c r="V105" s="3">
        <f t="shared" si="31"/>
        <v>22.87</v>
      </c>
    </row>
    <row r="106" spans="1:22">
      <c r="A106" s="14" t="str">
        <f>IF(Tabela17[[#This Row],[Código]]="IBOV","^BVSP",IF(Tabela17[[#This Row],[Código]]="","",CONCATENATE(LEFT(Tabela17[[#This Row],[Código]],6),".SA")))</f>
        <v>INET3.SA</v>
      </c>
      <c r="C106" s="1" t="s">
        <v>2928</v>
      </c>
      <c r="D106" s="1" t="s">
        <v>2289</v>
      </c>
      <c r="E106" s="1" t="s">
        <v>2289</v>
      </c>
      <c r="F106" s="1" t="s">
        <v>2654</v>
      </c>
      <c r="G106" s="1" t="s">
        <v>2929</v>
      </c>
      <c r="H106" s="18">
        <v>42290</v>
      </c>
      <c r="J106" s="1">
        <f t="shared" si="22"/>
        <v>0.12</v>
      </c>
      <c r="K106" s="1">
        <f t="shared" si="23"/>
        <v>0.12</v>
      </c>
      <c r="L106" s="1">
        <f t="shared" si="24"/>
        <v>0.13</v>
      </c>
      <c r="M106" s="1">
        <f t="shared" si="25"/>
        <v>0.11</v>
      </c>
      <c r="P106" s="7" t="s">
        <v>232</v>
      </c>
      <c r="Q106" s="5" t="str">
        <f t="shared" si="26"/>
        <v>INEPAR TEL  ON</v>
      </c>
      <c r="R106" s="18">
        <f t="shared" si="27"/>
        <v>42290</v>
      </c>
      <c r="S106" s="3">
        <f t="shared" si="28"/>
        <v>0.12</v>
      </c>
      <c r="T106" s="3">
        <f t="shared" si="29"/>
        <v>0.12</v>
      </c>
      <c r="U106" s="3">
        <f t="shared" si="30"/>
        <v>0.13</v>
      </c>
      <c r="V106" s="3">
        <f t="shared" si="31"/>
        <v>0.11</v>
      </c>
    </row>
    <row r="107" spans="1:22">
      <c r="A107" s="14" t="str">
        <f>IF(Tabela17[[#This Row],[Código]]="IBOV","^BVSP",IF(Tabela17[[#This Row],[Código]]="","",CONCATENATE(LEFT(Tabela17[[#This Row],[Código]],6),".SA")))</f>
        <v>EBTP3.SA</v>
      </c>
      <c r="C107" s="1" t="s">
        <v>191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233</v>
      </c>
      <c r="Q107" s="5" t="str">
        <f t="shared" si="26"/>
        <v>N/A</v>
      </c>
      <c r="R107" s="18" t="str">
        <f t="shared" si="27"/>
        <v>N/A</v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IF(Tabela17[[#This Row],[Código]]="IBOV","^BVSP",IF(Tabela17[[#This Row],[Código]]="","",CONCATENATE(LEFT(Tabela17[[#This Row],[Código]],6),".SA")))</f>
        <v>MLFT3.SA</v>
      </c>
      <c r="C108" s="1" t="s">
        <v>2930</v>
      </c>
      <c r="D108" s="1" t="s">
        <v>2258</v>
      </c>
      <c r="E108" s="1" t="s">
        <v>2258</v>
      </c>
      <c r="F108" s="1" t="s">
        <v>2258</v>
      </c>
      <c r="G108" s="1" t="s">
        <v>2258</v>
      </c>
      <c r="H108" s="18">
        <v>42513</v>
      </c>
      <c r="J108" s="1">
        <f t="shared" si="22"/>
        <v>5.0999999999999996</v>
      </c>
      <c r="K108" s="1">
        <f t="shared" si="23"/>
        <v>5.0999999999999996</v>
      </c>
      <c r="L108" s="1">
        <f t="shared" si="24"/>
        <v>5.0999999999999996</v>
      </c>
      <c r="M108" s="1">
        <f t="shared" si="25"/>
        <v>5.0999999999999996</v>
      </c>
      <c r="P108" s="7" t="s">
        <v>234</v>
      </c>
      <c r="Q108" s="5" t="str">
        <f t="shared" si="26"/>
        <v>JEREISSATI  ON</v>
      </c>
      <c r="R108" s="18">
        <f t="shared" si="27"/>
        <v>42513</v>
      </c>
      <c r="S108" s="3">
        <f t="shared" si="28"/>
        <v>5.0999999999999996</v>
      </c>
      <c r="T108" s="3">
        <f t="shared" si="29"/>
        <v>5.0999999999999996</v>
      </c>
      <c r="U108" s="3">
        <f t="shared" si="30"/>
        <v>5.0999999999999996</v>
      </c>
      <c r="V108" s="3">
        <f t="shared" si="31"/>
        <v>5.0999999999999996</v>
      </c>
    </row>
    <row r="109" spans="1:22">
      <c r="A109" s="14" t="str">
        <f>IF(Tabela17[[#This Row],[Código]]="IBOV","^BVSP",IF(Tabela17[[#This Row],[Código]]="","",CONCATENATE(LEFT(Tabela17[[#This Row],[Código]],6),".SA")))</f>
        <v>MLFT4.SA</v>
      </c>
      <c r="C109" s="1" t="s">
        <v>2931</v>
      </c>
      <c r="D109" s="1" t="s">
        <v>3172</v>
      </c>
      <c r="E109" s="1" t="s">
        <v>3068</v>
      </c>
      <c r="F109" s="1" t="s">
        <v>3068</v>
      </c>
      <c r="G109" s="1" t="s">
        <v>3172</v>
      </c>
      <c r="H109" s="18">
        <v>42529</v>
      </c>
      <c r="J109" s="1">
        <f t="shared" si="22"/>
        <v>5.13</v>
      </c>
      <c r="K109" s="1">
        <f t="shared" si="23"/>
        <v>5.27</v>
      </c>
      <c r="L109" s="1">
        <f t="shared" si="24"/>
        <v>5.27</v>
      </c>
      <c r="M109" s="1">
        <f t="shared" si="25"/>
        <v>5.13</v>
      </c>
      <c r="P109" s="8" t="s">
        <v>235</v>
      </c>
      <c r="Q109" s="5" t="str">
        <f t="shared" si="26"/>
        <v>JEREISSATI  PN</v>
      </c>
      <c r="R109" s="18">
        <f t="shared" si="27"/>
        <v>42529</v>
      </c>
      <c r="S109" s="3">
        <f t="shared" si="28"/>
        <v>5.13</v>
      </c>
      <c r="T109" s="3">
        <f t="shared" si="29"/>
        <v>5.27</v>
      </c>
      <c r="U109" s="3">
        <f t="shared" si="30"/>
        <v>5.27</v>
      </c>
      <c r="V109" s="3">
        <f t="shared" si="31"/>
        <v>5.13</v>
      </c>
    </row>
    <row r="110" spans="1:22">
      <c r="A110" s="14" t="str">
        <f>IF(Tabela17[[#This Row],[Código]]="IBOV","^BVSP",IF(Tabela17[[#This Row],[Código]]="","",CONCATENATE(LEFT(Tabela17[[#This Row],[Código]],6),".SA")))</f>
        <v>LFFE3.SA</v>
      </c>
      <c r="C110" s="1" t="s">
        <v>2932</v>
      </c>
      <c r="D110" s="1" t="s">
        <v>2250</v>
      </c>
      <c r="E110" s="1" t="s">
        <v>2250</v>
      </c>
      <c r="F110" s="1" t="s">
        <v>2250</v>
      </c>
      <c r="G110" s="1" t="s">
        <v>2250</v>
      </c>
      <c r="H110" s="18">
        <v>42368</v>
      </c>
      <c r="J110" s="1">
        <f t="shared" si="22"/>
        <v>9.9</v>
      </c>
      <c r="K110" s="1">
        <f t="shared" si="23"/>
        <v>9.9</v>
      </c>
      <c r="L110" s="1">
        <f t="shared" si="24"/>
        <v>9.9</v>
      </c>
      <c r="M110" s="1">
        <f t="shared" si="25"/>
        <v>9.9</v>
      </c>
      <c r="P110" s="7" t="s">
        <v>236</v>
      </c>
      <c r="Q110" s="5" t="str">
        <f t="shared" si="26"/>
        <v>LA FONTE TELON</v>
      </c>
      <c r="R110" s="18">
        <f t="shared" si="27"/>
        <v>42368</v>
      </c>
      <c r="S110" s="3">
        <f t="shared" si="28"/>
        <v>9.9</v>
      </c>
      <c r="T110" s="3">
        <f t="shared" si="29"/>
        <v>9.9</v>
      </c>
      <c r="U110" s="3">
        <f t="shared" si="30"/>
        <v>9.9</v>
      </c>
      <c r="V110" s="3">
        <f t="shared" si="31"/>
        <v>9.9</v>
      </c>
    </row>
    <row r="111" spans="1:22">
      <c r="A111" s="14" t="str">
        <f>IF(Tabela17[[#This Row],[Código]]="IBOV","^BVSP",IF(Tabela17[[#This Row],[Código]]="","",CONCATENATE(LEFT(Tabela17[[#This Row],[Código]],6),".SA")))</f>
        <v>LFFE4.SA</v>
      </c>
      <c r="C111" s="1" t="s">
        <v>2933</v>
      </c>
      <c r="D111" s="1" t="s">
        <v>2902</v>
      </c>
      <c r="E111" s="1" t="s">
        <v>2902</v>
      </c>
      <c r="F111" s="1" t="s">
        <v>2902</v>
      </c>
      <c r="G111" s="1" t="s">
        <v>2902</v>
      </c>
      <c r="H111" s="18">
        <v>42368</v>
      </c>
      <c r="J111" s="1">
        <f t="shared" si="22"/>
        <v>6.5</v>
      </c>
      <c r="K111" s="1">
        <f t="shared" si="23"/>
        <v>6.5</v>
      </c>
      <c r="L111" s="1">
        <f t="shared" si="24"/>
        <v>6.5</v>
      </c>
      <c r="M111" s="1">
        <f t="shared" si="25"/>
        <v>6.5</v>
      </c>
      <c r="P111" s="1" t="s">
        <v>237</v>
      </c>
      <c r="Q111" s="5" t="str">
        <f t="shared" si="26"/>
        <v>LA FONTE TELPN</v>
      </c>
      <c r="R111" s="18">
        <f t="shared" si="27"/>
        <v>42368</v>
      </c>
      <c r="S111" s="3">
        <f t="shared" si="28"/>
        <v>6.5</v>
      </c>
      <c r="T111" s="3">
        <f t="shared" si="29"/>
        <v>6.5</v>
      </c>
      <c r="U111" s="3">
        <f t="shared" si="30"/>
        <v>6.5</v>
      </c>
      <c r="V111" s="3">
        <f t="shared" si="31"/>
        <v>6.5</v>
      </c>
    </row>
    <row r="112" spans="1:22">
      <c r="A112" s="14" t="str">
        <f>IF(Tabela17[[#This Row],[Código]]="IBOV","^BVSP",IF(Tabela17[[#This Row],[Código]]="","",CONCATENATE(LEFT(Tabela17[[#This Row],[Código]],6),".SA")))</f>
        <v>MPLU3.SA</v>
      </c>
      <c r="C112" s="1" t="s">
        <v>2958</v>
      </c>
      <c r="D112" s="1" t="s">
        <v>3343</v>
      </c>
      <c r="E112" s="1" t="s">
        <v>3344</v>
      </c>
      <c r="F112" s="1" t="s">
        <v>3345</v>
      </c>
      <c r="G112" s="1" t="s">
        <v>3346</v>
      </c>
      <c r="H112" s="18">
        <v>42529</v>
      </c>
      <c r="J112" s="1">
        <f t="shared" si="22"/>
        <v>35.74</v>
      </c>
      <c r="K112" s="1">
        <f t="shared" si="23"/>
        <v>36</v>
      </c>
      <c r="L112" s="1">
        <f t="shared" si="24"/>
        <v>36.31</v>
      </c>
      <c r="M112" s="1">
        <f t="shared" si="25"/>
        <v>34.69</v>
      </c>
      <c r="P112" s="1" t="s">
        <v>2956</v>
      </c>
      <c r="Q112" s="5" t="str">
        <f t="shared" si="26"/>
        <v>MULTIPLUS   ON      NM</v>
      </c>
      <c r="R112" s="18">
        <f t="shared" si="27"/>
        <v>42529</v>
      </c>
      <c r="S112" s="3">
        <f t="shared" si="28"/>
        <v>35.74</v>
      </c>
      <c r="T112" s="3">
        <f t="shared" si="29"/>
        <v>36</v>
      </c>
      <c r="U112" s="3">
        <f t="shared" si="30"/>
        <v>36.31</v>
      </c>
      <c r="V112" s="3">
        <f t="shared" si="31"/>
        <v>34.69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IF(Tabela17[[#This Row],[Código]]="IBOV","^BVSP",IF(Tabela17[[#This Row],[Código]]="","",CONCATENATE(LEFT(Tabela17[[#This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IF(Tabela17[[#This Row],[Código]]="IBOV","^BVSP",IF(Tabela17[[#This Row],[Código]]="","",CONCATENATE(LEFT(Tabela17[[#This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IF(Tabela17[[#This Row],[Código]]="IBOV","^BVSP",IF(Tabela17[[#This Row],[Código]]="","",CONCATENATE(LEFT(Tabela17[[#This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IF(Tabela17[[#This Row],[Código]]="IBOV","^BVSP",IF(Tabela17[[#This Row],[Código]]="","",CONCATENATE(LEFT(Tabela17[[#This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IF(Tabela17[[#This Row],[Código]]="IBOV","^BVSP",IF(Tabela17[[#This Row],[Código]]="","",CONCATENATE(LEFT(Tabela17[[#This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IF(Tabela17[[#This Row],[Código]]="IBOV","^BVSP",IF(Tabela17[[#This Row],[Código]]="","",CONCATENATE(LEFT(Tabela17[[#This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IF(Tabela17[[#This Row],[Código]]="IBOV","^BVSP",IF(Tabela17[[#This Row],[Código]]="","",CONCATENATE(LEFT(Tabela17[[#This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IF(Tabela17[[#This Row],[Código]]="IBOV","^BVSP",IF(Tabela17[[#This Row],[Código]]="","",CONCATENATE(LEFT(Tabela17[[#This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IF(Tabela17[[#This Row],[Código]]="IBOV","^BVSP",IF(Tabela17[[#This Row],[Código]]="","",CONCATENATE(LEFT(Tabela17[[#This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IF(Tabela17[[#This Row],[Código]]="IBOV","^BVSP",IF(Tabela17[[#This Row],[Código]]="","",CONCATENATE(LEFT(Tabela17[[#This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IF(Tabela17[[#This Row],[Código]]="IBOV","^BVSP",IF(Tabela17[[#This Row],[Código]]="","",CONCATENATE(LEFT(Tabela17[[#This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IF(Tabela17[[#This Row],[Código]]="IBOV","^BVSP",IF(Tabela17[[#This Row],[Código]]="","",CONCATENATE(LEFT(Tabela17[[#This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IF(Tabela17[[#This Row],[Código]]="IBOV","^BVSP",IF(Tabela17[[#This Row],[Código]]="","",CONCATENATE(LEFT(Tabela17[[#This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 0))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IF($A136="",0,IF(G136&lt;&gt;"N/A",VALUE(CONCATENATE(LEFT(G136,LEN(G136)-3),",",RIGHT(G136,2))), 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8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831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IF(Tabela176[[#This Row],[Código]]="IBOV","^BVSP",IF(Tabela176[[#This Row],[Código]]="","",CONCATENATE(LEFT(Tabela176[[#This Row],[Código]],6),".SA")))</f>
        <v>ABEV3.SA</v>
      </c>
      <c r="C7" s="1" t="s">
        <v>2417</v>
      </c>
      <c r="D7" s="1" t="s">
        <v>3347</v>
      </c>
      <c r="E7" s="1" t="s">
        <v>3348</v>
      </c>
      <c r="F7" s="1" t="s">
        <v>3349</v>
      </c>
      <c r="G7" s="1" t="s">
        <v>3222</v>
      </c>
      <c r="H7" s="18">
        <v>42529</v>
      </c>
      <c r="J7" s="1">
        <f>IF($A7="",0,IF(D7&lt;&gt;"N/A",VALUE(CONCATENATE(LEFT(D7,LEN(D7)-3),",",RIGHT(D7,2))), 0))</f>
        <v>19.05</v>
      </c>
      <c r="K7" s="1">
        <f>IF($A7="",0,IF(E7&lt;&gt;"N/A",VALUE(CONCATENATE(LEFT(E7,LEN(E7)-3),",",RIGHT(E7,2))),0 ))</f>
        <v>19.239999999999998</v>
      </c>
      <c r="L7" s="1">
        <f>IF($A7="",0,IF(F7&lt;&gt;"N/A",VALUE(CONCATENATE(LEFT(F7,LEN(F7)-3),",",RIGHT(F7,2))), 0))</f>
        <v>19.260000000000002</v>
      </c>
      <c r="M7" s="1">
        <f>IF($A7="",0,IF(D7&lt;&gt;"N/A",VALUE(CONCATENATE(LEFT(G7,LEN(G7)-3),",",RIGHT(G7,2))),0))</f>
        <v>18.98</v>
      </c>
      <c r="P7" s="8" t="s">
        <v>343</v>
      </c>
      <c r="Q7" s="5" t="str">
        <f t="shared" ref="Q7:Q38" si="0">IF(A7="","",C7)</f>
        <v>AMBEV S/A   ON</v>
      </c>
      <c r="R7" s="18">
        <f t="shared" ref="R7:R38" si="1">IF(A7="","",H7)</f>
        <v>42529</v>
      </c>
      <c r="S7" s="3">
        <f t="shared" ref="S7:S38" si="2">J7</f>
        <v>19.05</v>
      </c>
      <c r="T7" s="3">
        <f t="shared" ref="T7:T38" si="3">K7</f>
        <v>19.239999999999998</v>
      </c>
      <c r="U7" s="3">
        <f t="shared" ref="U7:U38" si="4">L7</f>
        <v>19.260000000000002</v>
      </c>
      <c r="V7" s="3">
        <f t="shared" ref="V7:V38" si="5">M7</f>
        <v>18.98</v>
      </c>
    </row>
    <row r="8" spans="1:22">
      <c r="A8" s="14" t="str">
        <f>IF(Tabela176[[#This Row],[Código]]="IBOV","^BVSP",IF(Tabela176[[#This Row],[Código]]="","",CONCATENATE(LEFT(Tabela176[[#This Row],[Código]],6),".SA")))</f>
        <v>AGRO3.SA</v>
      </c>
      <c r="C8" s="1" t="s">
        <v>2418</v>
      </c>
      <c r="D8" s="1" t="s">
        <v>3350</v>
      </c>
      <c r="E8" s="1" t="s">
        <v>3120</v>
      </c>
      <c r="F8" s="1" t="s">
        <v>3057</v>
      </c>
      <c r="G8" s="1" t="s">
        <v>3351</v>
      </c>
      <c r="H8" s="18">
        <v>42529</v>
      </c>
      <c r="J8" s="1">
        <f t="shared" ref="J8:J71" si="6">IF($A8="",0,IF(D8&lt;&gt;"N/A",VALUE(CONCATENATE(LEFT(D8,LEN(D8)-3),",",RIGHT(D8,2))), 0))</f>
        <v>11.36</v>
      </c>
      <c r="K8" s="1">
        <f t="shared" ref="K8:K71" si="7">IF($A8="",0,IF(E8&lt;&gt;"N/A",VALUE(CONCATENATE(LEFT(E8,LEN(E8)-3),",",RIGHT(E8,2))),0 ))</f>
        <v>11.32</v>
      </c>
      <c r="L8" s="1">
        <f t="shared" ref="L8:L71" si="8">IF($A8="",0,IF(F8&lt;&gt;"N/A",VALUE(CONCATENATE(LEFT(F8,LEN(F8)-3),",",RIGHT(F8,2))), 0))</f>
        <v>11.38</v>
      </c>
      <c r="M8" s="1">
        <f t="shared" ref="M8:M71" si="9">IF($A8="",0,IF(D8&lt;&gt;"N/A",VALUE(CONCATENATE(LEFT(G8,LEN(G8)-3),",",RIGHT(G8,2))),0))</f>
        <v>11.24</v>
      </c>
      <c r="P8" s="7" t="s">
        <v>316</v>
      </c>
      <c r="Q8" s="5" t="str">
        <f t="shared" si="0"/>
        <v>BRASILAGRO  ON      NM</v>
      </c>
      <c r="R8" s="18">
        <f t="shared" si="1"/>
        <v>42529</v>
      </c>
      <c r="S8" s="3">
        <f t="shared" si="2"/>
        <v>11.36</v>
      </c>
      <c r="T8" s="3">
        <f t="shared" si="3"/>
        <v>11.32</v>
      </c>
      <c r="U8" s="3">
        <f t="shared" si="4"/>
        <v>11.38</v>
      </c>
      <c r="V8" s="3">
        <f t="shared" si="5"/>
        <v>11.24</v>
      </c>
    </row>
    <row r="9" spans="1:22">
      <c r="A9" s="14" t="str">
        <f>IF(Tabela176[[#This Row],[Código]]="IBOV","^BVSP",IF(Tabela176[[#This Row],[Código]]="","",CONCATENATE(LEFT(Tabela176[[#This Row],[Código]],6),".SA")))</f>
        <v>BAUH3.SA</v>
      </c>
      <c r="C9" s="1" t="s">
        <v>2419</v>
      </c>
      <c r="D9" s="1" t="s">
        <v>191</v>
      </c>
      <c r="E9" s="1" t="s">
        <v>191</v>
      </c>
      <c r="F9" s="1" t="s">
        <v>191</v>
      </c>
      <c r="G9" s="1" t="s">
        <v>191</v>
      </c>
      <c r="H9" s="18">
        <v>42457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7" t="s">
        <v>347</v>
      </c>
      <c r="Q9" s="5" t="str">
        <f t="shared" si="0"/>
        <v>EXCELSIOR   ON</v>
      </c>
      <c r="R9" s="18">
        <f t="shared" si="1"/>
        <v>42457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IF(Tabela176[[#This Row],[Código]]="IBOV","^BVSP",IF(Tabela176[[#This Row],[Código]]="","",CONCATENATE(LEFT(Tabela176[[#This Row],[Código]],6),".SA")))</f>
        <v>BAUH4.SA</v>
      </c>
      <c r="C10" s="1" t="s">
        <v>2420</v>
      </c>
      <c r="D10" s="1" t="s">
        <v>2217</v>
      </c>
      <c r="E10" s="1" t="s">
        <v>2217</v>
      </c>
      <c r="F10" s="1" t="s">
        <v>2217</v>
      </c>
      <c r="G10" s="1" t="s">
        <v>2217</v>
      </c>
      <c r="H10" s="18">
        <v>42528</v>
      </c>
      <c r="J10" s="1">
        <f t="shared" si="6"/>
        <v>6</v>
      </c>
      <c r="K10" s="1">
        <f t="shared" si="7"/>
        <v>6</v>
      </c>
      <c r="L10" s="1">
        <f t="shared" si="8"/>
        <v>6</v>
      </c>
      <c r="M10" s="1">
        <f t="shared" si="9"/>
        <v>6</v>
      </c>
      <c r="P10" s="7" t="s">
        <v>348</v>
      </c>
      <c r="Q10" s="5" t="str">
        <f t="shared" si="0"/>
        <v>EXCELSIOR   PN</v>
      </c>
      <c r="R10" s="18">
        <f t="shared" si="1"/>
        <v>42528</v>
      </c>
      <c r="S10" s="3">
        <f t="shared" si="2"/>
        <v>6</v>
      </c>
      <c r="T10" s="3">
        <f t="shared" si="3"/>
        <v>6</v>
      </c>
      <c r="U10" s="3">
        <f t="shared" si="4"/>
        <v>6</v>
      </c>
      <c r="V10" s="3">
        <f t="shared" si="5"/>
        <v>6</v>
      </c>
    </row>
    <row r="11" spans="1:22">
      <c r="A11" s="14" t="str">
        <f>IF(Tabela176[[#This Row],[Código]]="IBOV","^BVSP",IF(Tabela176[[#This Row],[Código]]="","",CONCATENATE(LEFT(Tabela176[[#This Row],[Código]],6),".SA")))</f>
        <v>BEEF3.SA</v>
      </c>
      <c r="C11" s="1" t="s">
        <v>2421</v>
      </c>
      <c r="D11" s="1" t="s">
        <v>3352</v>
      </c>
      <c r="E11" s="1" t="s">
        <v>3353</v>
      </c>
      <c r="F11" s="1" t="s">
        <v>2269</v>
      </c>
      <c r="G11" s="1" t="s">
        <v>3352</v>
      </c>
      <c r="H11" s="18">
        <v>42529</v>
      </c>
      <c r="J11" s="1">
        <f t="shared" si="6"/>
        <v>9.1199999999999992</v>
      </c>
      <c r="K11" s="1">
        <f t="shared" si="7"/>
        <v>9.16</v>
      </c>
      <c r="L11" s="1">
        <f t="shared" si="8"/>
        <v>9.3000000000000007</v>
      </c>
      <c r="M11" s="1">
        <f t="shared" si="9"/>
        <v>9.1199999999999992</v>
      </c>
      <c r="P11" s="8" t="s">
        <v>350</v>
      </c>
      <c r="Q11" s="5" t="str">
        <f t="shared" si="0"/>
        <v>MINERVA     ON      NM</v>
      </c>
      <c r="R11" s="18">
        <f t="shared" si="1"/>
        <v>42529</v>
      </c>
      <c r="S11" s="3">
        <f t="shared" si="2"/>
        <v>9.1199999999999992</v>
      </c>
      <c r="T11" s="3">
        <f t="shared" si="3"/>
        <v>9.16</v>
      </c>
      <c r="U11" s="3">
        <f t="shared" si="4"/>
        <v>9.3000000000000007</v>
      </c>
      <c r="V11" s="3">
        <f t="shared" si="5"/>
        <v>9.1199999999999992</v>
      </c>
    </row>
    <row r="12" spans="1:22">
      <c r="A12" s="14" t="str">
        <f>IF(Tabela176[[#This Row],[Código]]="IBOV","^BVSP",IF(Tabela176[[#This Row],[Código]]="","",CONCATENATE(LEFT(Tabela176[[#This Row],[Código]],6),".SA")))</f>
        <v>BEMA3.SA</v>
      </c>
      <c r="C12" s="1" t="s">
        <v>2422</v>
      </c>
      <c r="D12" s="1" t="s">
        <v>2423</v>
      </c>
      <c r="E12" s="1" t="s">
        <v>2232</v>
      </c>
      <c r="F12" s="1" t="s">
        <v>2424</v>
      </c>
      <c r="G12" s="1" t="s">
        <v>2354</v>
      </c>
      <c r="H12" s="18">
        <v>42305</v>
      </c>
      <c r="J12" s="1">
        <f t="shared" si="6"/>
        <v>10.75</v>
      </c>
      <c r="K12" s="1">
        <f t="shared" si="7"/>
        <v>10.8</v>
      </c>
      <c r="L12" s="1">
        <f t="shared" si="8"/>
        <v>10.83</v>
      </c>
      <c r="M12" s="1">
        <f t="shared" si="9"/>
        <v>10.71</v>
      </c>
      <c r="P12" s="8" t="s">
        <v>257</v>
      </c>
      <c r="Q12" s="5" t="str">
        <f t="shared" si="0"/>
        <v>BEMATECH    ON      NM</v>
      </c>
      <c r="R12" s="18">
        <f t="shared" si="1"/>
        <v>42305</v>
      </c>
      <c r="S12" s="3">
        <f t="shared" si="2"/>
        <v>10.75</v>
      </c>
      <c r="T12" s="3">
        <f t="shared" si="3"/>
        <v>10.8</v>
      </c>
      <c r="U12" s="3">
        <f t="shared" si="4"/>
        <v>10.83</v>
      </c>
      <c r="V12" s="3">
        <f t="shared" si="5"/>
        <v>10.71</v>
      </c>
    </row>
    <row r="13" spans="1:22">
      <c r="A13" s="14" t="str">
        <f>IF(Tabela176[[#This Row],[Código]]="IBOV","^BVSP",IF(Tabela176[[#This Row],[Código]]="","",CONCATENATE(LEFT(Tabela176[[#This Row],[Código]],6),".SA")))</f>
        <v>BIOM3M.SA</v>
      </c>
      <c r="C13" s="1" t="s">
        <v>191</v>
      </c>
      <c r="D13" s="1" t="s">
        <v>191</v>
      </c>
      <c r="E13" s="1" t="s">
        <v>191</v>
      </c>
      <c r="F13" s="1" t="s">
        <v>191</v>
      </c>
      <c r="G13" s="1" t="s">
        <v>191</v>
      </c>
      <c r="H13" s="18" t="s">
        <v>191</v>
      </c>
      <c r="J13" s="1">
        <f t="shared" si="6"/>
        <v>0</v>
      </c>
      <c r="K13" s="1">
        <f t="shared" si="7"/>
        <v>0</v>
      </c>
      <c r="L13" s="1">
        <f t="shared" si="8"/>
        <v>0</v>
      </c>
      <c r="M13" s="1">
        <f t="shared" si="9"/>
        <v>0</v>
      </c>
      <c r="P13" s="8" t="s">
        <v>326</v>
      </c>
      <c r="Q13" s="5" t="str">
        <f t="shared" si="0"/>
        <v>N/A</v>
      </c>
      <c r="R13" s="18" t="str">
        <f t="shared" si="1"/>
        <v>N/A</v>
      </c>
      <c r="S13" s="3">
        <f t="shared" si="2"/>
        <v>0</v>
      </c>
      <c r="T13" s="3">
        <f t="shared" si="3"/>
        <v>0</v>
      </c>
      <c r="U13" s="3">
        <f t="shared" si="4"/>
        <v>0</v>
      </c>
      <c r="V13" s="3">
        <f t="shared" si="5"/>
        <v>0</v>
      </c>
    </row>
    <row r="14" spans="1:22">
      <c r="A14" s="14" t="str">
        <f>IF(Tabela176[[#This Row],[Código]]="IBOV","^BVSP",IF(Tabela176[[#This Row],[Código]]="","",CONCATENATE(LEFT(Tabela176[[#This Row],[Código]],6),".SA")))</f>
        <v>BMEB3.SA</v>
      </c>
      <c r="C14" s="1" t="s">
        <v>2425</v>
      </c>
      <c r="D14" s="1" t="s">
        <v>2426</v>
      </c>
      <c r="E14" s="1" t="s">
        <v>2426</v>
      </c>
      <c r="F14" s="1" t="s">
        <v>2426</v>
      </c>
      <c r="G14" s="1" t="s">
        <v>2426</v>
      </c>
      <c r="H14" s="18">
        <v>42509</v>
      </c>
      <c r="J14" s="1">
        <f t="shared" si="6"/>
        <v>6.1</v>
      </c>
      <c r="K14" s="1">
        <f t="shared" si="7"/>
        <v>6.1</v>
      </c>
      <c r="L14" s="1">
        <f t="shared" si="8"/>
        <v>6.1</v>
      </c>
      <c r="M14" s="1">
        <f t="shared" si="9"/>
        <v>6.1</v>
      </c>
      <c r="P14" s="7" t="s">
        <v>241</v>
      </c>
      <c r="Q14" s="5" t="str">
        <f t="shared" si="0"/>
        <v>MERC BRASIL ON</v>
      </c>
      <c r="R14" s="18">
        <f t="shared" si="1"/>
        <v>42509</v>
      </c>
      <c r="S14" s="3">
        <f t="shared" si="2"/>
        <v>6.1</v>
      </c>
      <c r="T14" s="3">
        <f t="shared" si="3"/>
        <v>6.1</v>
      </c>
      <c r="U14" s="3">
        <f t="shared" si="4"/>
        <v>6.1</v>
      </c>
      <c r="V14" s="3">
        <f t="shared" si="5"/>
        <v>6.1</v>
      </c>
    </row>
    <row r="15" spans="1:22">
      <c r="A15" s="14" t="str">
        <f>IF(Tabela176[[#This Row],[Código]]="IBOV","^BVSP",IF(Tabela176[[#This Row],[Código]]="","",CONCATENATE(LEFT(Tabela176[[#This Row],[Código]],6),".SA")))</f>
        <v>BMEB4.SA</v>
      </c>
      <c r="C15" s="1" t="s">
        <v>2427</v>
      </c>
      <c r="D15" s="1" t="s">
        <v>2318</v>
      </c>
      <c r="E15" s="1" t="s">
        <v>2318</v>
      </c>
      <c r="F15" s="1" t="s">
        <v>2318</v>
      </c>
      <c r="G15" s="1" t="s">
        <v>2318</v>
      </c>
      <c r="H15" s="18">
        <v>42528</v>
      </c>
      <c r="J15" s="1">
        <f t="shared" si="6"/>
        <v>5.4</v>
      </c>
      <c r="K15" s="1">
        <f t="shared" si="7"/>
        <v>5.4</v>
      </c>
      <c r="L15" s="1">
        <f t="shared" si="8"/>
        <v>5.4</v>
      </c>
      <c r="M15" s="1">
        <f t="shared" si="9"/>
        <v>5.4</v>
      </c>
      <c r="P15" s="7" t="s">
        <v>242</v>
      </c>
      <c r="Q15" s="5" t="str">
        <f t="shared" si="0"/>
        <v>MERC BRASIL PN</v>
      </c>
      <c r="R15" s="17">
        <f t="shared" si="1"/>
        <v>42528</v>
      </c>
      <c r="S15" s="4">
        <f t="shared" si="2"/>
        <v>5.4</v>
      </c>
      <c r="T15" s="4">
        <f t="shared" si="3"/>
        <v>5.4</v>
      </c>
      <c r="U15" s="3">
        <f t="shared" si="4"/>
        <v>5.4</v>
      </c>
      <c r="V15" s="3">
        <f t="shared" si="5"/>
        <v>5.4</v>
      </c>
    </row>
    <row r="16" spans="1:22">
      <c r="A16" s="14" t="str">
        <f>IF(Tabela176[[#This Row],[Código]]="IBOV","^BVSP",IF(Tabela176[[#This Row],[Código]]="","",CONCATENATE(LEFT(Tabela176[[#This Row],[Código]],6),".SA")))</f>
        <v>BOBR3.SA</v>
      </c>
      <c r="C16" s="1" t="s">
        <v>2428</v>
      </c>
      <c r="D16" s="1" t="s">
        <v>2429</v>
      </c>
      <c r="E16" s="1" t="s">
        <v>2429</v>
      </c>
      <c r="F16" s="1" t="s">
        <v>2429</v>
      </c>
      <c r="G16" s="1" t="s">
        <v>2429</v>
      </c>
      <c r="H16" s="18">
        <v>42457</v>
      </c>
      <c r="J16" s="1">
        <f t="shared" si="6"/>
        <v>2.82</v>
      </c>
      <c r="K16" s="1">
        <f t="shared" si="7"/>
        <v>2.82</v>
      </c>
      <c r="L16" s="1">
        <f t="shared" si="8"/>
        <v>2.82</v>
      </c>
      <c r="M16" s="1">
        <f t="shared" si="9"/>
        <v>2.82</v>
      </c>
      <c r="P16" s="5" t="s">
        <v>329</v>
      </c>
      <c r="Q16" s="5" t="str">
        <f t="shared" si="0"/>
        <v>BOMBRIL     ON</v>
      </c>
      <c r="R16" s="18">
        <f t="shared" si="1"/>
        <v>42457</v>
      </c>
      <c r="S16" s="3">
        <f t="shared" si="2"/>
        <v>2.82</v>
      </c>
      <c r="T16" s="3">
        <f t="shared" si="3"/>
        <v>2.82</v>
      </c>
      <c r="U16" s="3">
        <f t="shared" si="4"/>
        <v>2.82</v>
      </c>
      <c r="V16" s="3">
        <f t="shared" si="5"/>
        <v>2.82</v>
      </c>
    </row>
    <row r="17" spans="1:22">
      <c r="A17" s="14" t="str">
        <f>IF(Tabela176[[#This Row],[Código]]="IBOV","^BVSP",IF(Tabela176[[#This Row],[Código]]="","",CONCATENATE(LEFT(Tabela176[[#This Row],[Código]],6),".SA")))</f>
        <v>BOBR4.SA</v>
      </c>
      <c r="C17" s="1" t="s">
        <v>2430</v>
      </c>
      <c r="D17" s="1" t="s">
        <v>2431</v>
      </c>
      <c r="E17" s="1" t="s">
        <v>2941</v>
      </c>
      <c r="F17" s="1" t="s">
        <v>2431</v>
      </c>
      <c r="G17" s="1" t="s">
        <v>2941</v>
      </c>
      <c r="H17" s="18">
        <v>42524</v>
      </c>
      <c r="J17" s="1">
        <f t="shared" si="6"/>
        <v>1.52</v>
      </c>
      <c r="K17" s="1">
        <f t="shared" si="7"/>
        <v>1.46</v>
      </c>
      <c r="L17" s="1">
        <f t="shared" si="8"/>
        <v>1.52</v>
      </c>
      <c r="M17" s="1">
        <f t="shared" si="9"/>
        <v>1.46</v>
      </c>
      <c r="P17" s="5" t="s">
        <v>330</v>
      </c>
      <c r="Q17" s="5" t="str">
        <f t="shared" si="0"/>
        <v>BOMBRIL     PN</v>
      </c>
      <c r="R17" s="18">
        <f t="shared" si="1"/>
        <v>42524</v>
      </c>
      <c r="S17" s="3">
        <f t="shared" si="2"/>
        <v>1.52</v>
      </c>
      <c r="T17" s="3">
        <f t="shared" si="3"/>
        <v>1.46</v>
      </c>
      <c r="U17" s="3">
        <f t="shared" si="4"/>
        <v>1.52</v>
      </c>
      <c r="V17" s="3">
        <f t="shared" si="5"/>
        <v>1.46</v>
      </c>
    </row>
    <row r="18" spans="1:22">
      <c r="A18" s="14" t="str">
        <f>IF(Tabela176[[#This Row],[Código]]="IBOV","^BVSP",IF(Tabela176[[#This Row],[Código]]="","",CONCATENATE(LEFT(Tabela176[[#This Row],[Código]],6),".SA")))</f>
        <v>BPAT33.SA</v>
      </c>
      <c r="C18" s="1" t="s">
        <v>2432</v>
      </c>
      <c r="D18" s="19">
        <v>165166</v>
      </c>
      <c r="E18" s="19">
        <v>165166</v>
      </c>
      <c r="F18" s="19">
        <v>165166</v>
      </c>
      <c r="G18" s="19">
        <v>165166</v>
      </c>
      <c r="H18" s="18">
        <v>42457</v>
      </c>
      <c r="J18" s="1">
        <f t="shared" si="6"/>
        <v>165.66</v>
      </c>
      <c r="K18" s="1">
        <f t="shared" si="7"/>
        <v>165.66</v>
      </c>
      <c r="L18" s="1">
        <f t="shared" si="8"/>
        <v>165.66</v>
      </c>
      <c r="M18" s="1">
        <f t="shared" si="9"/>
        <v>165.66</v>
      </c>
      <c r="P18" s="7" t="s">
        <v>245</v>
      </c>
      <c r="Q18" s="5" t="str">
        <f t="shared" si="0"/>
        <v>PATAGONIA   DR3</v>
      </c>
      <c r="R18" s="18">
        <f t="shared" si="1"/>
        <v>42457</v>
      </c>
      <c r="S18" s="3">
        <f t="shared" si="2"/>
        <v>165.66</v>
      </c>
      <c r="T18" s="3">
        <f t="shared" si="3"/>
        <v>165.66</v>
      </c>
      <c r="U18" s="3">
        <f t="shared" si="4"/>
        <v>165.66</v>
      </c>
      <c r="V18" s="3">
        <f t="shared" si="5"/>
        <v>165.66</v>
      </c>
    </row>
    <row r="19" spans="1:22">
      <c r="A19" s="14" t="str">
        <f>IF(Tabela176[[#This Row],[Código]]="IBOV","^BVSP",IF(Tabela176[[#This Row],[Código]]="","",CONCATENATE(LEFT(Tabela176[[#This Row],[Código]],6),".SA")))</f>
        <v>BPHA3.SA</v>
      </c>
      <c r="C19" s="1" t="s">
        <v>2433</v>
      </c>
      <c r="D19" s="1" t="s">
        <v>2274</v>
      </c>
      <c r="E19" s="1" t="s">
        <v>3354</v>
      </c>
      <c r="F19" s="1" t="s">
        <v>3354</v>
      </c>
      <c r="G19" s="1" t="s">
        <v>3121</v>
      </c>
      <c r="H19" s="18">
        <v>42529</v>
      </c>
      <c r="J19" s="1">
        <f t="shared" si="6"/>
        <v>4.08</v>
      </c>
      <c r="K19" s="1">
        <f t="shared" si="7"/>
        <v>4.1900000000000004</v>
      </c>
      <c r="L19" s="1">
        <f t="shared" si="8"/>
        <v>4.1900000000000004</v>
      </c>
      <c r="M19" s="1">
        <f t="shared" si="9"/>
        <v>4.0599999999999996</v>
      </c>
      <c r="P19" s="8" t="s">
        <v>337</v>
      </c>
      <c r="Q19" s="5" t="str">
        <f t="shared" si="0"/>
        <v>BR PHARMA   ON      NM</v>
      </c>
      <c r="R19" s="18">
        <f t="shared" si="1"/>
        <v>42529</v>
      </c>
      <c r="S19" s="3">
        <f t="shared" si="2"/>
        <v>4.08</v>
      </c>
      <c r="T19" s="3">
        <f t="shared" si="3"/>
        <v>4.1900000000000004</v>
      </c>
      <c r="U19" s="3">
        <f t="shared" si="4"/>
        <v>4.1900000000000004</v>
      </c>
      <c r="V19" s="3">
        <f t="shared" si="5"/>
        <v>4.0599999999999996</v>
      </c>
    </row>
    <row r="20" spans="1:22">
      <c r="A20" s="14" t="str">
        <f>IF(Tabela176[[#This Row],[Código]]="IBOV","^BVSP",IF(Tabela176[[#This Row],[Código]]="","",CONCATENATE(LEFT(Tabela176[[#This Row],[Código]],6),".SA")))</f>
        <v>BPNM3.SA</v>
      </c>
      <c r="C20" s="1" t="s">
        <v>191</v>
      </c>
      <c r="D20" s="1" t="s">
        <v>191</v>
      </c>
      <c r="E20" s="1" t="s">
        <v>191</v>
      </c>
      <c r="F20" s="1" t="s">
        <v>191</v>
      </c>
      <c r="G20" s="1" t="s">
        <v>191</v>
      </c>
      <c r="H20" s="18" t="s">
        <v>191</v>
      </c>
      <c r="J20" s="1">
        <f t="shared" si="6"/>
        <v>0</v>
      </c>
      <c r="K20" s="1">
        <f t="shared" si="7"/>
        <v>0</v>
      </c>
      <c r="L20" s="1">
        <f t="shared" si="8"/>
        <v>0</v>
      </c>
      <c r="M20" s="1">
        <f t="shared" si="9"/>
        <v>0</v>
      </c>
      <c r="P20" s="7" t="s">
        <v>243</v>
      </c>
      <c r="Q20" s="5" t="str">
        <f t="shared" si="0"/>
        <v>N/A</v>
      </c>
      <c r="R20" s="18" t="str">
        <f t="shared" si="1"/>
        <v>N/A</v>
      </c>
      <c r="S20" s="3">
        <f t="shared" si="2"/>
        <v>0</v>
      </c>
      <c r="T20" s="3">
        <f t="shared" si="3"/>
        <v>0</v>
      </c>
      <c r="U20" s="3">
        <f t="shared" si="4"/>
        <v>0</v>
      </c>
      <c r="V20" s="3">
        <f t="shared" si="5"/>
        <v>0</v>
      </c>
    </row>
    <row r="21" spans="1:22">
      <c r="A21" s="14" t="str">
        <f>IF(Tabela176[[#This Row],[Código]]="IBOV","^BVSP",IF(Tabela176[[#This Row],[Código]]="","",CONCATENATE(LEFT(Tabela176[[#This Row],[Código]],6),".SA")))</f>
        <v>BPNM4.SA</v>
      </c>
      <c r="C21" s="1" t="s">
        <v>191</v>
      </c>
      <c r="D21" s="1" t="s">
        <v>191</v>
      </c>
      <c r="E21" s="1" t="s">
        <v>191</v>
      </c>
      <c r="F21" s="1" t="s">
        <v>191</v>
      </c>
      <c r="G21" s="1" t="s">
        <v>191</v>
      </c>
      <c r="H21" s="18" t="s">
        <v>191</v>
      </c>
      <c r="J21" s="1">
        <f t="shared" si="6"/>
        <v>0</v>
      </c>
      <c r="K21" s="1">
        <f t="shared" si="7"/>
        <v>0</v>
      </c>
      <c r="L21" s="1">
        <f t="shared" si="8"/>
        <v>0</v>
      </c>
      <c r="M21" s="1">
        <f t="shared" si="9"/>
        <v>0</v>
      </c>
      <c r="P21" s="7" t="s">
        <v>244</v>
      </c>
      <c r="Q21" s="5" t="str">
        <f t="shared" si="0"/>
        <v>N/A</v>
      </c>
      <c r="R21" s="17" t="str">
        <f t="shared" si="1"/>
        <v>N/A</v>
      </c>
      <c r="S21" s="4">
        <f t="shared" si="2"/>
        <v>0</v>
      </c>
      <c r="T21" s="4">
        <f t="shared" si="3"/>
        <v>0</v>
      </c>
      <c r="U21" s="4">
        <f t="shared" si="4"/>
        <v>0</v>
      </c>
      <c r="V21" s="4">
        <f t="shared" si="5"/>
        <v>0</v>
      </c>
    </row>
    <row r="22" spans="1:22">
      <c r="A22" s="14" t="str">
        <f>IF(Tabela176[[#This Row],[Código]]="IBOV","^BVSP",IF(Tabela176[[#This Row],[Código]]="","",CONCATENATE(LEFT(Tabela176[[#This Row],[Código]],6),".SA")))</f>
        <v>BTOW3.SA</v>
      </c>
      <c r="C22" s="1" t="s">
        <v>2982</v>
      </c>
      <c r="D22" s="1" t="s">
        <v>3017</v>
      </c>
      <c r="E22" s="1" t="s">
        <v>3355</v>
      </c>
      <c r="F22" s="1" t="s">
        <v>2694</v>
      </c>
      <c r="G22" s="1" t="s">
        <v>3356</v>
      </c>
      <c r="H22" s="18">
        <v>42529</v>
      </c>
      <c r="J22" s="1">
        <f t="shared" si="6"/>
        <v>8.99</v>
      </c>
      <c r="K22" s="1">
        <f t="shared" si="7"/>
        <v>9.1999999999999993</v>
      </c>
      <c r="L22" s="1">
        <f t="shared" si="8"/>
        <v>9.23</v>
      </c>
      <c r="M22" s="1">
        <f t="shared" si="9"/>
        <v>8.9600000000000009</v>
      </c>
      <c r="P22" s="7" t="s">
        <v>334</v>
      </c>
      <c r="Q22" s="5" t="str">
        <f t="shared" si="0"/>
        <v>B2W DIGITAL ON  ES  NM</v>
      </c>
      <c r="R22" s="18">
        <f t="shared" si="1"/>
        <v>42529</v>
      </c>
      <c r="S22" s="3">
        <f t="shared" si="2"/>
        <v>8.99</v>
      </c>
      <c r="T22" s="3">
        <f t="shared" si="3"/>
        <v>9.1999999999999993</v>
      </c>
      <c r="U22" s="3">
        <f t="shared" si="4"/>
        <v>9.23</v>
      </c>
      <c r="V22" s="3">
        <f t="shared" si="5"/>
        <v>8.9600000000000009</v>
      </c>
    </row>
    <row r="23" spans="1:22">
      <c r="A23" s="14" t="str">
        <f>IF(Tabela176[[#This Row],[Código]]="IBOV","^BVSP",IF(Tabela176[[#This Row],[Código]]="","",CONCATENATE(LEFT(Tabela176[[#This Row],[Código]],6),".SA")))</f>
        <v>BTTL3.SA</v>
      </c>
      <c r="C23" s="1" t="s">
        <v>2435</v>
      </c>
      <c r="D23" s="1" t="s">
        <v>2436</v>
      </c>
      <c r="E23" s="1" t="s">
        <v>2436</v>
      </c>
      <c r="F23" s="1" t="s">
        <v>2436</v>
      </c>
      <c r="G23" s="1" t="s">
        <v>2436</v>
      </c>
      <c r="H23" s="18">
        <v>42521</v>
      </c>
      <c r="J23" s="1">
        <f t="shared" si="6"/>
        <v>12.9</v>
      </c>
      <c r="K23" s="1">
        <f t="shared" si="7"/>
        <v>12.9</v>
      </c>
      <c r="L23" s="1">
        <f t="shared" si="8"/>
        <v>12.9</v>
      </c>
      <c r="M23" s="1">
        <f t="shared" si="9"/>
        <v>12.9</v>
      </c>
      <c r="P23" s="7" t="s">
        <v>308</v>
      </c>
      <c r="Q23" s="5" t="str">
        <f t="shared" si="0"/>
        <v>BATTISTELLA ON</v>
      </c>
      <c r="R23" s="18">
        <f t="shared" si="1"/>
        <v>42521</v>
      </c>
      <c r="S23" s="3">
        <f t="shared" si="2"/>
        <v>12.9</v>
      </c>
      <c r="T23" s="3">
        <f t="shared" si="3"/>
        <v>12.9</v>
      </c>
      <c r="U23" s="3">
        <f t="shared" si="4"/>
        <v>12.9</v>
      </c>
      <c r="V23" s="3">
        <f t="shared" si="5"/>
        <v>12.9</v>
      </c>
    </row>
    <row r="24" spans="1:22">
      <c r="A24" s="14" t="str">
        <f>IF(Tabela176[[#This Row],[Código]]="IBOV","^BVSP",IF(Tabela176[[#This Row],[Código]]="","",CONCATENATE(LEFT(Tabela176[[#This Row],[Código]],6),".SA")))</f>
        <v>BTTL4.SA</v>
      </c>
      <c r="C24" s="1" t="s">
        <v>2437</v>
      </c>
      <c r="D24" s="1" t="s">
        <v>2983</v>
      </c>
      <c r="E24" s="1" t="s">
        <v>2983</v>
      </c>
      <c r="F24" s="1" t="s">
        <v>2983</v>
      </c>
      <c r="G24" s="1" t="s">
        <v>2983</v>
      </c>
      <c r="H24" s="18">
        <v>42528</v>
      </c>
      <c r="J24" s="1">
        <f t="shared" si="6"/>
        <v>9.65</v>
      </c>
      <c r="K24" s="1">
        <f t="shared" si="7"/>
        <v>9.65</v>
      </c>
      <c r="L24" s="1">
        <f t="shared" si="8"/>
        <v>9.65</v>
      </c>
      <c r="M24" s="1">
        <f t="shared" si="9"/>
        <v>9.65</v>
      </c>
      <c r="P24" s="7" t="s">
        <v>309</v>
      </c>
      <c r="Q24" s="5" t="str">
        <f t="shared" si="0"/>
        <v>BATTISTELLA PN</v>
      </c>
      <c r="R24" s="18">
        <f t="shared" si="1"/>
        <v>42528</v>
      </c>
      <c r="S24" s="3">
        <f t="shared" si="2"/>
        <v>9.65</v>
      </c>
      <c r="T24" s="3">
        <f t="shared" si="3"/>
        <v>9.65</v>
      </c>
      <c r="U24" s="3">
        <f t="shared" si="4"/>
        <v>9.65</v>
      </c>
      <c r="V24" s="3">
        <f t="shared" si="5"/>
        <v>9.65</v>
      </c>
    </row>
    <row r="25" spans="1:22">
      <c r="A25" s="14" t="str">
        <f>IF(Tabela176[[#This Row],[Código]]="IBOV","^BVSP",IF(Tabela176[[#This Row],[Código]]="","",CONCATENATE(LEFT(Tabela176[[#This Row],[Código]],6),".SA")))</f>
        <v>CAFE3.SA</v>
      </c>
      <c r="C25" s="1" t="s">
        <v>191</v>
      </c>
      <c r="D25" s="1" t="s">
        <v>191</v>
      </c>
      <c r="E25" s="1" t="s">
        <v>191</v>
      </c>
      <c r="F25" s="1" t="s">
        <v>191</v>
      </c>
      <c r="G25" s="1" t="s">
        <v>191</v>
      </c>
      <c r="H25" s="18" t="s">
        <v>191</v>
      </c>
      <c r="J25" s="1">
        <f t="shared" si="6"/>
        <v>0</v>
      </c>
      <c r="K25" s="1">
        <f t="shared" si="7"/>
        <v>0</v>
      </c>
      <c r="L25" s="1">
        <f t="shared" si="8"/>
        <v>0</v>
      </c>
      <c r="M25" s="1">
        <f t="shared" si="9"/>
        <v>0</v>
      </c>
      <c r="P25" s="1" t="s">
        <v>351</v>
      </c>
      <c r="Q25" s="5" t="str">
        <f t="shared" si="0"/>
        <v>N/A</v>
      </c>
      <c r="R25" s="18" t="str">
        <f t="shared" si="1"/>
        <v>N/A</v>
      </c>
      <c r="S25" s="3">
        <f t="shared" si="2"/>
        <v>0</v>
      </c>
      <c r="T25" s="3">
        <f t="shared" si="3"/>
        <v>0</v>
      </c>
      <c r="U25" s="3">
        <f t="shared" si="4"/>
        <v>0</v>
      </c>
      <c r="V25" s="3">
        <f t="shared" si="5"/>
        <v>0</v>
      </c>
    </row>
    <row r="26" spans="1:22">
      <c r="A26" s="14" t="str">
        <f>IF(Tabela176[[#This Row],[Código]]="IBOV","^BVSP",IF(Tabela176[[#This Row],[Código]]="","",CONCATENATE(LEFT(Tabela176[[#This Row],[Código]],6),".SA")))</f>
        <v>CAFE4.SA</v>
      </c>
      <c r="C26" s="1" t="s">
        <v>191</v>
      </c>
      <c r="D26" s="1" t="s">
        <v>191</v>
      </c>
      <c r="E26" s="1" t="s">
        <v>191</v>
      </c>
      <c r="F26" s="1" t="s">
        <v>191</v>
      </c>
      <c r="G26" s="1" t="s">
        <v>191</v>
      </c>
      <c r="H26" s="18" t="s">
        <v>191</v>
      </c>
      <c r="J26" s="1">
        <f t="shared" si="6"/>
        <v>0</v>
      </c>
      <c r="K26" s="1">
        <f t="shared" si="7"/>
        <v>0</v>
      </c>
      <c r="L26" s="1">
        <f t="shared" si="8"/>
        <v>0</v>
      </c>
      <c r="M26" s="1">
        <f t="shared" si="9"/>
        <v>0</v>
      </c>
      <c r="P26" s="1" t="s">
        <v>352</v>
      </c>
      <c r="Q26" s="5" t="str">
        <f t="shared" si="0"/>
        <v>N/A</v>
      </c>
      <c r="R26" s="18" t="str">
        <f t="shared" si="1"/>
        <v>N/A</v>
      </c>
      <c r="S26" s="3">
        <f t="shared" si="2"/>
        <v>0</v>
      </c>
      <c r="T26" s="3">
        <f t="shared" si="3"/>
        <v>0</v>
      </c>
      <c r="U26" s="3">
        <f t="shared" si="4"/>
        <v>0</v>
      </c>
      <c r="V26" s="3">
        <f t="shared" si="5"/>
        <v>0</v>
      </c>
    </row>
    <row r="27" spans="1:22">
      <c r="A27" s="14" t="str">
        <f>IF(Tabela176[[#This Row],[Código]]="IBOV","^BVSP",IF(Tabela176[[#This Row],[Código]]="","",CONCATENATE(LEFT(Tabela176[[#This Row],[Código]],6),".SA")))</f>
        <v>CCXC3.SA</v>
      </c>
      <c r="C27" s="1" t="s">
        <v>2438</v>
      </c>
      <c r="D27" s="1" t="s">
        <v>2945</v>
      </c>
      <c r="E27" s="1" t="s">
        <v>3008</v>
      </c>
      <c r="F27" s="1" t="s">
        <v>2945</v>
      </c>
      <c r="G27" s="1" t="s">
        <v>3008</v>
      </c>
      <c r="H27" s="18">
        <v>42529</v>
      </c>
      <c r="J27" s="1">
        <f t="shared" si="6"/>
        <v>2.69</v>
      </c>
      <c r="K27" s="1">
        <f t="shared" si="7"/>
        <v>2.68</v>
      </c>
      <c r="L27" s="1">
        <f t="shared" si="8"/>
        <v>2.69</v>
      </c>
      <c r="M27" s="1">
        <f t="shared" si="9"/>
        <v>2.68</v>
      </c>
      <c r="P27" s="8" t="s">
        <v>287</v>
      </c>
      <c r="Q27" s="5" t="str">
        <f t="shared" si="0"/>
        <v>CCX CARVAO  ON      NM</v>
      </c>
      <c r="R27" s="17">
        <f t="shared" si="1"/>
        <v>42529</v>
      </c>
      <c r="S27" s="4">
        <f t="shared" si="2"/>
        <v>2.69</v>
      </c>
      <c r="T27" s="4">
        <f t="shared" si="3"/>
        <v>2.68</v>
      </c>
      <c r="U27" s="4">
        <f t="shared" si="4"/>
        <v>2.69</v>
      </c>
      <c r="V27" s="4">
        <f t="shared" si="5"/>
        <v>2.68</v>
      </c>
    </row>
    <row r="28" spans="1:22">
      <c r="A28" s="14" t="str">
        <f>IF(Tabela176[[#This Row],[Código]]="IBOV","^BVSP",IF(Tabela176[[#This Row],[Código]]="","",CONCATENATE(LEFT(Tabela176[[#This Row],[Código]],6),".SA")))</f>
        <v>CLAN3.SA</v>
      </c>
      <c r="C28" s="1" t="s">
        <v>191</v>
      </c>
      <c r="D28" s="1" t="s">
        <v>191</v>
      </c>
      <c r="E28" s="1" t="s">
        <v>191</v>
      </c>
      <c r="F28" s="1" t="s">
        <v>191</v>
      </c>
      <c r="G28" s="1" t="s">
        <v>191</v>
      </c>
      <c r="H28" s="18" t="s">
        <v>191</v>
      </c>
      <c r="J28" s="1">
        <f t="shared" si="6"/>
        <v>0</v>
      </c>
      <c r="K28" s="1">
        <f t="shared" si="7"/>
        <v>0</v>
      </c>
      <c r="L28" s="1">
        <f t="shared" si="8"/>
        <v>0</v>
      </c>
      <c r="M28" s="1">
        <f t="shared" si="9"/>
        <v>0</v>
      </c>
      <c r="P28" s="8" t="s">
        <v>344</v>
      </c>
      <c r="Q28" s="5" t="str">
        <f t="shared" si="0"/>
        <v>N/A</v>
      </c>
      <c r="R28" s="18" t="str">
        <f t="shared" si="1"/>
        <v>N/A</v>
      </c>
      <c r="S28" s="3">
        <f t="shared" si="2"/>
        <v>0</v>
      </c>
      <c r="T28" s="3">
        <f t="shared" si="3"/>
        <v>0</v>
      </c>
      <c r="U28" s="3">
        <f t="shared" si="4"/>
        <v>0</v>
      </c>
      <c r="V28" s="3">
        <f t="shared" si="5"/>
        <v>0</v>
      </c>
    </row>
    <row r="29" spans="1:22">
      <c r="A29" s="14" t="str">
        <f>IF(Tabela176[[#This Row],[Código]]="IBOV","^BVSP",IF(Tabela176[[#This Row],[Código]]="","",CONCATENATE(LEFT(Tabela176[[#This Row],[Código]],6),".SA")))</f>
        <v>CLAN4.SA</v>
      </c>
      <c r="C29" s="1" t="s">
        <v>191</v>
      </c>
      <c r="D29" s="1" t="s">
        <v>191</v>
      </c>
      <c r="E29" s="1" t="s">
        <v>191</v>
      </c>
      <c r="F29" s="1" t="s">
        <v>191</v>
      </c>
      <c r="G29" s="1" t="s">
        <v>191</v>
      </c>
      <c r="H29" s="18" t="s">
        <v>191</v>
      </c>
      <c r="J29" s="1">
        <f t="shared" si="6"/>
        <v>0</v>
      </c>
      <c r="K29" s="1">
        <f t="shared" si="7"/>
        <v>0</v>
      </c>
      <c r="L29" s="1">
        <f t="shared" si="8"/>
        <v>0</v>
      </c>
      <c r="M29" s="1">
        <f t="shared" si="9"/>
        <v>0</v>
      </c>
      <c r="P29" s="7" t="s">
        <v>345</v>
      </c>
      <c r="Q29" s="5" t="str">
        <f t="shared" si="0"/>
        <v>N/A</v>
      </c>
      <c r="R29" s="18" t="str">
        <f t="shared" si="1"/>
        <v>N/A</v>
      </c>
      <c r="S29" s="3">
        <f t="shared" si="2"/>
        <v>0</v>
      </c>
      <c r="T29" s="3">
        <f t="shared" si="3"/>
        <v>0</v>
      </c>
      <c r="U29" s="3">
        <f t="shared" si="4"/>
        <v>0</v>
      </c>
      <c r="V29" s="3">
        <f t="shared" si="5"/>
        <v>0</v>
      </c>
    </row>
    <row r="30" spans="1:22">
      <c r="A30" s="14" t="str">
        <f>IF(Tabela176[[#This Row],[Código]]="IBOV","^BVSP",IF(Tabela176[[#This Row],[Código]]="","",CONCATENATE(LEFT(Tabela176[[#This Row],[Código]],6),".SA")))</f>
        <v>CORR3.SA</v>
      </c>
      <c r="C30" s="1" t="s">
        <v>2439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8" t="s">
        <v>317</v>
      </c>
      <c r="Q30" s="5" t="str">
        <f t="shared" si="0"/>
        <v>COR RIBEIRO ON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IF(Tabela176[[#This Row],[Código]]="IBOV","^BVSP",IF(Tabela176[[#This Row],[Código]]="","",CONCATENATE(LEFT(Tabela176[[#This Row],[Código]],6),".SA")))</f>
        <v>CORR4.SA</v>
      </c>
      <c r="C31" s="1" t="s">
        <v>2440</v>
      </c>
      <c r="D31" s="1" t="s">
        <v>2441</v>
      </c>
      <c r="E31" s="1" t="s">
        <v>2441</v>
      </c>
      <c r="F31" s="1" t="s">
        <v>2441</v>
      </c>
      <c r="G31" s="1" t="s">
        <v>2441</v>
      </c>
      <c r="H31" s="18">
        <v>42457</v>
      </c>
      <c r="J31" s="1">
        <f t="shared" si="6"/>
        <v>115.77</v>
      </c>
      <c r="K31" s="1">
        <f t="shared" si="7"/>
        <v>115.77</v>
      </c>
      <c r="L31" s="1">
        <f t="shared" si="8"/>
        <v>115.77</v>
      </c>
      <c r="M31" s="1">
        <f t="shared" si="9"/>
        <v>115.77</v>
      </c>
      <c r="P31" s="8" t="s">
        <v>318</v>
      </c>
      <c r="Q31" s="5" t="str">
        <f t="shared" si="0"/>
        <v>COR RIBEIRO PN</v>
      </c>
      <c r="R31" s="18">
        <f t="shared" si="1"/>
        <v>42457</v>
      </c>
      <c r="S31" s="3">
        <f t="shared" si="2"/>
        <v>115.77</v>
      </c>
      <c r="T31" s="3">
        <f t="shared" si="3"/>
        <v>115.77</v>
      </c>
      <c r="U31" s="3">
        <f t="shared" si="4"/>
        <v>115.77</v>
      </c>
      <c r="V31" s="3">
        <f t="shared" si="5"/>
        <v>115.77</v>
      </c>
    </row>
    <row r="32" spans="1:22">
      <c r="A32" s="14" t="str">
        <f>IF(Tabela176[[#This Row],[Código]]="IBOV","^BVSP",IF(Tabela176[[#This Row],[Código]]="","",CONCATENATE(LEFT(Tabela176[[#This Row],[Código]],6),".SA")))</f>
        <v>CREM3.SA</v>
      </c>
      <c r="C32" s="1" t="s">
        <v>2442</v>
      </c>
      <c r="D32" s="1" t="s">
        <v>2820</v>
      </c>
      <c r="E32" s="1" t="s">
        <v>2627</v>
      </c>
      <c r="F32" s="1" t="s">
        <v>2627</v>
      </c>
      <c r="G32" s="1" t="s">
        <v>2820</v>
      </c>
      <c r="H32" s="18">
        <v>42527</v>
      </c>
      <c r="J32" s="1">
        <f t="shared" si="6"/>
        <v>12.5</v>
      </c>
      <c r="K32" s="1">
        <f t="shared" si="7"/>
        <v>13</v>
      </c>
      <c r="L32" s="1">
        <f t="shared" si="8"/>
        <v>13</v>
      </c>
      <c r="M32" s="1">
        <f t="shared" si="9"/>
        <v>12.5</v>
      </c>
      <c r="P32" s="8" t="s">
        <v>327</v>
      </c>
      <c r="Q32" s="5" t="str">
        <f t="shared" si="0"/>
        <v>CREMER      ON  EC</v>
      </c>
      <c r="R32" s="18">
        <f t="shared" si="1"/>
        <v>42527</v>
      </c>
      <c r="S32" s="3">
        <f t="shared" si="2"/>
        <v>12.5</v>
      </c>
      <c r="T32" s="3">
        <f t="shared" si="3"/>
        <v>13</v>
      </c>
      <c r="U32" s="3">
        <f t="shared" si="4"/>
        <v>13</v>
      </c>
      <c r="V32" s="3">
        <f t="shared" si="5"/>
        <v>12.5</v>
      </c>
    </row>
    <row r="33" spans="1:22">
      <c r="A33" s="14" t="str">
        <f>IF(Tabela176[[#This Row],[Código]]="IBOV","^BVSP",IF(Tabela176[[#This Row],[Código]]="","",CONCATENATE(LEFT(Tabela176[[#This Row],[Código]],6),".SA")))</f>
        <v>CRUZ3.SA</v>
      </c>
      <c r="C33" s="1" t="s">
        <v>2443</v>
      </c>
      <c r="D33" s="1" t="s">
        <v>2444</v>
      </c>
      <c r="E33" s="1" t="s">
        <v>2266</v>
      </c>
      <c r="F33" s="1" t="s">
        <v>2444</v>
      </c>
      <c r="G33" s="1" t="s">
        <v>2266</v>
      </c>
      <c r="H33" s="18">
        <v>42338</v>
      </c>
      <c r="J33" s="1">
        <f t="shared" si="6"/>
        <v>27.67</v>
      </c>
      <c r="K33" s="1">
        <f t="shared" si="7"/>
        <v>27.59</v>
      </c>
      <c r="L33" s="1">
        <f t="shared" si="8"/>
        <v>27.67</v>
      </c>
      <c r="M33" s="1">
        <f t="shared" si="9"/>
        <v>27.59</v>
      </c>
      <c r="P33" s="5" t="s">
        <v>331</v>
      </c>
      <c r="Q33" s="5" t="str">
        <f t="shared" si="0"/>
        <v>SOUZA CRUZ  ON</v>
      </c>
      <c r="R33" s="18">
        <f t="shared" si="1"/>
        <v>42338</v>
      </c>
      <c r="S33" s="3">
        <f t="shared" si="2"/>
        <v>27.67</v>
      </c>
      <c r="T33" s="3">
        <f t="shared" si="3"/>
        <v>27.59</v>
      </c>
      <c r="U33" s="3">
        <f t="shared" si="4"/>
        <v>27.67</v>
      </c>
      <c r="V33" s="3">
        <f t="shared" si="5"/>
        <v>27.59</v>
      </c>
    </row>
    <row r="34" spans="1:22">
      <c r="A34" s="14" t="str">
        <f>IF(Tabela176[[#This Row],[Código]]="IBOV","^BVSP",IF(Tabela176[[#This Row],[Código]]="","",CONCATENATE(LEFT(Tabela176[[#This Row],[Código]],6),".SA")))</f>
        <v>CSNA3.SA</v>
      </c>
      <c r="C34" s="1" t="s">
        <v>2445</v>
      </c>
      <c r="D34" s="1" t="s">
        <v>3357</v>
      </c>
      <c r="E34" s="1" t="s">
        <v>3358</v>
      </c>
      <c r="F34" s="1" t="s">
        <v>3359</v>
      </c>
      <c r="G34" s="1" t="s">
        <v>3360</v>
      </c>
      <c r="H34" s="18">
        <v>42529</v>
      </c>
      <c r="J34" s="1">
        <f t="shared" si="6"/>
        <v>7.15</v>
      </c>
      <c r="K34" s="1">
        <f t="shared" si="7"/>
        <v>7.47</v>
      </c>
      <c r="L34" s="1">
        <f t="shared" si="8"/>
        <v>7.52</v>
      </c>
      <c r="M34" s="1">
        <f t="shared" si="9"/>
        <v>7.1</v>
      </c>
      <c r="P34" s="8" t="s">
        <v>263</v>
      </c>
      <c r="Q34" s="5" t="str">
        <f t="shared" si="0"/>
        <v>SID NACIONALON</v>
      </c>
      <c r="R34" s="18">
        <f t="shared" si="1"/>
        <v>42529</v>
      </c>
      <c r="S34" s="3">
        <f t="shared" si="2"/>
        <v>7.15</v>
      </c>
      <c r="T34" s="3">
        <f t="shared" si="3"/>
        <v>7.47</v>
      </c>
      <c r="U34" s="3">
        <f t="shared" si="4"/>
        <v>7.52</v>
      </c>
      <c r="V34" s="3">
        <f t="shared" si="5"/>
        <v>7.1</v>
      </c>
    </row>
    <row r="35" spans="1:22">
      <c r="A35" s="14" t="str">
        <f>IF(Tabela176[[#This Row],[Código]]="IBOV","^BVSP",IF(Tabela176[[#This Row],[Código]]="","",CONCATENATE(LEFT(Tabela176[[#This Row],[Código]],6),".SA")))</f>
        <v>DASA3.SA</v>
      </c>
      <c r="C35" s="1" t="s">
        <v>2446</v>
      </c>
      <c r="D35" s="1" t="s">
        <v>3361</v>
      </c>
      <c r="E35" s="1" t="s">
        <v>3361</v>
      </c>
      <c r="F35" s="1" t="s">
        <v>3361</v>
      </c>
      <c r="G35" s="1" t="s">
        <v>3355</v>
      </c>
      <c r="H35" s="18">
        <v>42529</v>
      </c>
      <c r="J35" s="1">
        <f t="shared" si="6"/>
        <v>9.2100000000000009</v>
      </c>
      <c r="K35" s="1">
        <f t="shared" si="7"/>
        <v>9.2100000000000009</v>
      </c>
      <c r="L35" s="1">
        <f t="shared" si="8"/>
        <v>9.2100000000000009</v>
      </c>
      <c r="M35" s="1">
        <f t="shared" si="9"/>
        <v>9.1999999999999993</v>
      </c>
      <c r="P35" s="7" t="s">
        <v>322</v>
      </c>
      <c r="Q35" s="5" t="str">
        <f t="shared" si="0"/>
        <v>DASA        ON</v>
      </c>
      <c r="R35" s="18">
        <f t="shared" si="1"/>
        <v>42529</v>
      </c>
      <c r="S35" s="3">
        <f t="shared" si="2"/>
        <v>9.2100000000000009</v>
      </c>
      <c r="T35" s="3">
        <f t="shared" si="3"/>
        <v>9.2100000000000009</v>
      </c>
      <c r="U35" s="3">
        <f t="shared" si="4"/>
        <v>9.2100000000000009</v>
      </c>
      <c r="V35" s="3">
        <f t="shared" si="5"/>
        <v>9.1999999999999993</v>
      </c>
    </row>
    <row r="36" spans="1:22">
      <c r="A36" s="14" t="str">
        <f>IF(Tabela176[[#This Row],[Código]]="IBOV","^BVSP",IF(Tabela176[[#This Row],[Código]]="","",CONCATENATE(LEFT(Tabela176[[#This Row],[Código]],6),".SA")))</f>
        <v>DOCA3.SA</v>
      </c>
      <c r="C36" s="1" t="s">
        <v>191</v>
      </c>
      <c r="D36" s="1" t="s">
        <v>191</v>
      </c>
      <c r="E36" s="1" t="s">
        <v>191</v>
      </c>
      <c r="F36" s="1" t="s">
        <v>191</v>
      </c>
      <c r="G36" s="1" t="s">
        <v>191</v>
      </c>
      <c r="H36" s="18" t="s">
        <v>191</v>
      </c>
      <c r="J36" s="1">
        <f t="shared" si="6"/>
        <v>0</v>
      </c>
      <c r="K36" s="1">
        <f t="shared" si="7"/>
        <v>0</v>
      </c>
      <c r="L36" s="1">
        <f t="shared" si="8"/>
        <v>0</v>
      </c>
      <c r="M36" s="1">
        <f t="shared" si="9"/>
        <v>0</v>
      </c>
      <c r="P36" s="8" t="s">
        <v>312</v>
      </c>
      <c r="Q36" s="5" t="str">
        <f t="shared" si="0"/>
        <v>N/A</v>
      </c>
      <c r="R36" s="18" t="str">
        <f t="shared" si="1"/>
        <v>N/A</v>
      </c>
      <c r="S36" s="3">
        <f t="shared" si="2"/>
        <v>0</v>
      </c>
      <c r="T36" s="3">
        <f t="shared" si="3"/>
        <v>0</v>
      </c>
      <c r="U36" s="3">
        <f t="shared" si="4"/>
        <v>0</v>
      </c>
      <c r="V36" s="3">
        <f t="shared" si="5"/>
        <v>0</v>
      </c>
    </row>
    <row r="37" spans="1:22">
      <c r="A37" s="14" t="str">
        <f>IF(Tabela176[[#This Row],[Código]]="IBOV","^BVSP",IF(Tabela176[[#This Row],[Código]]="","",CONCATENATE(LEFT(Tabela176[[#This Row],[Código]],6),".SA")))</f>
        <v>DOCA4.SA</v>
      </c>
      <c r="C37" s="1" t="s">
        <v>191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 t="s">
        <v>191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313</v>
      </c>
      <c r="Q37" s="5" t="str">
        <f t="shared" si="0"/>
        <v>N/A</v>
      </c>
      <c r="R37" s="18" t="str">
        <f t="shared" si="1"/>
        <v>N/A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IF(Tabela176[[#This Row],[Código]]="IBOV","^BVSP",IF(Tabela176[[#This Row],[Código]]="","",CONCATENATE(LEFT(Tabela176[[#This Row],[Código]],6),".SA")))</f>
        <v>DUQE3.SA</v>
      </c>
      <c r="C38" s="1" t="s">
        <v>2447</v>
      </c>
      <c r="D38" s="1" t="s">
        <v>2448</v>
      </c>
      <c r="E38" s="1" t="s">
        <v>2448</v>
      </c>
      <c r="F38" s="1" t="s">
        <v>278</v>
      </c>
      <c r="G38" s="1" t="s">
        <v>2448</v>
      </c>
      <c r="H38" s="18">
        <v>42388</v>
      </c>
      <c r="J38" s="1">
        <f t="shared" si="6"/>
        <v>27.6</v>
      </c>
      <c r="K38" s="1">
        <f t="shared" si="7"/>
        <v>27.6</v>
      </c>
      <c r="L38" s="1">
        <f t="shared" si="8"/>
        <v>28</v>
      </c>
      <c r="M38" s="1">
        <f t="shared" si="9"/>
        <v>27.6</v>
      </c>
      <c r="P38" s="7" t="s">
        <v>276</v>
      </c>
      <c r="Q38" s="5" t="str">
        <f t="shared" si="0"/>
        <v>MET DUQUE   ON</v>
      </c>
      <c r="R38" s="18">
        <f t="shared" si="1"/>
        <v>42388</v>
      </c>
      <c r="S38" s="3">
        <f t="shared" si="2"/>
        <v>27.6</v>
      </c>
      <c r="T38" s="3">
        <f t="shared" si="3"/>
        <v>27.6</v>
      </c>
      <c r="U38" s="3">
        <f t="shared" si="4"/>
        <v>28</v>
      </c>
      <c r="V38" s="3">
        <f t="shared" si="5"/>
        <v>27.6</v>
      </c>
    </row>
    <row r="39" spans="1:22">
      <c r="A39" s="14" t="str">
        <f>IF(Tabela176[[#This Row],[Código]]="IBOV","^BVSP",IF(Tabela176[[#This Row],[Código]]="","",CONCATENATE(LEFT(Tabela176[[#This Row],[Código]],6),".SA")))</f>
        <v>DUQE4.SA</v>
      </c>
      <c r="C39" s="1" t="s">
        <v>2449</v>
      </c>
      <c r="D39" s="1" t="s">
        <v>2230</v>
      </c>
      <c r="E39" s="1" t="s">
        <v>2230</v>
      </c>
      <c r="F39" s="1" t="s">
        <v>2230</v>
      </c>
      <c r="G39" s="1" t="s">
        <v>2230</v>
      </c>
      <c r="H39" s="18">
        <v>42388</v>
      </c>
      <c r="J39" s="1">
        <f t="shared" si="6"/>
        <v>2.95</v>
      </c>
      <c r="K39" s="1">
        <f t="shared" si="7"/>
        <v>2.95</v>
      </c>
      <c r="L39" s="1">
        <f t="shared" si="8"/>
        <v>2.95</v>
      </c>
      <c r="M39" s="1">
        <f t="shared" si="9"/>
        <v>2.95</v>
      </c>
      <c r="P39" s="7" t="s">
        <v>277</v>
      </c>
      <c r="Q39" s="5" t="str">
        <f t="shared" ref="Q39:Q70" si="10">IF(A39="","",C39)</f>
        <v>MET DUQUE   PN</v>
      </c>
      <c r="R39" s="18">
        <f t="shared" ref="R39:R70" si="11">IF(A39="","",H39)</f>
        <v>42388</v>
      </c>
      <c r="S39" s="3">
        <f t="shared" ref="S39:S70" si="12">J39</f>
        <v>2.95</v>
      </c>
      <c r="T39" s="3">
        <f t="shared" ref="T39:T70" si="13">K39</f>
        <v>2.95</v>
      </c>
      <c r="U39" s="3">
        <f t="shared" ref="U39:U70" si="14">L39</f>
        <v>2.95</v>
      </c>
      <c r="V39" s="3">
        <f t="shared" ref="V39:V70" si="15">M39</f>
        <v>2.95</v>
      </c>
    </row>
    <row r="40" spans="1:22">
      <c r="A40" s="14" t="str">
        <f>IF(Tabela176[[#This Row],[Código]]="IBOV","^BVSP",IF(Tabela176[[#This Row],[Código]]="","",CONCATENATE(LEFT(Tabela176[[#This Row],[Código]],6),".SA")))</f>
        <v>EUCA3.SA</v>
      </c>
      <c r="C40" s="1" t="s">
        <v>2450</v>
      </c>
      <c r="D40" s="1" t="s">
        <v>2274</v>
      </c>
      <c r="E40" s="1" t="s">
        <v>2274</v>
      </c>
      <c r="F40" s="1" t="s">
        <v>2274</v>
      </c>
      <c r="G40" s="1" t="s">
        <v>2274</v>
      </c>
      <c r="H40" s="18">
        <v>42437</v>
      </c>
      <c r="J40" s="1">
        <f t="shared" si="6"/>
        <v>4.08</v>
      </c>
      <c r="K40" s="1">
        <f t="shared" si="7"/>
        <v>4.08</v>
      </c>
      <c r="L40" s="1">
        <f t="shared" si="8"/>
        <v>4.08</v>
      </c>
      <c r="M40" s="1">
        <f t="shared" si="9"/>
        <v>4.08</v>
      </c>
      <c r="P40" s="7" t="s">
        <v>300</v>
      </c>
      <c r="Q40" s="5" t="str">
        <f t="shared" si="10"/>
        <v>EUCATEX     ON      N1</v>
      </c>
      <c r="R40" s="18">
        <f t="shared" si="11"/>
        <v>42437</v>
      </c>
      <c r="S40" s="3">
        <f t="shared" si="12"/>
        <v>4.08</v>
      </c>
      <c r="T40" s="3">
        <f t="shared" si="13"/>
        <v>4.08</v>
      </c>
      <c r="U40" s="3">
        <f t="shared" si="14"/>
        <v>4.08</v>
      </c>
      <c r="V40" s="3">
        <f t="shared" si="15"/>
        <v>4.08</v>
      </c>
    </row>
    <row r="41" spans="1:22">
      <c r="A41" s="14" t="str">
        <f>IF(Tabela176[[#This Row],[Código]]="IBOV","^BVSP",IF(Tabela176[[#This Row],[Código]]="","",CONCATENATE(LEFT(Tabela176[[#This Row],[Código]],6),".SA")))</f>
        <v>FBMC3.SA</v>
      </c>
      <c r="C41" s="1" t="s">
        <v>2451</v>
      </c>
      <c r="D41" s="19">
        <v>762029</v>
      </c>
      <c r="E41" s="19">
        <v>762029</v>
      </c>
      <c r="F41" s="19">
        <v>762029</v>
      </c>
      <c r="G41" s="19">
        <v>762029</v>
      </c>
      <c r="H41" s="18">
        <v>42457</v>
      </c>
      <c r="J41" s="1">
        <f t="shared" si="6"/>
        <v>762.29</v>
      </c>
      <c r="K41" s="1">
        <f t="shared" si="7"/>
        <v>762.29</v>
      </c>
      <c r="L41" s="1">
        <f t="shared" si="8"/>
        <v>762.29</v>
      </c>
      <c r="M41" s="1">
        <f t="shared" si="9"/>
        <v>762.29</v>
      </c>
      <c r="P41" s="8" t="s">
        <v>271</v>
      </c>
      <c r="Q41" s="5" t="str">
        <f t="shared" si="10"/>
        <v>FIBAM       ON</v>
      </c>
      <c r="R41" s="18">
        <f t="shared" si="11"/>
        <v>42457</v>
      </c>
      <c r="S41" s="3">
        <f t="shared" si="12"/>
        <v>762.29</v>
      </c>
      <c r="T41" s="3">
        <f t="shared" si="13"/>
        <v>762.29</v>
      </c>
      <c r="U41" s="3">
        <f t="shared" si="14"/>
        <v>762.29</v>
      </c>
      <c r="V41" s="3">
        <f t="shared" si="15"/>
        <v>762.29</v>
      </c>
    </row>
    <row r="42" spans="1:22">
      <c r="A42" s="14" t="str">
        <f>IF(Tabela176[[#This Row],[Código]]="IBOV","^BVSP",IF(Tabela176[[#This Row],[Código]]="","",CONCATENATE(LEFT(Tabela176[[#This Row],[Código]],6),".SA")))</f>
        <v>FBMC4.SA</v>
      </c>
      <c r="C42" s="1" t="s">
        <v>2452</v>
      </c>
      <c r="D42" s="1" t="s">
        <v>2453</v>
      </c>
      <c r="E42" s="1" t="s">
        <v>2453</v>
      </c>
      <c r="F42" s="1" t="s">
        <v>2453</v>
      </c>
      <c r="G42" s="1" t="s">
        <v>2453</v>
      </c>
      <c r="H42" s="18">
        <v>42457</v>
      </c>
      <c r="J42" s="1">
        <f t="shared" si="6"/>
        <v>6.18</v>
      </c>
      <c r="K42" s="1">
        <f t="shared" si="7"/>
        <v>6.18</v>
      </c>
      <c r="L42" s="1">
        <f t="shared" si="8"/>
        <v>6.18</v>
      </c>
      <c r="M42" s="1">
        <f t="shared" si="9"/>
        <v>6.18</v>
      </c>
      <c r="P42" s="8" t="s">
        <v>272</v>
      </c>
      <c r="Q42" s="5" t="str">
        <f t="shared" si="10"/>
        <v>FIBAM       PN</v>
      </c>
      <c r="R42" s="18">
        <f t="shared" si="11"/>
        <v>42457</v>
      </c>
      <c r="S42" s="3">
        <f t="shared" si="12"/>
        <v>6.18</v>
      </c>
      <c r="T42" s="3">
        <f t="shared" si="13"/>
        <v>6.18</v>
      </c>
      <c r="U42" s="3">
        <f t="shared" si="14"/>
        <v>6.18</v>
      </c>
      <c r="V42" s="3">
        <f t="shared" si="15"/>
        <v>6.18</v>
      </c>
    </row>
    <row r="43" spans="1:22">
      <c r="A43" s="14" t="str">
        <f>IF(Tabela176[[#This Row],[Código]]="IBOV","^BVSP",IF(Tabela176[[#This Row],[Código]]="","",CONCATENATE(LEFT(Tabela176[[#This Row],[Código]],6),".SA")))</f>
        <v>FIBR3.SA</v>
      </c>
      <c r="C43" s="1" t="s">
        <v>2454</v>
      </c>
      <c r="D43" s="1" t="s">
        <v>3362</v>
      </c>
      <c r="E43" s="1" t="s">
        <v>3363</v>
      </c>
      <c r="F43" s="1" t="s">
        <v>3364</v>
      </c>
      <c r="G43" s="1" t="s">
        <v>3365</v>
      </c>
      <c r="H43" s="18">
        <v>42529</v>
      </c>
      <c r="J43" s="1">
        <f t="shared" si="6"/>
        <v>30.35</v>
      </c>
      <c r="K43" s="1">
        <f t="shared" si="7"/>
        <v>29.3</v>
      </c>
      <c r="L43" s="1">
        <f t="shared" si="8"/>
        <v>30.4</v>
      </c>
      <c r="M43" s="1">
        <f t="shared" si="9"/>
        <v>29.2</v>
      </c>
      <c r="P43" s="5" t="s">
        <v>297</v>
      </c>
      <c r="Q43" s="5" t="str">
        <f t="shared" si="10"/>
        <v>FIBRIA      ON      NM</v>
      </c>
      <c r="R43" s="18">
        <f t="shared" si="11"/>
        <v>42529</v>
      </c>
      <c r="S43" s="3">
        <f t="shared" si="12"/>
        <v>30.35</v>
      </c>
      <c r="T43" s="3">
        <f t="shared" si="13"/>
        <v>29.3</v>
      </c>
      <c r="U43" s="3">
        <f t="shared" si="14"/>
        <v>30.4</v>
      </c>
      <c r="V43" s="3">
        <f t="shared" si="15"/>
        <v>29.2</v>
      </c>
    </row>
    <row r="44" spans="1:22">
      <c r="A44" s="14" t="str">
        <f>IF(Tabela176[[#This Row],[Código]]="IBOV","^BVSP",IF(Tabela176[[#This Row],[Código]]="","",CONCATENATE(LEFT(Tabela176[[#This Row],[Código]],6),".SA")))</f>
        <v>FLRY3.SA</v>
      </c>
      <c r="C44" s="1" t="s">
        <v>2455</v>
      </c>
      <c r="D44" s="1" t="s">
        <v>3103</v>
      </c>
      <c r="E44" s="1" t="s">
        <v>3366</v>
      </c>
      <c r="F44" s="1" t="s">
        <v>3103</v>
      </c>
      <c r="G44" s="1" t="s">
        <v>3367</v>
      </c>
      <c r="H44" s="18">
        <v>42529</v>
      </c>
      <c r="J44" s="1">
        <f t="shared" si="6"/>
        <v>27.5</v>
      </c>
      <c r="K44" s="1">
        <f t="shared" si="7"/>
        <v>27.24</v>
      </c>
      <c r="L44" s="1">
        <f t="shared" si="8"/>
        <v>27.5</v>
      </c>
      <c r="M44" s="1">
        <f t="shared" si="9"/>
        <v>27.09</v>
      </c>
      <c r="P44" s="7" t="s">
        <v>323</v>
      </c>
      <c r="Q44" s="5" t="str">
        <f t="shared" si="10"/>
        <v>FLEURY      ON      NM</v>
      </c>
      <c r="R44" s="17">
        <f t="shared" si="11"/>
        <v>42529</v>
      </c>
      <c r="S44" s="4">
        <f t="shared" si="12"/>
        <v>27.5</v>
      </c>
      <c r="T44" s="4">
        <f t="shared" si="13"/>
        <v>27.24</v>
      </c>
      <c r="U44" s="4">
        <f t="shared" si="14"/>
        <v>27.5</v>
      </c>
      <c r="V44" s="4">
        <f t="shared" si="15"/>
        <v>27.09</v>
      </c>
    </row>
    <row r="45" spans="1:22">
      <c r="A45" s="14" t="str">
        <f>IF(Tabela176[[#This Row],[Código]]="IBOV","^BVSP",IF(Tabela176[[#This Row],[Código]]="","",CONCATENATE(LEFT(Tabela176[[#This Row],[Código]],6),".SA")))</f>
        <v>GGBR3.SA</v>
      </c>
      <c r="C45" s="1" t="s">
        <v>2456</v>
      </c>
      <c r="D45" s="1" t="s">
        <v>3136</v>
      </c>
      <c r="E45" s="1" t="s">
        <v>3082</v>
      </c>
      <c r="F45" s="1" t="s">
        <v>3006</v>
      </c>
      <c r="G45" s="1" t="s">
        <v>3005</v>
      </c>
      <c r="H45" s="18">
        <v>42529</v>
      </c>
      <c r="J45" s="1">
        <f t="shared" si="6"/>
        <v>4.46</v>
      </c>
      <c r="K45" s="1">
        <f t="shared" si="7"/>
        <v>4.53</v>
      </c>
      <c r="L45" s="1">
        <f t="shared" si="8"/>
        <v>4.57</v>
      </c>
      <c r="M45" s="1">
        <f t="shared" si="9"/>
        <v>4.45</v>
      </c>
      <c r="P45" s="7" t="s">
        <v>267</v>
      </c>
      <c r="Q45" s="5" t="str">
        <f t="shared" si="10"/>
        <v>GERDAU      ON      N1</v>
      </c>
      <c r="R45" s="18">
        <f t="shared" si="11"/>
        <v>42529</v>
      </c>
      <c r="S45" s="3">
        <f t="shared" si="12"/>
        <v>4.46</v>
      </c>
      <c r="T45" s="3">
        <f t="shared" si="13"/>
        <v>4.53</v>
      </c>
      <c r="U45" s="3">
        <f t="shared" si="14"/>
        <v>4.57</v>
      </c>
      <c r="V45" s="3">
        <f t="shared" si="15"/>
        <v>4.45</v>
      </c>
    </row>
    <row r="46" spans="1:22">
      <c r="A46" s="14" t="str">
        <f>IF(Tabela176[[#This Row],[Código]]="IBOV","^BVSP",IF(Tabela176[[#This Row],[Código]]="","",CONCATENATE(LEFT(Tabela176[[#This Row],[Código]],6),".SA")))</f>
        <v>GGBR4.SA</v>
      </c>
      <c r="C46" s="1" t="s">
        <v>2458</v>
      </c>
      <c r="D46" s="1" t="s">
        <v>3368</v>
      </c>
      <c r="E46" s="1" t="s">
        <v>3369</v>
      </c>
      <c r="F46" s="1" t="s">
        <v>3370</v>
      </c>
      <c r="G46" s="1" t="s">
        <v>3371</v>
      </c>
      <c r="H46" s="18">
        <v>42529</v>
      </c>
      <c r="J46" s="1">
        <f t="shared" si="6"/>
        <v>6.42</v>
      </c>
      <c r="K46" s="1">
        <f t="shared" si="7"/>
        <v>6.53</v>
      </c>
      <c r="L46" s="1">
        <f t="shared" si="8"/>
        <v>6.57</v>
      </c>
      <c r="M46" s="1">
        <f t="shared" si="9"/>
        <v>6.38</v>
      </c>
      <c r="P46" s="7" t="s">
        <v>268</v>
      </c>
      <c r="Q46" s="5" t="str">
        <f t="shared" si="10"/>
        <v>GERDAU      PN      N1</v>
      </c>
      <c r="R46" s="18">
        <f t="shared" si="11"/>
        <v>42529</v>
      </c>
      <c r="S46" s="3">
        <f t="shared" si="12"/>
        <v>6.42</v>
      </c>
      <c r="T46" s="3">
        <f t="shared" si="13"/>
        <v>6.53</v>
      </c>
      <c r="U46" s="3">
        <f t="shared" si="14"/>
        <v>6.57</v>
      </c>
      <c r="V46" s="3">
        <f t="shared" si="15"/>
        <v>6.38</v>
      </c>
    </row>
    <row r="47" spans="1:22">
      <c r="A47" s="14" t="str">
        <f>IF(Tabela176[[#This Row],[Código]]="IBOV","^BVSP",IF(Tabela176[[#This Row],[Código]]="","",CONCATENATE(LEFT(Tabela176[[#This Row],[Código]],6),".SA")))</f>
        <v>GOAU3.SA</v>
      </c>
      <c r="C47" s="1" t="s">
        <v>2459</v>
      </c>
      <c r="D47" s="1" t="s">
        <v>3193</v>
      </c>
      <c r="E47" s="1" t="s">
        <v>3010</v>
      </c>
      <c r="F47" s="1" t="s">
        <v>3010</v>
      </c>
      <c r="G47" s="1" t="s">
        <v>3193</v>
      </c>
      <c r="H47" s="18">
        <v>42529</v>
      </c>
      <c r="J47" s="1">
        <f t="shared" si="6"/>
        <v>2.23</v>
      </c>
      <c r="K47" s="1">
        <f t="shared" si="7"/>
        <v>2.2799999999999998</v>
      </c>
      <c r="L47" s="1">
        <f t="shared" si="8"/>
        <v>2.2799999999999998</v>
      </c>
      <c r="M47" s="1">
        <f t="shared" si="9"/>
        <v>2.23</v>
      </c>
      <c r="P47" s="7" t="s">
        <v>269</v>
      </c>
      <c r="Q47" s="5" t="str">
        <f t="shared" si="10"/>
        <v>GERDAU MET  ON      N1</v>
      </c>
      <c r="R47" s="18">
        <f t="shared" si="11"/>
        <v>42529</v>
      </c>
      <c r="S47" s="3">
        <f t="shared" si="12"/>
        <v>2.23</v>
      </c>
      <c r="T47" s="3">
        <f t="shared" si="13"/>
        <v>2.2799999999999998</v>
      </c>
      <c r="U47" s="3">
        <f t="shared" si="14"/>
        <v>2.2799999999999998</v>
      </c>
      <c r="V47" s="3">
        <f t="shared" si="15"/>
        <v>2.23</v>
      </c>
    </row>
    <row r="48" spans="1:22">
      <c r="A48" s="14" t="str">
        <f>IF(Tabela176[[#This Row],[Código]]="IBOV","^BVSP",IF(Tabela176[[#This Row],[Código]]="","",CONCATENATE(LEFT(Tabela176[[#This Row],[Código]],6),".SA")))</f>
        <v>GOAU4.SA</v>
      </c>
      <c r="C48" s="1" t="s">
        <v>2460</v>
      </c>
      <c r="D48" s="1" t="s">
        <v>2985</v>
      </c>
      <c r="E48" s="1" t="s">
        <v>3372</v>
      </c>
      <c r="F48" s="1" t="s">
        <v>3010</v>
      </c>
      <c r="G48" s="1" t="s">
        <v>2985</v>
      </c>
      <c r="H48" s="18">
        <v>42529</v>
      </c>
      <c r="J48" s="1">
        <f t="shared" si="6"/>
        <v>2.19</v>
      </c>
      <c r="K48" s="1">
        <f t="shared" si="7"/>
        <v>2.27</v>
      </c>
      <c r="L48" s="1">
        <f t="shared" si="8"/>
        <v>2.2799999999999998</v>
      </c>
      <c r="M48" s="1">
        <f t="shared" si="9"/>
        <v>2.19</v>
      </c>
      <c r="P48" s="7" t="s">
        <v>270</v>
      </c>
      <c r="Q48" s="5" t="str">
        <f t="shared" si="10"/>
        <v>GERDAU MET  PN      N1</v>
      </c>
      <c r="R48" s="18">
        <f t="shared" si="11"/>
        <v>42529</v>
      </c>
      <c r="S48" s="3">
        <f t="shared" si="12"/>
        <v>2.19</v>
      </c>
      <c r="T48" s="3">
        <f t="shared" si="13"/>
        <v>2.27</v>
      </c>
      <c r="U48" s="3">
        <f t="shared" si="14"/>
        <v>2.2799999999999998</v>
      </c>
      <c r="V48" s="3">
        <f t="shared" si="15"/>
        <v>2.19</v>
      </c>
    </row>
    <row r="49" spans="1:22">
      <c r="A49" s="14" t="str">
        <f>IF(Tabela176[[#This Row],[Código]]="IBOV","^BVSP",IF(Tabela176[[#This Row],[Código]]="","",CONCATENATE(LEFT(Tabela176[[#This Row],[Código]],6),".SA")))</f>
        <v>GPCP3.SA</v>
      </c>
      <c r="C49" s="1" t="s">
        <v>2461</v>
      </c>
      <c r="D49" s="1" t="s">
        <v>3373</v>
      </c>
      <c r="E49" s="1" t="s">
        <v>3374</v>
      </c>
      <c r="F49" s="1" t="s">
        <v>3373</v>
      </c>
      <c r="G49" s="1" t="s">
        <v>3375</v>
      </c>
      <c r="H49" s="18">
        <v>42529</v>
      </c>
      <c r="J49" s="1">
        <f t="shared" si="6"/>
        <v>0.39</v>
      </c>
      <c r="K49" s="1">
        <f t="shared" si="7"/>
        <v>0.36</v>
      </c>
      <c r="L49" s="1">
        <f t="shared" si="8"/>
        <v>0.39</v>
      </c>
      <c r="M49" s="1">
        <f t="shared" si="9"/>
        <v>0.35</v>
      </c>
      <c r="P49" s="7" t="s">
        <v>284</v>
      </c>
      <c r="Q49" s="5" t="str">
        <f t="shared" si="10"/>
        <v>GPC PART    ON</v>
      </c>
      <c r="R49" s="18">
        <f t="shared" si="11"/>
        <v>42529</v>
      </c>
      <c r="S49" s="3">
        <f t="shared" si="12"/>
        <v>0.39</v>
      </c>
      <c r="T49" s="3">
        <f t="shared" si="13"/>
        <v>0.36</v>
      </c>
      <c r="U49" s="3">
        <f t="shared" si="14"/>
        <v>0.39</v>
      </c>
      <c r="V49" s="3">
        <f t="shared" si="15"/>
        <v>0.35</v>
      </c>
    </row>
    <row r="50" spans="1:22">
      <c r="A50" s="14" t="str">
        <f>IF(Tabela176[[#This Row],[Código]]="IBOV","^BVSP",IF(Tabela176[[#This Row],[Código]]="","",CONCATENATE(LEFT(Tabela176[[#This Row],[Código]],6),".SA")))</f>
        <v>GSHP3.SA</v>
      </c>
      <c r="C50" s="1" t="s">
        <v>2462</v>
      </c>
      <c r="D50" s="1" t="s">
        <v>294</v>
      </c>
      <c r="E50" s="1" t="s">
        <v>2944</v>
      </c>
      <c r="F50" s="1" t="s">
        <v>3055</v>
      </c>
      <c r="G50" s="1" t="s">
        <v>294</v>
      </c>
      <c r="H50" s="18">
        <v>42528</v>
      </c>
      <c r="J50" s="1">
        <f t="shared" si="6"/>
        <v>3</v>
      </c>
      <c r="K50" s="1">
        <f t="shared" si="7"/>
        <v>3.03</v>
      </c>
      <c r="L50" s="1">
        <f t="shared" si="8"/>
        <v>3.08</v>
      </c>
      <c r="M50" s="1">
        <f t="shared" si="9"/>
        <v>3</v>
      </c>
      <c r="P50" s="8" t="s">
        <v>319</v>
      </c>
      <c r="Q50" s="5" t="str">
        <f t="shared" si="10"/>
        <v>GENERALSHOPPON      NM</v>
      </c>
      <c r="R50" s="18">
        <f t="shared" si="11"/>
        <v>42528</v>
      </c>
      <c r="S50" s="3">
        <f t="shared" si="12"/>
        <v>3</v>
      </c>
      <c r="T50" s="3">
        <f t="shared" si="13"/>
        <v>3.03</v>
      </c>
      <c r="U50" s="3">
        <f t="shared" si="14"/>
        <v>3.08</v>
      </c>
      <c r="V50" s="3">
        <f t="shared" si="15"/>
        <v>3</v>
      </c>
    </row>
    <row r="51" spans="1:22">
      <c r="A51" s="14" t="str">
        <f>IF(Tabela176[[#This Row],[Código]]="IBOV","^BVSP",IF(Tabela176[[#This Row],[Código]]="","",CONCATENATE(LEFT(Tabela176[[#This Row],[Código]],6),".SA")))</f>
        <v>HBTS3.SA</v>
      </c>
      <c r="C51" s="1" t="s">
        <v>2463</v>
      </c>
      <c r="D51" s="1" t="s">
        <v>191</v>
      </c>
      <c r="E51" s="1" t="s">
        <v>191</v>
      </c>
      <c r="F51" s="1" t="s">
        <v>191</v>
      </c>
      <c r="G51" s="1" t="s">
        <v>191</v>
      </c>
      <c r="H51" s="18">
        <v>42457</v>
      </c>
      <c r="J51" s="1">
        <f t="shared" si="6"/>
        <v>0</v>
      </c>
      <c r="K51" s="1">
        <f t="shared" si="7"/>
        <v>0</v>
      </c>
      <c r="L51" s="1">
        <f t="shared" si="8"/>
        <v>0</v>
      </c>
      <c r="M51" s="1">
        <f t="shared" si="9"/>
        <v>0</v>
      </c>
      <c r="P51" s="7" t="s">
        <v>310</v>
      </c>
      <c r="Q51" s="5" t="str">
        <f t="shared" si="10"/>
        <v>HABITASUL   ON</v>
      </c>
      <c r="R51" s="18">
        <f t="shared" si="11"/>
        <v>42457</v>
      </c>
      <c r="S51" s="3">
        <f t="shared" si="12"/>
        <v>0</v>
      </c>
      <c r="T51" s="3">
        <f t="shared" si="13"/>
        <v>0</v>
      </c>
      <c r="U51" s="3">
        <f t="shared" si="14"/>
        <v>0</v>
      </c>
      <c r="V51" s="3">
        <f t="shared" si="15"/>
        <v>0</v>
      </c>
    </row>
    <row r="52" spans="1:22">
      <c r="A52" s="14" t="str">
        <f>IF(Tabela176[[#This Row],[Código]]="IBOV","^BVSP",IF(Tabela176[[#This Row],[Código]]="","",CONCATENATE(LEFT(Tabela176[[#This Row],[Código]],6),".SA")))</f>
        <v>HBTS6.SA</v>
      </c>
      <c r="C52" s="1" t="s">
        <v>2464</v>
      </c>
      <c r="D52" s="1" t="s">
        <v>191</v>
      </c>
      <c r="E52" s="1" t="s">
        <v>191</v>
      </c>
      <c r="F52" s="1" t="s">
        <v>191</v>
      </c>
      <c r="G52" s="1" t="s">
        <v>191</v>
      </c>
      <c r="H52" s="18">
        <v>42457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311</v>
      </c>
      <c r="Q52" s="5" t="str">
        <f t="shared" si="10"/>
        <v>HABITASUL   PNB</v>
      </c>
      <c r="R52" s="17">
        <f t="shared" si="11"/>
        <v>42457</v>
      </c>
      <c r="S52" s="4">
        <f t="shared" si="12"/>
        <v>0</v>
      </c>
      <c r="T52" s="4">
        <f t="shared" si="13"/>
        <v>0</v>
      </c>
      <c r="U52" s="4">
        <f t="shared" si="14"/>
        <v>0</v>
      </c>
      <c r="V52" s="4">
        <f t="shared" si="15"/>
        <v>0</v>
      </c>
    </row>
    <row r="53" spans="1:22">
      <c r="A53" s="14" t="str">
        <f>IF(Tabela176[[#This Row],[Código]]="IBOV","^BVSP",IF(Tabela176[[#This Row],[Código]]="","",CONCATENATE(LEFT(Tabela176[[#This Row],[Código]],6),".SA")))</f>
        <v>HYPE3.SA</v>
      </c>
      <c r="C53" s="1" t="s">
        <v>2465</v>
      </c>
      <c r="D53" s="1" t="s">
        <v>3376</v>
      </c>
      <c r="E53" s="1" t="s">
        <v>3377</v>
      </c>
      <c r="F53" s="1" t="s">
        <v>3378</v>
      </c>
      <c r="G53" s="1" t="s">
        <v>3379</v>
      </c>
      <c r="H53" s="18">
        <v>42529</v>
      </c>
      <c r="J53" s="1">
        <f t="shared" si="6"/>
        <v>29.13</v>
      </c>
      <c r="K53" s="1">
        <f t="shared" si="7"/>
        <v>29.39</v>
      </c>
      <c r="L53" s="1">
        <f t="shared" si="8"/>
        <v>29.58</v>
      </c>
      <c r="M53" s="1">
        <f t="shared" si="9"/>
        <v>28.95</v>
      </c>
      <c r="P53" s="7" t="s">
        <v>335</v>
      </c>
      <c r="Q53" s="5" t="str">
        <f t="shared" si="10"/>
        <v>HYPERMARCAS ON      NM</v>
      </c>
      <c r="R53" s="18">
        <f t="shared" si="11"/>
        <v>42529</v>
      </c>
      <c r="S53" s="3">
        <f t="shared" si="12"/>
        <v>29.13</v>
      </c>
      <c r="T53" s="3">
        <f t="shared" si="13"/>
        <v>29.39</v>
      </c>
      <c r="U53" s="3">
        <f t="shared" si="14"/>
        <v>29.58</v>
      </c>
      <c r="V53" s="3">
        <f t="shared" si="15"/>
        <v>28.95</v>
      </c>
    </row>
    <row r="54" spans="1:22">
      <c r="A54" s="14" t="str">
        <f>IF(Tabela176[[#This Row],[Código]]="IBOV","^BVSP",IF(Tabela176[[#This Row],[Código]]="","",CONCATENATE(LEFT(Tabela176[[#This Row],[Código]],6),".SA")))</f>
        <v>IDNT3.SA</v>
      </c>
      <c r="C54" s="1" t="s">
        <v>2466</v>
      </c>
      <c r="D54" s="1" t="s">
        <v>2984</v>
      </c>
      <c r="E54" s="19" t="s">
        <v>3174</v>
      </c>
      <c r="F54" s="19" t="s">
        <v>3174</v>
      </c>
      <c r="G54" s="19" t="s">
        <v>2997</v>
      </c>
      <c r="H54" s="18">
        <v>42528</v>
      </c>
      <c r="J54" s="1">
        <f t="shared" si="6"/>
        <v>7.34</v>
      </c>
      <c r="K54" s="1">
        <f t="shared" si="7"/>
        <v>7.48</v>
      </c>
      <c r="L54" s="1">
        <f t="shared" si="8"/>
        <v>7.48</v>
      </c>
      <c r="M54" s="1">
        <f t="shared" si="9"/>
        <v>7.11</v>
      </c>
      <c r="P54" s="5" t="s">
        <v>251</v>
      </c>
      <c r="Q54" s="5" t="str">
        <f t="shared" si="10"/>
        <v>IDEIASNET   ON      NM</v>
      </c>
      <c r="R54" s="18">
        <f t="shared" si="11"/>
        <v>42528</v>
      </c>
      <c r="S54" s="3">
        <f t="shared" si="12"/>
        <v>7.34</v>
      </c>
      <c r="T54" s="3">
        <f t="shared" si="13"/>
        <v>7.48</v>
      </c>
      <c r="U54" s="3">
        <f t="shared" si="14"/>
        <v>7.48</v>
      </c>
      <c r="V54" s="3">
        <f t="shared" si="15"/>
        <v>7.11</v>
      </c>
    </row>
    <row r="55" spans="1:22">
      <c r="A55" s="14" t="str">
        <f>IF(Tabela176[[#This Row],[Código]]="IBOV","^BVSP",IF(Tabela176[[#This Row],[Código]]="","",CONCATENATE(LEFT(Tabela176[[#This Row],[Código]],6),".SA")))</f>
        <v>IDVL3.SA</v>
      </c>
      <c r="C55" s="1" t="s">
        <v>2467</v>
      </c>
      <c r="D55" s="1" t="s">
        <v>2496</v>
      </c>
      <c r="E55" s="1" t="s">
        <v>3380</v>
      </c>
      <c r="F55" s="1" t="s">
        <v>2496</v>
      </c>
      <c r="G55" s="1" t="s">
        <v>3380</v>
      </c>
      <c r="H55" s="18">
        <v>42529</v>
      </c>
      <c r="J55" s="1">
        <f t="shared" si="6"/>
        <v>1.55</v>
      </c>
      <c r="K55" s="1">
        <f t="shared" si="7"/>
        <v>1.54</v>
      </c>
      <c r="L55" s="1">
        <f t="shared" si="8"/>
        <v>1.55</v>
      </c>
      <c r="M55" s="1">
        <f t="shared" si="9"/>
        <v>1.54</v>
      </c>
      <c r="P55" s="7" t="s">
        <v>239</v>
      </c>
      <c r="Q55" s="5" t="str">
        <f t="shared" si="10"/>
        <v>INDUSVAL    ON      N2</v>
      </c>
      <c r="R55" s="18">
        <f t="shared" si="11"/>
        <v>42529</v>
      </c>
      <c r="S55" s="3">
        <f t="shared" si="12"/>
        <v>1.55</v>
      </c>
      <c r="T55" s="3">
        <f t="shared" si="13"/>
        <v>1.54</v>
      </c>
      <c r="U55" s="3">
        <f t="shared" si="14"/>
        <v>1.55</v>
      </c>
      <c r="V55" s="3">
        <f t="shared" si="15"/>
        <v>1.54</v>
      </c>
    </row>
    <row r="56" spans="1:22">
      <c r="A56" s="14" t="str">
        <f>IF(Tabela176[[#This Row],[Código]]="IBOV","^BVSP",IF(Tabela176[[#This Row],[Código]]="","",CONCATENATE(LEFT(Tabela176[[#This Row],[Código]],6),".SA")))</f>
        <v>IDVL4.SA</v>
      </c>
      <c r="C56" s="1" t="s">
        <v>2468</v>
      </c>
      <c r="D56" s="1" t="s">
        <v>3042</v>
      </c>
      <c r="E56" s="1" t="s">
        <v>3042</v>
      </c>
      <c r="F56" s="1" t="s">
        <v>3381</v>
      </c>
      <c r="G56" s="1" t="s">
        <v>3104</v>
      </c>
      <c r="H56" s="18">
        <v>42529</v>
      </c>
      <c r="J56" s="1">
        <f t="shared" si="6"/>
        <v>1.44</v>
      </c>
      <c r="K56" s="1">
        <f t="shared" si="7"/>
        <v>1.44</v>
      </c>
      <c r="L56" s="1">
        <f t="shared" si="8"/>
        <v>1.47</v>
      </c>
      <c r="M56" s="1">
        <f t="shared" si="9"/>
        <v>1.42</v>
      </c>
      <c r="P56" s="8" t="s">
        <v>240</v>
      </c>
      <c r="Q56" s="5" t="str">
        <f t="shared" si="10"/>
        <v>INDUSVAL    PN      N2</v>
      </c>
      <c r="R56" s="18">
        <f t="shared" si="11"/>
        <v>42529</v>
      </c>
      <c r="S56" s="3">
        <f t="shared" si="12"/>
        <v>1.44</v>
      </c>
      <c r="T56" s="3">
        <f t="shared" si="13"/>
        <v>1.44</v>
      </c>
      <c r="U56" s="3">
        <f t="shared" si="14"/>
        <v>1.47</v>
      </c>
      <c r="V56" s="3">
        <f t="shared" si="15"/>
        <v>1.42</v>
      </c>
    </row>
    <row r="57" spans="1:22">
      <c r="A57" s="14" t="str">
        <f>IF(Tabela176[[#This Row],[Código]]="IBOV","^BVSP",IF(Tabela176[[#This Row],[Código]]="","",CONCATENATE(LEFT(Tabela176[[#This Row],[Código]],6),".SA")))</f>
        <v>ITEC3.SA</v>
      </c>
      <c r="C57" s="1" t="s">
        <v>2469</v>
      </c>
      <c r="D57" s="1" t="s">
        <v>2470</v>
      </c>
      <c r="E57" s="1" t="s">
        <v>2470</v>
      </c>
      <c r="F57" s="1" t="s">
        <v>2470</v>
      </c>
      <c r="G57" s="1" t="s">
        <v>2470</v>
      </c>
      <c r="H57" s="18">
        <v>42475</v>
      </c>
      <c r="J57" s="1">
        <f t="shared" si="6"/>
        <v>15.13</v>
      </c>
      <c r="K57" s="1">
        <f t="shared" si="7"/>
        <v>15.13</v>
      </c>
      <c r="L57" s="1">
        <f t="shared" si="8"/>
        <v>15.13</v>
      </c>
      <c r="M57" s="1">
        <f t="shared" si="9"/>
        <v>15.13</v>
      </c>
      <c r="P57" s="5" t="s">
        <v>258</v>
      </c>
      <c r="Q57" s="5" t="str">
        <f t="shared" si="10"/>
        <v>ITAUTEC     ON</v>
      </c>
      <c r="R57" s="18">
        <f t="shared" si="11"/>
        <v>42475</v>
      </c>
      <c r="S57" s="3">
        <f t="shared" si="12"/>
        <v>15.13</v>
      </c>
      <c r="T57" s="3">
        <f t="shared" si="13"/>
        <v>15.13</v>
      </c>
      <c r="U57" s="3">
        <f t="shared" si="14"/>
        <v>15.13</v>
      </c>
      <c r="V57" s="3">
        <f t="shared" si="15"/>
        <v>15.13</v>
      </c>
    </row>
    <row r="58" spans="1:22">
      <c r="A58" s="14" t="str">
        <f>IF(Tabela176[[#This Row],[Código]]="IBOV","^BVSP",IF(Tabela176[[#This Row],[Código]]="","",CONCATENATE(LEFT(Tabela176[[#This Row],[Código]],6),".SA")))</f>
        <v>JBDU3.SA</v>
      </c>
      <c r="C58" s="1" t="s">
        <v>2986</v>
      </c>
      <c r="D58" s="1" t="s">
        <v>2471</v>
      </c>
      <c r="E58" s="1" t="s">
        <v>2471</v>
      </c>
      <c r="F58" s="1" t="s">
        <v>2471</v>
      </c>
      <c r="G58" s="1" t="s">
        <v>2471</v>
      </c>
      <c r="H58" s="18">
        <v>42520</v>
      </c>
      <c r="J58" s="1">
        <f t="shared" si="6"/>
        <v>7.6</v>
      </c>
      <c r="K58" s="1">
        <f t="shared" si="7"/>
        <v>7.6</v>
      </c>
      <c r="L58" s="1">
        <f t="shared" si="8"/>
        <v>7.6</v>
      </c>
      <c r="M58" s="1">
        <f t="shared" si="9"/>
        <v>7.6</v>
      </c>
      <c r="P58" s="7" t="s">
        <v>314</v>
      </c>
      <c r="Q58" s="5" t="str">
        <f t="shared" si="10"/>
        <v>J B DUARTE  ON  ES</v>
      </c>
      <c r="R58" s="18">
        <f t="shared" si="11"/>
        <v>42520</v>
      </c>
      <c r="S58" s="3">
        <f t="shared" si="12"/>
        <v>7.6</v>
      </c>
      <c r="T58" s="3">
        <f t="shared" si="13"/>
        <v>7.6</v>
      </c>
      <c r="U58" s="3">
        <f t="shared" si="14"/>
        <v>7.6</v>
      </c>
      <c r="V58" s="3">
        <f t="shared" si="15"/>
        <v>7.6</v>
      </c>
    </row>
    <row r="59" spans="1:22">
      <c r="A59" s="14" t="str">
        <f>IF(Tabela176[[#This Row],[Código]]="IBOV","^BVSP",IF(Tabela176[[#This Row],[Código]]="","",CONCATENATE(LEFT(Tabela176[[#This Row],[Código]],6),".SA")))</f>
        <v>JBDU4.SA</v>
      </c>
      <c r="C59" s="1" t="s">
        <v>2987</v>
      </c>
      <c r="D59" s="1" t="s">
        <v>100</v>
      </c>
      <c r="E59" s="19" t="s">
        <v>100</v>
      </c>
      <c r="F59" s="19" t="s">
        <v>100</v>
      </c>
      <c r="G59" s="19" t="s">
        <v>100</v>
      </c>
      <c r="H59" s="18">
        <v>42529</v>
      </c>
      <c r="J59" s="1">
        <f t="shared" si="6"/>
        <v>4</v>
      </c>
      <c r="K59" s="1">
        <f t="shared" si="7"/>
        <v>4</v>
      </c>
      <c r="L59" s="1">
        <f t="shared" si="8"/>
        <v>4</v>
      </c>
      <c r="M59" s="1">
        <f t="shared" si="9"/>
        <v>4</v>
      </c>
      <c r="P59" s="7" t="s">
        <v>315</v>
      </c>
      <c r="Q59" s="5" t="str">
        <f t="shared" si="10"/>
        <v>J B DUARTE  PN  ES</v>
      </c>
      <c r="R59" s="18">
        <f t="shared" si="11"/>
        <v>42529</v>
      </c>
      <c r="S59" s="3">
        <f t="shared" si="12"/>
        <v>4</v>
      </c>
      <c r="T59" s="3">
        <f t="shared" si="13"/>
        <v>4</v>
      </c>
      <c r="U59" s="3">
        <f t="shared" si="14"/>
        <v>4</v>
      </c>
      <c r="V59" s="3">
        <f t="shared" si="15"/>
        <v>4</v>
      </c>
    </row>
    <row r="60" spans="1:22">
      <c r="A60" s="14" t="str">
        <f>IF(Tabela176[[#This Row],[Código]]="IBOV","^BVSP",IF(Tabela176[[#This Row],[Código]]="","",CONCATENATE(LEFT(Tabela176[[#This Row],[Código]],6),".SA")))</f>
        <v>KLBN11.SA</v>
      </c>
      <c r="C60" s="1" t="s">
        <v>2472</v>
      </c>
      <c r="D60" s="1" t="s">
        <v>3015</v>
      </c>
      <c r="E60" s="19" t="s">
        <v>3061</v>
      </c>
      <c r="F60" s="19" t="s">
        <v>3382</v>
      </c>
      <c r="G60" s="19" t="s">
        <v>3383</v>
      </c>
      <c r="H60" s="18">
        <v>42529</v>
      </c>
      <c r="J60" s="1">
        <f t="shared" si="6"/>
        <v>16.850000000000001</v>
      </c>
      <c r="K60" s="1">
        <f t="shared" si="7"/>
        <v>16.600000000000001</v>
      </c>
      <c r="L60" s="1">
        <f t="shared" si="8"/>
        <v>17.059999999999999</v>
      </c>
      <c r="M60" s="1">
        <f t="shared" si="9"/>
        <v>16.54</v>
      </c>
      <c r="P60" s="7" t="s">
        <v>298</v>
      </c>
      <c r="Q60" s="5" t="str">
        <f t="shared" si="10"/>
        <v>KLABIN S/A  UNT     N2</v>
      </c>
      <c r="R60" s="18">
        <f t="shared" si="11"/>
        <v>42529</v>
      </c>
      <c r="S60" s="3">
        <f t="shared" si="12"/>
        <v>16.850000000000001</v>
      </c>
      <c r="T60" s="3">
        <f t="shared" si="13"/>
        <v>16.600000000000001</v>
      </c>
      <c r="U60" s="3">
        <f t="shared" si="14"/>
        <v>17.059999999999999</v>
      </c>
      <c r="V60" s="3">
        <f t="shared" si="15"/>
        <v>16.54</v>
      </c>
    </row>
    <row r="61" spans="1:22">
      <c r="A61" s="14" t="str">
        <f>IF(Tabela176[[#This Row],[Código]]="IBOV","^BVSP",IF(Tabela176[[#This Row],[Código]]="","",CONCATENATE(LEFT(Tabela176[[#This Row],[Código]],6),".SA")))</f>
        <v>LAME3.SA</v>
      </c>
      <c r="C61" s="1" t="s">
        <v>2473</v>
      </c>
      <c r="D61" s="1" t="s">
        <v>3059</v>
      </c>
      <c r="E61" s="1" t="s">
        <v>3384</v>
      </c>
      <c r="F61" s="1" t="s">
        <v>3043</v>
      </c>
      <c r="G61" s="1" t="s">
        <v>3385</v>
      </c>
      <c r="H61" s="18">
        <v>42529</v>
      </c>
      <c r="J61" s="1">
        <f t="shared" si="6"/>
        <v>11.11</v>
      </c>
      <c r="K61" s="1">
        <f t="shared" si="7"/>
        <v>11.15</v>
      </c>
      <c r="L61" s="1">
        <f t="shared" si="8"/>
        <v>11.28</v>
      </c>
      <c r="M61" s="1">
        <f t="shared" si="9"/>
        <v>10.97</v>
      </c>
      <c r="P61" s="9" t="s">
        <v>332</v>
      </c>
      <c r="Q61" s="5" t="str">
        <f t="shared" si="10"/>
        <v>LOJAS AMERICON</v>
      </c>
      <c r="R61" s="18">
        <f t="shared" si="11"/>
        <v>42529</v>
      </c>
      <c r="S61" s="3">
        <f t="shared" si="12"/>
        <v>11.11</v>
      </c>
      <c r="T61" s="3">
        <f t="shared" si="13"/>
        <v>11.15</v>
      </c>
      <c r="U61" s="3">
        <f t="shared" si="14"/>
        <v>11.28</v>
      </c>
      <c r="V61" s="3">
        <f t="shared" si="15"/>
        <v>10.97</v>
      </c>
    </row>
    <row r="62" spans="1:22">
      <c r="A62" s="14" t="str">
        <f>IF(Tabela176[[#This Row],[Código]]="IBOV","^BVSP",IF(Tabela176[[#This Row],[Código]]="","",CONCATENATE(LEFT(Tabela176[[#This Row],[Código]],6),".SA")))</f>
        <v>LAME4.SA</v>
      </c>
      <c r="C62" s="1" t="s">
        <v>2474</v>
      </c>
      <c r="D62" s="1" t="s">
        <v>3386</v>
      </c>
      <c r="E62" s="1" t="s">
        <v>3387</v>
      </c>
      <c r="F62" s="1" t="s">
        <v>3021</v>
      </c>
      <c r="G62" s="1" t="s">
        <v>3388</v>
      </c>
      <c r="H62" s="18">
        <v>42529</v>
      </c>
      <c r="J62" s="1">
        <f t="shared" si="6"/>
        <v>15.35</v>
      </c>
      <c r="K62" s="1">
        <f t="shared" si="7"/>
        <v>15.41</v>
      </c>
      <c r="L62" s="1">
        <f t="shared" si="8"/>
        <v>15.42</v>
      </c>
      <c r="M62" s="1">
        <f t="shared" si="9"/>
        <v>15.03</v>
      </c>
      <c r="P62" s="9" t="s">
        <v>333</v>
      </c>
      <c r="Q62" s="5" t="str">
        <f t="shared" si="10"/>
        <v>LOJAS AMERICPN</v>
      </c>
      <c r="R62" s="18">
        <f t="shared" si="11"/>
        <v>42529</v>
      </c>
      <c r="S62" s="3">
        <f t="shared" si="12"/>
        <v>15.35</v>
      </c>
      <c r="T62" s="3">
        <f t="shared" si="13"/>
        <v>15.41</v>
      </c>
      <c r="U62" s="3">
        <f t="shared" si="14"/>
        <v>15.42</v>
      </c>
      <c r="V62" s="3">
        <f t="shared" si="15"/>
        <v>15.03</v>
      </c>
    </row>
    <row r="63" spans="1:22">
      <c r="A63" s="14" t="str">
        <f>IF(Tabela176[[#This Row],[Código]]="IBOV","^BVSP",IF(Tabela176[[#This Row],[Código]]="","",CONCATENATE(LEFT(Tabela176[[#This Row],[Código]],6),".SA")))</f>
        <v>LINX3.SA</v>
      </c>
      <c r="C63" s="1" t="s">
        <v>2475</v>
      </c>
      <c r="D63" s="1" t="s">
        <v>3389</v>
      </c>
      <c r="E63" s="1" t="s">
        <v>3390</v>
      </c>
      <c r="F63" s="1" t="s">
        <v>3391</v>
      </c>
      <c r="G63" s="1" t="s">
        <v>3392</v>
      </c>
      <c r="H63" s="18">
        <v>42529</v>
      </c>
      <c r="J63" s="1">
        <f t="shared" si="6"/>
        <v>46.57</v>
      </c>
      <c r="K63" s="1">
        <f t="shared" si="7"/>
        <v>46.05</v>
      </c>
      <c r="L63" s="1">
        <f t="shared" si="8"/>
        <v>46.74</v>
      </c>
      <c r="M63" s="1">
        <f t="shared" si="9"/>
        <v>45.09</v>
      </c>
      <c r="P63" s="5" t="s">
        <v>252</v>
      </c>
      <c r="Q63" s="5" t="str">
        <f t="shared" si="10"/>
        <v>LINX        ON      NM</v>
      </c>
      <c r="R63" s="18">
        <f t="shared" si="11"/>
        <v>42529</v>
      </c>
      <c r="S63" s="3">
        <f t="shared" si="12"/>
        <v>46.57</v>
      </c>
      <c r="T63" s="3">
        <f t="shared" si="13"/>
        <v>46.05</v>
      </c>
      <c r="U63" s="3">
        <f t="shared" si="14"/>
        <v>46.74</v>
      </c>
      <c r="V63" s="3">
        <f t="shared" si="15"/>
        <v>45.09</v>
      </c>
    </row>
    <row r="64" spans="1:22">
      <c r="A64" s="14" t="str">
        <f>IF(Tabela176[[#This Row],[Código]]="IBOV","^BVSP",IF(Tabela176[[#This Row],[Código]]="","",CONCATENATE(LEFT(Tabela176[[#This Row],[Código]],6),".SA")))</f>
        <v>MGEL3.SA</v>
      </c>
      <c r="C64" s="1" t="s">
        <v>2988</v>
      </c>
      <c r="D64" s="1" t="s">
        <v>2476</v>
      </c>
      <c r="E64" s="1" t="s">
        <v>2476</v>
      </c>
      <c r="F64" s="1" t="s">
        <v>2477</v>
      </c>
      <c r="G64" s="1" t="s">
        <v>2477</v>
      </c>
      <c r="H64" s="18" t="s">
        <v>191</v>
      </c>
      <c r="J64" s="1">
        <f t="shared" si="6"/>
        <v>74.099999999999994</v>
      </c>
      <c r="K64" s="1">
        <f t="shared" si="7"/>
        <v>74.099999999999994</v>
      </c>
      <c r="L64" s="1">
        <f t="shared" si="8"/>
        <v>24.7</v>
      </c>
      <c r="M64" s="1">
        <f t="shared" si="9"/>
        <v>24.7</v>
      </c>
      <c r="P64" s="7" t="s">
        <v>273</v>
      </c>
      <c r="Q64" s="5" t="str">
        <f t="shared" si="10"/>
        <v>MANGELS INDLON  EG</v>
      </c>
      <c r="R64" s="18" t="str">
        <f t="shared" si="11"/>
        <v>N/A</v>
      </c>
      <c r="S64" s="3">
        <f t="shared" si="12"/>
        <v>74.099999999999994</v>
      </c>
      <c r="T64" s="3">
        <f t="shared" si="13"/>
        <v>74.099999999999994</v>
      </c>
      <c r="U64" s="3">
        <f t="shared" si="14"/>
        <v>24.7</v>
      </c>
      <c r="V64" s="3">
        <f t="shared" si="15"/>
        <v>24.7</v>
      </c>
    </row>
    <row r="65" spans="1:22">
      <c r="A65" s="14" t="str">
        <f>IF(Tabela176[[#This Row],[Código]]="IBOV","^BVSP",IF(Tabela176[[#This Row],[Código]]="","",CONCATENATE(LEFT(Tabela176[[#This Row],[Código]],6),".SA")))</f>
        <v>MGEL4.SA</v>
      </c>
      <c r="C65" s="1" t="s">
        <v>2989</v>
      </c>
      <c r="D65" s="1" t="s">
        <v>2257</v>
      </c>
      <c r="E65" s="1" t="s">
        <v>3393</v>
      </c>
      <c r="F65" s="1" t="s">
        <v>3393</v>
      </c>
      <c r="G65" s="1" t="s">
        <v>2257</v>
      </c>
      <c r="H65" s="18">
        <v>42529</v>
      </c>
      <c r="J65" s="1">
        <f t="shared" si="6"/>
        <v>2.7</v>
      </c>
      <c r="K65" s="1">
        <f t="shared" si="7"/>
        <v>2.83</v>
      </c>
      <c r="L65" s="1">
        <f t="shared" si="8"/>
        <v>2.83</v>
      </c>
      <c r="M65" s="1">
        <f t="shared" si="9"/>
        <v>2.7</v>
      </c>
      <c r="P65" s="7" t="s">
        <v>274</v>
      </c>
      <c r="Q65" s="5" t="str">
        <f t="shared" si="10"/>
        <v>MANGELS INDLPN  EG</v>
      </c>
      <c r="R65" s="18">
        <f t="shared" si="11"/>
        <v>42529</v>
      </c>
      <c r="S65" s="3">
        <f t="shared" si="12"/>
        <v>2.7</v>
      </c>
      <c r="T65" s="3">
        <f t="shared" si="13"/>
        <v>2.83</v>
      </c>
      <c r="U65" s="3">
        <f t="shared" si="14"/>
        <v>2.83</v>
      </c>
      <c r="V65" s="3">
        <f t="shared" si="15"/>
        <v>2.7</v>
      </c>
    </row>
    <row r="66" spans="1:22">
      <c r="A66" s="14" t="str">
        <f>IF(Tabela176[[#This Row],[Código]]="IBOV","^BVSP",IF(Tabela176[[#This Row],[Código]]="","",CONCATENATE(LEFT(Tabela176[[#This Row],[Código]],6),".SA")))</f>
        <v>MMXM3.SA</v>
      </c>
      <c r="C66" s="1" t="s">
        <v>2478</v>
      </c>
      <c r="D66" s="1" t="s">
        <v>3394</v>
      </c>
      <c r="E66" s="1" t="s">
        <v>2282</v>
      </c>
      <c r="F66" s="1" t="s">
        <v>3394</v>
      </c>
      <c r="G66" s="1" t="s">
        <v>2282</v>
      </c>
      <c r="H66" s="18">
        <v>42529</v>
      </c>
      <c r="J66" s="1">
        <f t="shared" si="6"/>
        <v>4.2699999999999996</v>
      </c>
      <c r="K66" s="1">
        <f t="shared" si="7"/>
        <v>4.0999999999999996</v>
      </c>
      <c r="L66" s="1">
        <f t="shared" si="8"/>
        <v>4.2699999999999996</v>
      </c>
      <c r="M66" s="1">
        <f t="shared" si="9"/>
        <v>4.0999999999999996</v>
      </c>
      <c r="P66" s="7" t="s">
        <v>289</v>
      </c>
      <c r="Q66" s="5" t="str">
        <f t="shared" si="10"/>
        <v>MMX MINER   ON      NM</v>
      </c>
      <c r="R66" s="18">
        <f t="shared" si="11"/>
        <v>42529</v>
      </c>
      <c r="S66" s="3">
        <f t="shared" si="12"/>
        <v>4.2699999999999996</v>
      </c>
      <c r="T66" s="3">
        <f t="shared" si="13"/>
        <v>4.0999999999999996</v>
      </c>
      <c r="U66" s="3">
        <f t="shared" si="14"/>
        <v>4.2699999999999996</v>
      </c>
      <c r="V66" s="3">
        <f t="shared" si="15"/>
        <v>4.0999999999999996</v>
      </c>
    </row>
    <row r="67" spans="1:22">
      <c r="A67" s="14" t="str">
        <f>IF(Tabela176[[#This Row],[Código]]="IBOV","^BVSP",IF(Tabela176[[#This Row],[Código]]="","",CONCATENATE(LEFT(Tabela176[[#This Row],[Código]],6),".SA")))</f>
        <v>MNPR3.SA</v>
      </c>
      <c r="C67" s="1" t="s">
        <v>2479</v>
      </c>
      <c r="D67" s="1" t="s">
        <v>3192</v>
      </c>
      <c r="E67" s="1" t="s">
        <v>3192</v>
      </c>
      <c r="F67" s="1" t="s">
        <v>3192</v>
      </c>
      <c r="G67" s="1" t="s">
        <v>3192</v>
      </c>
      <c r="H67" s="18">
        <v>42529</v>
      </c>
      <c r="J67" s="1">
        <f t="shared" si="6"/>
        <v>3.65</v>
      </c>
      <c r="K67" s="1">
        <f t="shared" si="7"/>
        <v>3.65</v>
      </c>
      <c r="L67" s="1">
        <f t="shared" si="8"/>
        <v>3.65</v>
      </c>
      <c r="M67" s="1">
        <f t="shared" si="9"/>
        <v>3.65</v>
      </c>
      <c r="P67" s="7" t="s">
        <v>346</v>
      </c>
      <c r="Q67" s="5" t="str">
        <f t="shared" si="10"/>
        <v>MINUPAR     ON</v>
      </c>
      <c r="R67" s="18">
        <f t="shared" si="11"/>
        <v>42529</v>
      </c>
      <c r="S67" s="3">
        <f t="shared" si="12"/>
        <v>3.65</v>
      </c>
      <c r="T67" s="3">
        <f t="shared" si="13"/>
        <v>3.65</v>
      </c>
      <c r="U67" s="3">
        <f t="shared" si="14"/>
        <v>3.65</v>
      </c>
      <c r="V67" s="3">
        <f t="shared" si="15"/>
        <v>3.65</v>
      </c>
    </row>
    <row r="68" spans="1:22">
      <c r="A68" s="14" t="str">
        <f>IF(Tabela176[[#This Row],[Código]]="IBOV","^BVSP",IF(Tabela176[[#This Row],[Código]]="","",CONCATENATE(LEFT(Tabela176[[#This Row],[Código]],6),".SA")))</f>
        <v>MRFG3.SA</v>
      </c>
      <c r="C68" s="1" t="s">
        <v>2480</v>
      </c>
      <c r="D68" s="1" t="s">
        <v>3395</v>
      </c>
      <c r="E68" s="1" t="s">
        <v>3097</v>
      </c>
      <c r="F68" s="1" t="s">
        <v>3396</v>
      </c>
      <c r="G68" s="1" t="s">
        <v>3397</v>
      </c>
      <c r="H68" s="18">
        <v>42529</v>
      </c>
      <c r="J68" s="1">
        <f t="shared" si="6"/>
        <v>6.17</v>
      </c>
      <c r="K68" s="1">
        <f t="shared" si="7"/>
        <v>6.16</v>
      </c>
      <c r="L68" s="1">
        <f t="shared" si="8"/>
        <v>6.21</v>
      </c>
      <c r="M68" s="1">
        <f t="shared" si="9"/>
        <v>6.06</v>
      </c>
      <c r="P68" s="7" t="s">
        <v>349</v>
      </c>
      <c r="Q68" s="5" t="str">
        <f t="shared" si="10"/>
        <v>MARFRIG     ON      NM</v>
      </c>
      <c r="R68" s="18">
        <f t="shared" si="11"/>
        <v>42529</v>
      </c>
      <c r="S68" s="3">
        <f t="shared" si="12"/>
        <v>6.17</v>
      </c>
      <c r="T68" s="3">
        <f t="shared" si="13"/>
        <v>6.16</v>
      </c>
      <c r="U68" s="3">
        <f t="shared" si="14"/>
        <v>6.21</v>
      </c>
      <c r="V68" s="3">
        <f t="shared" si="15"/>
        <v>6.06</v>
      </c>
    </row>
    <row r="69" spans="1:22">
      <c r="A69" s="14" t="str">
        <f>IF(Tabela176[[#This Row],[Código]]="IBOV","^BVSP",IF(Tabela176[[#This Row],[Código]]="","",CONCATENATE(LEFT(Tabela176[[#This Row],[Código]],6),".SA")))</f>
        <v>MSPA3.SA</v>
      </c>
      <c r="C69" s="1" t="s">
        <v>2481</v>
      </c>
      <c r="D69" s="1" t="s">
        <v>3058</v>
      </c>
      <c r="E69" s="1" t="s">
        <v>3058</v>
      </c>
      <c r="F69" s="1" t="s">
        <v>3058</v>
      </c>
      <c r="G69" s="1" t="s">
        <v>3058</v>
      </c>
      <c r="H69" s="18">
        <v>42527</v>
      </c>
      <c r="J69" s="1">
        <f t="shared" si="6"/>
        <v>40</v>
      </c>
      <c r="K69" s="1">
        <f t="shared" si="7"/>
        <v>40</v>
      </c>
      <c r="L69" s="1">
        <f t="shared" si="8"/>
        <v>40</v>
      </c>
      <c r="M69" s="1">
        <f t="shared" si="9"/>
        <v>40</v>
      </c>
      <c r="P69" s="15" t="s">
        <v>295</v>
      </c>
      <c r="Q69" s="5" t="str">
        <f t="shared" si="10"/>
        <v>MELHOR SP   ON</v>
      </c>
      <c r="R69" s="18">
        <f t="shared" si="11"/>
        <v>42527</v>
      </c>
      <c r="S69" s="3">
        <f t="shared" si="12"/>
        <v>40</v>
      </c>
      <c r="T69" s="3">
        <f t="shared" si="13"/>
        <v>40</v>
      </c>
      <c r="U69" s="3">
        <f t="shared" si="14"/>
        <v>40</v>
      </c>
      <c r="V69" s="3">
        <f t="shared" si="15"/>
        <v>40</v>
      </c>
    </row>
    <row r="70" spans="1:22">
      <c r="A70" s="14" t="str">
        <f>IF(Tabela176[[#This Row],[Código]]="IBOV","^BVSP",IF(Tabela176[[#This Row],[Código]]="","",CONCATENATE(LEFT(Tabela176[[#This Row],[Código]],6),".SA")))</f>
        <v>MSPA4.SA</v>
      </c>
      <c r="C70" s="1" t="s">
        <v>2482</v>
      </c>
      <c r="D70" s="1" t="s">
        <v>212</v>
      </c>
      <c r="E70" s="1" t="s">
        <v>212</v>
      </c>
      <c r="F70" s="1" t="s">
        <v>212</v>
      </c>
      <c r="G70" s="1" t="s">
        <v>212</v>
      </c>
      <c r="H70" s="18">
        <v>42524</v>
      </c>
      <c r="J70" s="1">
        <f t="shared" si="6"/>
        <v>35</v>
      </c>
      <c r="K70" s="1">
        <f t="shared" si="7"/>
        <v>35</v>
      </c>
      <c r="L70" s="1">
        <f t="shared" si="8"/>
        <v>35</v>
      </c>
      <c r="M70" s="1">
        <f t="shared" si="9"/>
        <v>35</v>
      </c>
      <c r="P70" s="8" t="s">
        <v>296</v>
      </c>
      <c r="Q70" s="5" t="str">
        <f t="shared" si="10"/>
        <v>MELHOR SP   PN</v>
      </c>
      <c r="R70" s="18">
        <f t="shared" si="11"/>
        <v>42524</v>
      </c>
      <c r="S70" s="3">
        <f t="shared" si="12"/>
        <v>35</v>
      </c>
      <c r="T70" s="3">
        <f t="shared" si="13"/>
        <v>35</v>
      </c>
      <c r="U70" s="3">
        <f t="shared" si="14"/>
        <v>35</v>
      </c>
      <c r="V70" s="3">
        <f t="shared" si="15"/>
        <v>35</v>
      </c>
    </row>
    <row r="71" spans="1:22">
      <c r="A71" s="14" t="str">
        <f>IF(Tabela176[[#This Row],[Código]]="IBOV","^BVSP",IF(Tabela176[[#This Row],[Código]]="","",CONCATENATE(LEFT(Tabela176[[#This Row],[Código]],6),".SA")))</f>
        <v>MTIG3.SA</v>
      </c>
      <c r="C71" s="1" t="s">
        <v>2483</v>
      </c>
      <c r="D71" s="1" t="s">
        <v>2254</v>
      </c>
      <c r="E71" s="1" t="s">
        <v>2484</v>
      </c>
      <c r="F71" s="1" t="s">
        <v>2484</v>
      </c>
      <c r="G71" s="1" t="s">
        <v>2254</v>
      </c>
      <c r="H71" s="18">
        <v>42461</v>
      </c>
      <c r="J71" s="1">
        <f t="shared" si="6"/>
        <v>5.2</v>
      </c>
      <c r="K71" s="1">
        <f t="shared" si="7"/>
        <v>156.30000000000001</v>
      </c>
      <c r="L71" s="1">
        <f t="shared" si="8"/>
        <v>156.30000000000001</v>
      </c>
      <c r="M71" s="1">
        <f t="shared" si="9"/>
        <v>5.2</v>
      </c>
      <c r="P71" s="7" t="s">
        <v>302</v>
      </c>
      <c r="Q71" s="5" t="str">
        <f t="shared" ref="Q71:Q102" si="16">IF(A71="","",C71)</f>
        <v>METAL IGUACUON</v>
      </c>
      <c r="R71" s="18">
        <f t="shared" ref="R71:R102" si="17">IF(A71="","",H71)</f>
        <v>42461</v>
      </c>
      <c r="S71" s="3">
        <f t="shared" ref="S71:S102" si="18">J71</f>
        <v>5.2</v>
      </c>
      <c r="T71" s="3">
        <f t="shared" ref="T71:T102" si="19">K71</f>
        <v>156.30000000000001</v>
      </c>
      <c r="U71" s="3">
        <f t="shared" ref="U71:U102" si="20">L71</f>
        <v>156.30000000000001</v>
      </c>
      <c r="V71" s="3">
        <f t="shared" ref="V71:V102" si="21">M71</f>
        <v>5.2</v>
      </c>
    </row>
    <row r="72" spans="1:22">
      <c r="A72" s="14" t="str">
        <f>IF(Tabela176[[#This Row],[Código]]="IBOV","^BVSP",IF(Tabela176[[#This Row],[Código]]="","",CONCATENATE(LEFT(Tabela176[[#This Row],[Código]],6),".SA")))</f>
        <v>MTIG4.SA</v>
      </c>
      <c r="C72" s="1" t="s">
        <v>2485</v>
      </c>
      <c r="D72" s="1" t="s">
        <v>2180</v>
      </c>
      <c r="E72" s="1" t="s">
        <v>2486</v>
      </c>
      <c r="F72" s="1" t="s">
        <v>2486</v>
      </c>
      <c r="G72" s="1" t="s">
        <v>2284</v>
      </c>
      <c r="H72" s="18">
        <v>42487</v>
      </c>
      <c r="J72" s="1">
        <f t="shared" ref="J72:J135" si="22">IF($A72="",0,IF(D72&lt;&gt;"N/A",VALUE(CONCATENATE(LEFT(D72,LEN(D72)-3),",",RIGHT(D72,2))), 0))</f>
        <v>1.03</v>
      </c>
      <c r="K72" s="1">
        <f t="shared" ref="K72:K135" si="23">IF($A72="",0,IF(E72&lt;&gt;"N/A",VALUE(CONCATENATE(LEFT(E72,LEN(E72)-3),",",RIGHT(E72,2))),0 ))</f>
        <v>29.4</v>
      </c>
      <c r="L72" s="1">
        <f t="shared" ref="L72:L135" si="24">IF($A72="",0,IF(F72&lt;&gt;"N/A",VALUE(CONCATENATE(LEFT(F72,LEN(F72)-3),",",RIGHT(F72,2))), 0))</f>
        <v>29.4</v>
      </c>
      <c r="M72" s="1">
        <f t="shared" ref="M72:M135" si="25">IF($A72="",0,IF(D72&lt;&gt;"N/A",VALUE(CONCATENATE(LEFT(G72,LEN(G72)-3),",",RIGHT(G72,2))),0))</f>
        <v>0.98</v>
      </c>
      <c r="P72" s="7" t="s">
        <v>303</v>
      </c>
      <c r="Q72" s="5" t="str">
        <f t="shared" si="16"/>
        <v>METAL IGUACUPN</v>
      </c>
      <c r="R72" s="18">
        <f t="shared" si="17"/>
        <v>42487</v>
      </c>
      <c r="S72" s="3">
        <f t="shared" si="18"/>
        <v>1.03</v>
      </c>
      <c r="T72" s="3">
        <f t="shared" si="19"/>
        <v>29.4</v>
      </c>
      <c r="U72" s="3">
        <f t="shared" si="20"/>
        <v>29.4</v>
      </c>
      <c r="V72" s="3">
        <f t="shared" si="21"/>
        <v>0.98</v>
      </c>
    </row>
    <row r="73" spans="1:22">
      <c r="A73" s="14" t="str">
        <f>IF(Tabela176[[#This Row],[Código]]="IBOV","^BVSP",IF(Tabela176[[#This Row],[Código]]="","",CONCATENATE(LEFT(Tabela176[[#This Row],[Código]],6),".SA")))</f>
        <v>MULT4.SA</v>
      </c>
      <c r="C73" s="1" t="s">
        <v>191</v>
      </c>
      <c r="D73" s="1" t="s">
        <v>191</v>
      </c>
      <c r="E73" s="1" t="s">
        <v>191</v>
      </c>
      <c r="F73" s="1" t="s">
        <v>191</v>
      </c>
      <c r="G73" s="1" t="s">
        <v>191</v>
      </c>
      <c r="H73" s="18" t="s">
        <v>191</v>
      </c>
      <c r="J73" s="1">
        <f t="shared" si="22"/>
        <v>0</v>
      </c>
      <c r="K73" s="1">
        <f t="shared" si="23"/>
        <v>0</v>
      </c>
      <c r="L73" s="1">
        <f t="shared" si="24"/>
        <v>0</v>
      </c>
      <c r="M73" s="1">
        <f t="shared" si="25"/>
        <v>0</v>
      </c>
      <c r="P73" s="8" t="s">
        <v>320</v>
      </c>
      <c r="Q73" s="5" t="str">
        <f t="shared" si="16"/>
        <v>N/A</v>
      </c>
      <c r="R73" s="18" t="str">
        <f t="shared" si="17"/>
        <v>N/A</v>
      </c>
      <c r="S73" s="3">
        <f t="shared" si="18"/>
        <v>0</v>
      </c>
      <c r="T73" s="3">
        <f t="shared" si="19"/>
        <v>0</v>
      </c>
      <c r="U73" s="3">
        <f t="shared" si="20"/>
        <v>0</v>
      </c>
      <c r="V73" s="3">
        <f t="shared" si="21"/>
        <v>0</v>
      </c>
    </row>
    <row r="74" spans="1:22">
      <c r="A74" s="14" t="str">
        <f>IF(Tabela176[[#This Row],[Código]]="IBOV","^BVSP",IF(Tabela176[[#This Row],[Código]]="","",CONCATENATE(LEFT(Tabela176[[#This Row],[Código]],6),".SA")))</f>
        <v>NATU3.SA</v>
      </c>
      <c r="C74" s="1" t="s">
        <v>2487</v>
      </c>
      <c r="D74" s="1" t="s">
        <v>3398</v>
      </c>
      <c r="E74" s="1" t="s">
        <v>2991</v>
      </c>
      <c r="F74" s="1" t="s">
        <v>3399</v>
      </c>
      <c r="G74" s="1" t="s">
        <v>3400</v>
      </c>
      <c r="H74" s="18">
        <v>42529</v>
      </c>
      <c r="J74" s="1">
        <f t="shared" si="22"/>
        <v>23.86</v>
      </c>
      <c r="K74" s="1">
        <f t="shared" si="23"/>
        <v>24</v>
      </c>
      <c r="L74" s="1">
        <f t="shared" si="24"/>
        <v>24.26</v>
      </c>
      <c r="M74" s="1">
        <f t="shared" si="25"/>
        <v>23.81</v>
      </c>
      <c r="P74" s="8" t="s">
        <v>328</v>
      </c>
      <c r="Q74" s="5" t="str">
        <f t="shared" si="16"/>
        <v>NATURA      ON      NM</v>
      </c>
      <c r="R74" s="18">
        <f t="shared" si="17"/>
        <v>42529</v>
      </c>
      <c r="S74" s="3">
        <f t="shared" si="18"/>
        <v>23.86</v>
      </c>
      <c r="T74" s="3">
        <f t="shared" si="19"/>
        <v>24</v>
      </c>
      <c r="U74" s="3">
        <f t="shared" si="20"/>
        <v>24.26</v>
      </c>
      <c r="V74" s="3">
        <f t="shared" si="21"/>
        <v>23.81</v>
      </c>
    </row>
    <row r="75" spans="1:22">
      <c r="A75" s="14" t="str">
        <f>IF(Tabela176[[#This Row],[Código]]="IBOV","^BVSP",IF(Tabela176[[#This Row],[Código]]="","",CONCATENATE(LEFT(Tabela176[[#This Row],[Código]],6),".SA")))</f>
        <v>NUTR3M.SA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8" t="s">
        <v>163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IF(Tabela176[[#This Row],[Código]]="IBOV","^BVSP",IF(Tabela176[[#This Row],[Código]]="","",CONCATENATE(LEFT(Tabela176[[#This Row],[Código]],6),".SA")))</f>
        <v>ODPV3.SA</v>
      </c>
      <c r="C76" s="1" t="s">
        <v>2488</v>
      </c>
      <c r="D76" s="1" t="s">
        <v>3401</v>
      </c>
      <c r="E76" s="1" t="s">
        <v>3402</v>
      </c>
      <c r="F76" s="1" t="s">
        <v>3051</v>
      </c>
      <c r="G76" s="1" t="s">
        <v>3403</v>
      </c>
      <c r="H76" s="18">
        <v>42529</v>
      </c>
      <c r="J76" s="1">
        <f t="shared" si="22"/>
        <v>11.02</v>
      </c>
      <c r="K76" s="1">
        <f t="shared" si="23"/>
        <v>11.01</v>
      </c>
      <c r="L76" s="1">
        <f t="shared" si="24"/>
        <v>11.2</v>
      </c>
      <c r="M76" s="1">
        <f t="shared" si="25"/>
        <v>10.98</v>
      </c>
      <c r="P76" s="15" t="s">
        <v>324</v>
      </c>
      <c r="Q76" s="5" t="str">
        <f t="shared" si="16"/>
        <v>ODONTOPREV  ON      NM</v>
      </c>
      <c r="R76" s="18">
        <f t="shared" si="17"/>
        <v>42529</v>
      </c>
      <c r="S76" s="3">
        <f t="shared" si="18"/>
        <v>11.02</v>
      </c>
      <c r="T76" s="3">
        <f t="shared" si="19"/>
        <v>11.01</v>
      </c>
      <c r="U76" s="3">
        <f t="shared" si="20"/>
        <v>11.2</v>
      </c>
      <c r="V76" s="3">
        <f t="shared" si="21"/>
        <v>10.98</v>
      </c>
    </row>
    <row r="77" spans="1:22">
      <c r="A77" s="14" t="str">
        <f>IF(Tabela176[[#This Row],[Código]]="IBOV","^BVSP",IF(Tabela176[[#This Row],[Código]]="","",CONCATENATE(LEFT(Tabela176[[#This Row],[Código]],6),".SA")))</f>
        <v>PCAR3.SA</v>
      </c>
      <c r="C77" s="1" t="s">
        <v>2489</v>
      </c>
      <c r="D77" s="1" t="s">
        <v>2490</v>
      </c>
      <c r="E77" s="1" t="s">
        <v>2490</v>
      </c>
      <c r="F77" s="1" t="s">
        <v>2490</v>
      </c>
      <c r="G77" s="1" t="s">
        <v>2490</v>
      </c>
      <c r="H77" s="18">
        <v>42500</v>
      </c>
      <c r="J77" s="1">
        <f t="shared" si="22"/>
        <v>47.01</v>
      </c>
      <c r="K77" s="1">
        <f t="shared" si="23"/>
        <v>47.01</v>
      </c>
      <c r="L77" s="1">
        <f t="shared" si="24"/>
        <v>47.01</v>
      </c>
      <c r="M77" s="1">
        <f t="shared" si="25"/>
        <v>47.01</v>
      </c>
      <c r="P77" s="5" t="s">
        <v>341</v>
      </c>
      <c r="Q77" s="5" t="str">
        <f t="shared" si="16"/>
        <v>P.ACUCAR-CBDON      N1</v>
      </c>
      <c r="R77" s="18">
        <f t="shared" si="17"/>
        <v>42500</v>
      </c>
      <c r="S77" s="3">
        <f t="shared" si="18"/>
        <v>47.01</v>
      </c>
      <c r="T77" s="3">
        <f t="shared" si="19"/>
        <v>47.01</v>
      </c>
      <c r="U77" s="3">
        <f t="shared" si="20"/>
        <v>47.01</v>
      </c>
      <c r="V77" s="3">
        <f t="shared" si="21"/>
        <v>47.01</v>
      </c>
    </row>
    <row r="78" spans="1:22">
      <c r="A78" s="14" t="str">
        <f>IF(Tabela176[[#This Row],[Código]]="IBOV","^BVSP",IF(Tabela176[[#This Row],[Código]]="","",CONCATENATE(LEFT(Tabela176[[#This Row],[Código]],6),".SA")))</f>
        <v>PCAR4.SA</v>
      </c>
      <c r="C78" s="1" t="s">
        <v>2491</v>
      </c>
      <c r="D78" s="1" t="s">
        <v>3404</v>
      </c>
      <c r="E78" s="1" t="s">
        <v>3405</v>
      </c>
      <c r="F78" s="1" t="s">
        <v>3406</v>
      </c>
      <c r="G78" s="1" t="s">
        <v>3407</v>
      </c>
      <c r="H78" s="18">
        <v>42529</v>
      </c>
      <c r="J78" s="1">
        <f t="shared" si="22"/>
        <v>42.73</v>
      </c>
      <c r="K78" s="1">
        <f t="shared" si="23"/>
        <v>43.85</v>
      </c>
      <c r="L78" s="1">
        <f t="shared" si="24"/>
        <v>43.9</v>
      </c>
      <c r="M78" s="1">
        <f t="shared" si="25"/>
        <v>42.03</v>
      </c>
      <c r="P78" s="5" t="s">
        <v>342</v>
      </c>
      <c r="Q78" s="5" t="str">
        <f t="shared" si="16"/>
        <v>P.ACUCAR-CBDPN      N1</v>
      </c>
      <c r="R78" s="18">
        <f t="shared" si="17"/>
        <v>42529</v>
      </c>
      <c r="S78" s="3">
        <f t="shared" si="18"/>
        <v>42.73</v>
      </c>
      <c r="T78" s="3">
        <f t="shared" si="19"/>
        <v>43.85</v>
      </c>
      <c r="U78" s="3">
        <f t="shared" si="20"/>
        <v>43.9</v>
      </c>
      <c r="V78" s="3">
        <f t="shared" si="21"/>
        <v>42.03</v>
      </c>
    </row>
    <row r="79" spans="1:22">
      <c r="A79" s="14" t="str">
        <f>IF(Tabela176[[#This Row],[Código]]="IBOV","^BVSP",IF(Tabela176[[#This Row],[Código]]="","",CONCATENATE(LEFT(Tabela176[[#This Row],[Código]],6),".SA")))</f>
        <v>PEAB3.SA</v>
      </c>
      <c r="C79" s="1" t="s">
        <v>2492</v>
      </c>
      <c r="D79" s="1" t="s">
        <v>278</v>
      </c>
      <c r="E79" s="1" t="s">
        <v>278</v>
      </c>
      <c r="F79" s="1" t="s">
        <v>278</v>
      </c>
      <c r="G79" s="1" t="s">
        <v>278</v>
      </c>
      <c r="H79" s="18">
        <v>42465</v>
      </c>
      <c r="J79" s="1">
        <f t="shared" si="22"/>
        <v>28</v>
      </c>
      <c r="K79" s="1">
        <f t="shared" si="23"/>
        <v>28</v>
      </c>
      <c r="L79" s="1">
        <f t="shared" si="24"/>
        <v>28</v>
      </c>
      <c r="M79" s="1">
        <f t="shared" si="25"/>
        <v>28</v>
      </c>
      <c r="P79" s="7" t="s">
        <v>304</v>
      </c>
      <c r="Q79" s="5" t="str">
        <f t="shared" si="16"/>
        <v>PAR AL BAHIAON</v>
      </c>
      <c r="R79" s="18">
        <f t="shared" si="17"/>
        <v>42465</v>
      </c>
      <c r="S79" s="3">
        <f t="shared" si="18"/>
        <v>28</v>
      </c>
      <c r="T79" s="3">
        <f t="shared" si="19"/>
        <v>28</v>
      </c>
      <c r="U79" s="3">
        <f t="shared" si="20"/>
        <v>28</v>
      </c>
      <c r="V79" s="3">
        <f t="shared" si="21"/>
        <v>28</v>
      </c>
    </row>
    <row r="80" spans="1:22">
      <c r="A80" s="14" t="str">
        <f>IF(Tabela176[[#This Row],[Código]]="IBOV","^BVSP",IF(Tabela176[[#This Row],[Código]]="","",CONCATENATE(LEFT(Tabela176[[#This Row],[Código]],6),".SA")))</f>
        <v>PEAB4.SA</v>
      </c>
      <c r="C80" s="1" t="s">
        <v>2493</v>
      </c>
      <c r="D80" s="1" t="s">
        <v>83</v>
      </c>
      <c r="E80" s="1" t="s">
        <v>83</v>
      </c>
      <c r="F80" s="1" t="s">
        <v>83</v>
      </c>
      <c r="G80" s="1" t="s">
        <v>83</v>
      </c>
      <c r="H80" s="18">
        <v>42524</v>
      </c>
      <c r="J80" s="1">
        <f t="shared" si="22"/>
        <v>30</v>
      </c>
      <c r="K80" s="1">
        <f t="shared" si="23"/>
        <v>30</v>
      </c>
      <c r="L80" s="1">
        <f t="shared" si="24"/>
        <v>30</v>
      </c>
      <c r="M80" s="1">
        <f t="shared" si="25"/>
        <v>30</v>
      </c>
      <c r="P80" s="7" t="s">
        <v>305</v>
      </c>
      <c r="Q80" s="5" t="str">
        <f t="shared" si="16"/>
        <v>PAR AL BAHIAPN</v>
      </c>
      <c r="R80" s="18">
        <f t="shared" si="17"/>
        <v>42524</v>
      </c>
      <c r="S80" s="3">
        <f t="shared" si="18"/>
        <v>30</v>
      </c>
      <c r="T80" s="3">
        <f t="shared" si="19"/>
        <v>30</v>
      </c>
      <c r="U80" s="3">
        <f t="shared" si="20"/>
        <v>30</v>
      </c>
      <c r="V80" s="3">
        <f t="shared" si="21"/>
        <v>30</v>
      </c>
    </row>
    <row r="81" spans="1:22">
      <c r="A81" s="14" t="str">
        <f>IF(Tabela176[[#This Row],[Código]]="IBOV","^BVSP",IF(Tabela176[[#This Row],[Código]]="","",CONCATENATE(LEFT(Tabela176[[#This Row],[Código]],6),".SA")))</f>
        <v>PFRM3.SA</v>
      </c>
      <c r="C81" s="1" t="s">
        <v>2494</v>
      </c>
      <c r="D81" s="1" t="s">
        <v>3408</v>
      </c>
      <c r="E81" s="1" t="s">
        <v>3409</v>
      </c>
      <c r="F81" s="1" t="s">
        <v>3410</v>
      </c>
      <c r="G81" s="1" t="s">
        <v>3411</v>
      </c>
      <c r="H81" s="18">
        <v>42529</v>
      </c>
      <c r="J81" s="1">
        <f t="shared" si="22"/>
        <v>8.6</v>
      </c>
      <c r="K81" s="1">
        <f t="shared" si="23"/>
        <v>8.48</v>
      </c>
      <c r="L81" s="1">
        <f t="shared" si="24"/>
        <v>8.61</v>
      </c>
      <c r="M81" s="1">
        <f t="shared" si="25"/>
        <v>8.4</v>
      </c>
      <c r="P81" s="7" t="s">
        <v>340</v>
      </c>
      <c r="Q81" s="5" t="str">
        <f t="shared" si="16"/>
        <v>PROFARMA    ON      NM</v>
      </c>
      <c r="R81" s="18">
        <f t="shared" si="17"/>
        <v>42529</v>
      </c>
      <c r="S81" s="3">
        <f t="shared" si="18"/>
        <v>8.6</v>
      </c>
      <c r="T81" s="3">
        <f t="shared" si="19"/>
        <v>8.48</v>
      </c>
      <c r="U81" s="3">
        <f t="shared" si="20"/>
        <v>8.61</v>
      </c>
      <c r="V81" s="3">
        <f t="shared" si="21"/>
        <v>8.4</v>
      </c>
    </row>
    <row r="82" spans="1:22">
      <c r="A82" s="14" t="str">
        <f>IF(Tabela176[[#This Row],[Código]]="IBOV","^BVSP",IF(Tabela176[[#This Row],[Código]]="","",CONCATENATE(LEFT(Tabela176[[#This Row],[Código]],6),".SA")))</f>
        <v>PMAM3.SA</v>
      </c>
      <c r="C82" s="1" t="s">
        <v>2495</v>
      </c>
      <c r="D82" s="1" t="s">
        <v>2948</v>
      </c>
      <c r="E82" s="1" t="s">
        <v>2707</v>
      </c>
      <c r="F82" s="1" t="s">
        <v>3412</v>
      </c>
      <c r="G82" s="1" t="s">
        <v>2706</v>
      </c>
      <c r="H82" s="18">
        <v>42529</v>
      </c>
      <c r="J82" s="1">
        <f t="shared" si="22"/>
        <v>1.63</v>
      </c>
      <c r="K82" s="1">
        <f t="shared" si="23"/>
        <v>1.64</v>
      </c>
      <c r="L82" s="1">
        <f t="shared" si="24"/>
        <v>1.68</v>
      </c>
      <c r="M82" s="1">
        <f t="shared" si="25"/>
        <v>1.6</v>
      </c>
      <c r="P82" s="7" t="s">
        <v>280</v>
      </c>
      <c r="Q82" s="5" t="str">
        <f t="shared" si="16"/>
        <v>PARANAPANEMAON      NM</v>
      </c>
      <c r="R82" s="18">
        <f t="shared" si="17"/>
        <v>42529</v>
      </c>
      <c r="S82" s="3">
        <f t="shared" si="18"/>
        <v>1.63</v>
      </c>
      <c r="T82" s="3">
        <f t="shared" si="19"/>
        <v>1.64</v>
      </c>
      <c r="U82" s="3">
        <f t="shared" si="20"/>
        <v>1.68</v>
      </c>
      <c r="V82" s="3">
        <f t="shared" si="21"/>
        <v>1.6</v>
      </c>
    </row>
    <row r="83" spans="1:22">
      <c r="A83" s="14" t="str">
        <f>IF(Tabela176[[#This Row],[Código]]="IBOV","^BVSP",IF(Tabela176[[#This Row],[Código]]="","",CONCATENATE(LEFT(Tabela176[[#This Row],[Código]],6),".SA")))</f>
        <v>PNVL3.SA</v>
      </c>
      <c r="C83" s="1" t="s">
        <v>2497</v>
      </c>
      <c r="D83" s="1" t="s">
        <v>3060</v>
      </c>
      <c r="E83" s="1" t="s">
        <v>3176</v>
      </c>
      <c r="F83" s="1" t="s">
        <v>3177</v>
      </c>
      <c r="G83" s="1" t="s">
        <v>3124</v>
      </c>
      <c r="H83" s="18">
        <v>42528</v>
      </c>
      <c r="J83" s="1">
        <f t="shared" si="22"/>
        <v>327.99</v>
      </c>
      <c r="K83" s="1">
        <f t="shared" si="23"/>
        <v>332.72</v>
      </c>
      <c r="L83" s="1">
        <f t="shared" si="24"/>
        <v>333.8</v>
      </c>
      <c r="M83" s="1">
        <f t="shared" si="25"/>
        <v>325</v>
      </c>
      <c r="P83" s="5" t="s">
        <v>338</v>
      </c>
      <c r="Q83" s="5" t="str">
        <f t="shared" si="16"/>
        <v>DIMED       ON</v>
      </c>
      <c r="R83" s="18">
        <f t="shared" si="17"/>
        <v>42528</v>
      </c>
      <c r="S83" s="3">
        <f t="shared" si="18"/>
        <v>327.99</v>
      </c>
      <c r="T83" s="3">
        <f t="shared" si="19"/>
        <v>332.72</v>
      </c>
      <c r="U83" s="3">
        <f t="shared" si="20"/>
        <v>333.8</v>
      </c>
      <c r="V83" s="3">
        <f t="shared" si="21"/>
        <v>325</v>
      </c>
    </row>
    <row r="84" spans="1:22">
      <c r="A84" s="14" t="str">
        <f>IF(Tabela176[[#This Row],[Código]]="IBOV","^BVSP",IF(Tabela176[[#This Row],[Código]]="","",CONCATENATE(LEFT(Tabela176[[#This Row],[Código]],6),".SA")))</f>
        <v>PNVL4.SA</v>
      </c>
      <c r="C84" s="1" t="s">
        <v>2498</v>
      </c>
      <c r="D84" s="1" t="s">
        <v>2499</v>
      </c>
      <c r="E84" s="1" t="s">
        <v>2499</v>
      </c>
      <c r="F84" s="1" t="s">
        <v>2499</v>
      </c>
      <c r="G84" s="1" t="s">
        <v>2499</v>
      </c>
      <c r="H84" s="18">
        <v>42527</v>
      </c>
      <c r="J84" s="1">
        <f t="shared" si="22"/>
        <v>176.99</v>
      </c>
      <c r="K84" s="1">
        <f t="shared" si="23"/>
        <v>176.99</v>
      </c>
      <c r="L84" s="1">
        <f t="shared" si="24"/>
        <v>176.99</v>
      </c>
      <c r="M84" s="1">
        <f t="shared" si="25"/>
        <v>176.99</v>
      </c>
      <c r="P84" s="7" t="s">
        <v>339</v>
      </c>
      <c r="Q84" s="5" t="str">
        <f t="shared" si="16"/>
        <v>DIMED       PN</v>
      </c>
      <c r="R84" s="18">
        <f t="shared" si="17"/>
        <v>42527</v>
      </c>
      <c r="S84" s="3">
        <f t="shared" si="18"/>
        <v>176.99</v>
      </c>
      <c r="T84" s="3">
        <f t="shared" si="19"/>
        <v>176.99</v>
      </c>
      <c r="U84" s="3">
        <f t="shared" si="20"/>
        <v>176.99</v>
      </c>
      <c r="V84" s="3">
        <f t="shared" si="21"/>
        <v>176.99</v>
      </c>
    </row>
    <row r="85" spans="1:22">
      <c r="A85" s="14" t="str">
        <f>IF(Tabela176[[#This Row],[Código]]="IBOV","^BVSP",IF(Tabela176[[#This Row],[Código]]="","",CONCATENATE(LEFT(Tabela176[[#This Row],[Código]],6),".SA")))</f>
        <v>POSI3.SA</v>
      </c>
      <c r="C85" s="1" t="s">
        <v>2500</v>
      </c>
      <c r="D85" s="1" t="s">
        <v>3042</v>
      </c>
      <c r="E85" s="1" t="s">
        <v>3128</v>
      </c>
      <c r="F85" s="1" t="s">
        <v>2260</v>
      </c>
      <c r="G85" s="1" t="s">
        <v>3125</v>
      </c>
      <c r="H85" s="18">
        <v>42529</v>
      </c>
      <c r="J85" s="1">
        <f t="shared" si="22"/>
        <v>1.44</v>
      </c>
      <c r="K85" s="1">
        <f t="shared" si="23"/>
        <v>1.49</v>
      </c>
      <c r="L85" s="1">
        <f t="shared" si="24"/>
        <v>1.5</v>
      </c>
      <c r="M85" s="1">
        <f t="shared" si="25"/>
        <v>1.41</v>
      </c>
      <c r="P85" s="8" t="s">
        <v>259</v>
      </c>
      <c r="Q85" s="5" t="str">
        <f t="shared" si="16"/>
        <v>POSITIVO INFON      NM</v>
      </c>
      <c r="R85" s="18">
        <f t="shared" si="17"/>
        <v>42529</v>
      </c>
      <c r="S85" s="3">
        <f t="shared" si="18"/>
        <v>1.44</v>
      </c>
      <c r="T85" s="3">
        <f t="shared" si="19"/>
        <v>1.49</v>
      </c>
      <c r="U85" s="3">
        <f t="shared" si="20"/>
        <v>1.5</v>
      </c>
      <c r="V85" s="3">
        <f t="shared" si="21"/>
        <v>1.41</v>
      </c>
    </row>
    <row r="86" spans="1:22">
      <c r="A86" s="14" t="str">
        <f>IF(Tabela176[[#This Row],[Código]]="IBOV","^BVSP",IF(Tabela176[[#This Row],[Código]]="","",CONCATENATE(LEFT(Tabela176[[#This Row],[Código]],6),".SA")))</f>
        <v>QUAL3.SA</v>
      </c>
      <c r="C86" s="1" t="s">
        <v>2501</v>
      </c>
      <c r="D86" s="1" t="s">
        <v>3413</v>
      </c>
      <c r="E86" s="1" t="s">
        <v>3414</v>
      </c>
      <c r="F86" s="1" t="s">
        <v>3062</v>
      </c>
      <c r="G86" s="1" t="s">
        <v>3014</v>
      </c>
      <c r="H86" s="18">
        <v>42529</v>
      </c>
      <c r="J86" s="1">
        <f t="shared" si="22"/>
        <v>17.45</v>
      </c>
      <c r="K86" s="1">
        <f t="shared" si="23"/>
        <v>17.93</v>
      </c>
      <c r="L86" s="1">
        <f t="shared" si="24"/>
        <v>18.059999999999999</v>
      </c>
      <c r="M86" s="1">
        <f t="shared" si="25"/>
        <v>17.39</v>
      </c>
      <c r="P86" s="8" t="s">
        <v>325</v>
      </c>
      <c r="Q86" s="5" t="str">
        <f t="shared" si="16"/>
        <v>QUALICORP   ON      NM</v>
      </c>
      <c r="R86" s="18">
        <f t="shared" si="17"/>
        <v>42529</v>
      </c>
      <c r="S86" s="3">
        <f t="shared" si="18"/>
        <v>17.45</v>
      </c>
      <c r="T86" s="3">
        <f t="shared" si="19"/>
        <v>17.93</v>
      </c>
      <c r="U86" s="3">
        <f t="shared" si="20"/>
        <v>18.059999999999999</v>
      </c>
      <c r="V86" s="3">
        <f t="shared" si="21"/>
        <v>17.39</v>
      </c>
    </row>
    <row r="87" spans="1:22">
      <c r="A87" s="14" t="str">
        <f>IF(Tabela176[[#This Row],[Código]]="IBOV","^BVSP",IF(Tabela176[[#This Row],[Código]]="","",CONCATENATE(LEFT(Tabela176[[#This Row],[Código]],6),".SA")))</f>
        <v>RADL3.SA</v>
      </c>
      <c r="C87" s="1" t="s">
        <v>2502</v>
      </c>
      <c r="D87" s="1" t="s">
        <v>3415</v>
      </c>
      <c r="E87" s="1" t="s">
        <v>3416</v>
      </c>
      <c r="F87" s="1" t="s">
        <v>3417</v>
      </c>
      <c r="G87" s="1" t="s">
        <v>3418</v>
      </c>
      <c r="H87" s="18">
        <v>42529</v>
      </c>
      <c r="J87" s="1">
        <f t="shared" si="22"/>
        <v>60.74</v>
      </c>
      <c r="K87" s="1">
        <f t="shared" si="23"/>
        <v>61.76</v>
      </c>
      <c r="L87" s="1">
        <f t="shared" si="24"/>
        <v>61.93</v>
      </c>
      <c r="M87" s="1">
        <f t="shared" si="25"/>
        <v>60.4</v>
      </c>
      <c r="P87" s="7" t="s">
        <v>336</v>
      </c>
      <c r="Q87" s="5" t="str">
        <f t="shared" si="16"/>
        <v>RAIADROGASILON      NM</v>
      </c>
      <c r="R87" s="18">
        <f t="shared" si="17"/>
        <v>42529</v>
      </c>
      <c r="S87" s="3">
        <f t="shared" si="18"/>
        <v>60.74</v>
      </c>
      <c r="T87" s="3">
        <f t="shared" si="19"/>
        <v>61.76</v>
      </c>
      <c r="U87" s="3">
        <f t="shared" si="20"/>
        <v>61.93</v>
      </c>
      <c r="V87" s="3">
        <f t="shared" si="21"/>
        <v>60.4</v>
      </c>
    </row>
    <row r="88" spans="1:22">
      <c r="A88" s="14" t="str">
        <f>IF(Tabela176[[#This Row],[Código]]="IBOV","^BVSP",IF(Tabela176[[#This Row],[Código]]="","",CONCATENATE(LEFT(Tabela176[[#This Row],[Código]],6),".SA")))</f>
        <v>RHDS3.SA</v>
      </c>
      <c r="C88" s="1" t="s">
        <v>191</v>
      </c>
      <c r="D88" s="1" t="s">
        <v>191</v>
      </c>
      <c r="E88" s="1" t="s">
        <v>191</v>
      </c>
      <c r="F88" s="1" t="s">
        <v>191</v>
      </c>
      <c r="G88" s="1" t="s">
        <v>191</v>
      </c>
      <c r="H88" s="18" t="s">
        <v>191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285</v>
      </c>
      <c r="Q88" s="5" t="str">
        <f t="shared" si="16"/>
        <v>N/A</v>
      </c>
      <c r="R88" s="18" t="str">
        <f t="shared" si="17"/>
        <v>N/A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IF(Tabela176[[#This Row],[Código]]="IBOV","^BVSP",IF(Tabela176[[#This Row],[Código]]="","",CONCATENATE(LEFT(Tabela176[[#This Row],[Código]],6),".SA")))</f>
        <v>RPMG3.SA</v>
      </c>
      <c r="C89" s="1" t="s">
        <v>2503</v>
      </c>
      <c r="D89" s="1" t="s">
        <v>2274</v>
      </c>
      <c r="E89" s="1" t="s">
        <v>2538</v>
      </c>
      <c r="F89" s="1" t="s">
        <v>3005</v>
      </c>
      <c r="G89" s="1" t="s">
        <v>2274</v>
      </c>
      <c r="H89" s="18">
        <v>42529</v>
      </c>
      <c r="J89" s="1">
        <f t="shared" si="22"/>
        <v>4.08</v>
      </c>
      <c r="K89" s="1">
        <f t="shared" si="23"/>
        <v>4.4000000000000004</v>
      </c>
      <c r="L89" s="1">
        <f t="shared" si="24"/>
        <v>4.45</v>
      </c>
      <c r="M89" s="1">
        <f t="shared" si="25"/>
        <v>4.08</v>
      </c>
      <c r="P89" s="8" t="s">
        <v>261</v>
      </c>
      <c r="Q89" s="5" t="str">
        <f t="shared" si="16"/>
        <v>PET MANGUINHON</v>
      </c>
      <c r="R89" s="18">
        <f t="shared" si="17"/>
        <v>42529</v>
      </c>
      <c r="S89" s="3">
        <f t="shared" si="18"/>
        <v>4.08</v>
      </c>
      <c r="T89" s="3">
        <f t="shared" si="19"/>
        <v>4.4000000000000004</v>
      </c>
      <c r="U89" s="3">
        <f t="shared" si="20"/>
        <v>4.45</v>
      </c>
      <c r="V89" s="3">
        <f t="shared" si="21"/>
        <v>4.08</v>
      </c>
    </row>
    <row r="90" spans="1:22">
      <c r="A90" s="14" t="str">
        <f>IF(Tabela176[[#This Row],[Código]]="IBOV","^BVSP",IF(Tabela176[[#This Row],[Código]]="","",CONCATENATE(LEFT(Tabela176[[#This Row],[Código]],6),".SA")))</f>
        <v>RPMG4.SA</v>
      </c>
      <c r="C90" s="1" t="s">
        <v>191</v>
      </c>
      <c r="D90" s="1" t="s">
        <v>191</v>
      </c>
      <c r="E90" s="1" t="s">
        <v>191</v>
      </c>
      <c r="F90" s="1" t="s">
        <v>191</v>
      </c>
      <c r="G90" s="1" t="s">
        <v>191</v>
      </c>
      <c r="H90" s="18" t="s">
        <v>191</v>
      </c>
      <c r="J90" s="1">
        <f t="shared" si="22"/>
        <v>0</v>
      </c>
      <c r="K90" s="1">
        <f t="shared" si="23"/>
        <v>0</v>
      </c>
      <c r="L90" s="1">
        <f t="shared" si="24"/>
        <v>0</v>
      </c>
      <c r="M90" s="1">
        <f t="shared" si="25"/>
        <v>0</v>
      </c>
      <c r="P90" s="8" t="s">
        <v>262</v>
      </c>
      <c r="Q90" s="5" t="str">
        <f t="shared" si="16"/>
        <v>N/A</v>
      </c>
      <c r="R90" s="18" t="str">
        <f t="shared" si="17"/>
        <v>N/A</v>
      </c>
      <c r="S90" s="3">
        <f t="shared" si="18"/>
        <v>0</v>
      </c>
      <c r="T90" s="3">
        <f t="shared" si="19"/>
        <v>0</v>
      </c>
      <c r="U90" s="3">
        <f t="shared" si="20"/>
        <v>0</v>
      </c>
      <c r="V90" s="3">
        <f t="shared" si="21"/>
        <v>0</v>
      </c>
    </row>
    <row r="91" spans="1:22">
      <c r="A91" s="14" t="str">
        <f>IF(Tabela176[[#This Row],[Código]]="IBOV","^BVSP",IF(Tabela176[[#This Row],[Código]]="","",CONCATENATE(LEFT(Tabela176[[#This Row],[Código]],6),".SA")))</f>
        <v>SANB11.SA</v>
      </c>
      <c r="C91" s="1" t="s">
        <v>2504</v>
      </c>
      <c r="D91" s="1" t="s">
        <v>3419</v>
      </c>
      <c r="E91" s="1" t="s">
        <v>3420</v>
      </c>
      <c r="F91" s="1" t="s">
        <v>3421</v>
      </c>
      <c r="G91" s="1" t="s">
        <v>3116</v>
      </c>
      <c r="H91" s="18">
        <v>42529</v>
      </c>
      <c r="J91" s="1">
        <f t="shared" si="22"/>
        <v>17.91</v>
      </c>
      <c r="K91" s="1">
        <f t="shared" si="23"/>
        <v>18.53</v>
      </c>
      <c r="L91" s="1">
        <f t="shared" si="24"/>
        <v>18.62</v>
      </c>
      <c r="M91" s="1">
        <f t="shared" si="25"/>
        <v>17.89</v>
      </c>
      <c r="P91" s="8" t="s">
        <v>246</v>
      </c>
      <c r="Q91" s="5" t="str">
        <f t="shared" si="16"/>
        <v>SANTANDER BRUNT</v>
      </c>
      <c r="R91" s="18">
        <f t="shared" si="17"/>
        <v>42529</v>
      </c>
      <c r="S91" s="3">
        <f t="shared" si="18"/>
        <v>17.91</v>
      </c>
      <c r="T91" s="3">
        <f t="shared" si="19"/>
        <v>18.53</v>
      </c>
      <c r="U91" s="3">
        <f t="shared" si="20"/>
        <v>18.62</v>
      </c>
      <c r="V91" s="3">
        <f t="shared" si="21"/>
        <v>17.89</v>
      </c>
    </row>
    <row r="92" spans="1:22">
      <c r="A92" s="14" t="str">
        <f>IF(Tabela176[[#This Row],[Código]]="IBOV","^BVSP",IF(Tabela176[[#This Row],[Código]]="","",CONCATENATE(LEFT(Tabela176[[#This Row],[Código]],6),".SA")))</f>
        <v>SANB3.SA</v>
      </c>
      <c r="C92" s="1" t="s">
        <v>2505</v>
      </c>
      <c r="D92" s="1" t="s">
        <v>3422</v>
      </c>
      <c r="E92" s="1" t="s">
        <v>2846</v>
      </c>
      <c r="F92" s="1" t="s">
        <v>3423</v>
      </c>
      <c r="G92" s="1" t="s">
        <v>3422</v>
      </c>
      <c r="H92" s="18">
        <v>42529</v>
      </c>
      <c r="J92" s="1">
        <f t="shared" si="22"/>
        <v>10.23</v>
      </c>
      <c r="K92" s="1">
        <f t="shared" si="23"/>
        <v>10.5</v>
      </c>
      <c r="L92" s="1">
        <f t="shared" si="24"/>
        <v>10.55</v>
      </c>
      <c r="M92" s="1">
        <f t="shared" si="25"/>
        <v>10.23</v>
      </c>
      <c r="P92" s="7" t="s">
        <v>247</v>
      </c>
      <c r="Q92" s="5" t="str">
        <f t="shared" si="16"/>
        <v>SANTANDER BRON</v>
      </c>
      <c r="R92" s="18">
        <f t="shared" si="17"/>
        <v>42529</v>
      </c>
      <c r="S92" s="3">
        <f t="shared" si="18"/>
        <v>10.23</v>
      </c>
      <c r="T92" s="3">
        <f t="shared" si="19"/>
        <v>10.5</v>
      </c>
      <c r="U92" s="3">
        <f t="shared" si="20"/>
        <v>10.55</v>
      </c>
      <c r="V92" s="3">
        <f t="shared" si="21"/>
        <v>10.23</v>
      </c>
    </row>
    <row r="93" spans="1:22">
      <c r="A93" s="14" t="str">
        <f>IF(Tabela176[[#This Row],[Código]]="IBOV","^BVSP",IF(Tabela176[[#This Row],[Código]]="","",CONCATENATE(LEFT(Tabela176[[#This Row],[Código]],6),".SA")))</f>
        <v>SANB4.SA</v>
      </c>
      <c r="C93" s="1" t="s">
        <v>2507</v>
      </c>
      <c r="D93" s="1" t="s">
        <v>2194</v>
      </c>
      <c r="E93" s="1" t="s">
        <v>3063</v>
      </c>
      <c r="F93" s="1" t="s">
        <v>3424</v>
      </c>
      <c r="G93" s="1" t="s">
        <v>3288</v>
      </c>
      <c r="H93" s="18">
        <v>42529</v>
      </c>
      <c r="J93" s="1">
        <f t="shared" si="22"/>
        <v>8</v>
      </c>
      <c r="K93" s="1">
        <f t="shared" si="23"/>
        <v>7.9</v>
      </c>
      <c r="L93" s="1">
        <f t="shared" si="24"/>
        <v>8.08</v>
      </c>
      <c r="M93" s="1">
        <f t="shared" si="25"/>
        <v>7.75</v>
      </c>
      <c r="P93" s="7" t="s">
        <v>248</v>
      </c>
      <c r="Q93" s="5" t="str">
        <f t="shared" si="16"/>
        <v>SANTANDER BRPN</v>
      </c>
      <c r="R93" s="18">
        <f t="shared" si="17"/>
        <v>42529</v>
      </c>
      <c r="S93" s="3">
        <f t="shared" si="18"/>
        <v>8</v>
      </c>
      <c r="T93" s="3">
        <f t="shared" si="19"/>
        <v>7.9</v>
      </c>
      <c r="U93" s="3">
        <f t="shared" si="20"/>
        <v>8.08</v>
      </c>
      <c r="V93" s="3">
        <f t="shared" si="21"/>
        <v>7.75</v>
      </c>
    </row>
    <row r="94" spans="1:22">
      <c r="A94" s="14" t="str">
        <f>IF(Tabela176[[#This Row],[Código]]="IBOV","^BVSP",IF(Tabela176[[#This Row],[Código]]="","",CONCATENATE(LEFT(Tabela176[[#This Row],[Código]],6),".SA")))</f>
        <v>SFSA3.SA</v>
      </c>
      <c r="C94" s="1" t="s">
        <v>2508</v>
      </c>
      <c r="D94" s="1" t="s">
        <v>191</v>
      </c>
      <c r="E94" s="1" t="s">
        <v>191</v>
      </c>
      <c r="F94" s="1" t="s">
        <v>191</v>
      </c>
      <c r="G94" s="1" t="s">
        <v>191</v>
      </c>
      <c r="H94" s="18">
        <v>42457</v>
      </c>
      <c r="J94" s="1">
        <f t="shared" si="22"/>
        <v>0</v>
      </c>
      <c r="K94" s="1">
        <f t="shared" si="23"/>
        <v>0</v>
      </c>
      <c r="L94" s="1">
        <f t="shared" si="24"/>
        <v>0</v>
      </c>
      <c r="M94" s="1">
        <f t="shared" si="25"/>
        <v>0</v>
      </c>
      <c r="P94" s="8" t="s">
        <v>249</v>
      </c>
      <c r="Q94" s="5" t="str">
        <f t="shared" si="16"/>
        <v>SOFISA      ON      N2</v>
      </c>
      <c r="R94" s="18">
        <f t="shared" si="17"/>
        <v>42457</v>
      </c>
      <c r="S94" s="3">
        <f t="shared" si="18"/>
        <v>0</v>
      </c>
      <c r="T94" s="3">
        <f t="shared" si="19"/>
        <v>0</v>
      </c>
      <c r="U94" s="3">
        <f t="shared" si="20"/>
        <v>0</v>
      </c>
      <c r="V94" s="3">
        <f t="shared" si="21"/>
        <v>0</v>
      </c>
    </row>
    <row r="95" spans="1:22">
      <c r="A95" s="14" t="str">
        <f>IF(Tabela176[[#This Row],[Código]]="IBOV","^BVSP",IF(Tabela176[[#This Row],[Código]]="","",CONCATENATE(LEFT(Tabela176[[#This Row],[Código]],6),".SA")))</f>
        <v>SNSL3M.SA</v>
      </c>
      <c r="C95" s="1" t="s">
        <v>191</v>
      </c>
      <c r="D95" s="1" t="s">
        <v>191</v>
      </c>
      <c r="E95" s="1" t="s">
        <v>191</v>
      </c>
      <c r="F95" s="1" t="s">
        <v>191</v>
      </c>
      <c r="G95" s="1" t="s">
        <v>191</v>
      </c>
      <c r="H95" s="18" t="s">
        <v>191</v>
      </c>
      <c r="J95" s="1">
        <f t="shared" si="22"/>
        <v>0</v>
      </c>
      <c r="K95" s="1">
        <f t="shared" si="23"/>
        <v>0</v>
      </c>
      <c r="L95" s="1">
        <f t="shared" si="24"/>
        <v>0</v>
      </c>
      <c r="M95" s="1">
        <f t="shared" si="25"/>
        <v>0</v>
      </c>
      <c r="P95" s="7" t="s">
        <v>255</v>
      </c>
      <c r="Q95" s="5" t="str">
        <f t="shared" si="16"/>
        <v>N/A</v>
      </c>
      <c r="R95" s="18" t="str">
        <f t="shared" si="17"/>
        <v>N/A</v>
      </c>
      <c r="S95" s="3">
        <f t="shared" si="18"/>
        <v>0</v>
      </c>
      <c r="T95" s="3">
        <f t="shared" si="19"/>
        <v>0</v>
      </c>
      <c r="U95" s="3">
        <f t="shared" si="20"/>
        <v>0</v>
      </c>
      <c r="V95" s="3">
        <f t="shared" si="21"/>
        <v>0</v>
      </c>
    </row>
    <row r="96" spans="1:22">
      <c r="A96" s="14" t="str">
        <f>IF(Tabela176[[#This Row],[Código]]="IBOV","^BVSP",IF(Tabela176[[#This Row],[Código]]="","",CONCATENATE(LEFT(Tabela176[[#This Row],[Código]],6),".SA")))</f>
        <v>SNSY3.SA</v>
      </c>
      <c r="C96" s="1" t="s">
        <v>2509</v>
      </c>
      <c r="D96" s="1" t="s">
        <v>526</v>
      </c>
      <c r="E96" s="1" t="s">
        <v>526</v>
      </c>
      <c r="F96" s="1" t="s">
        <v>526</v>
      </c>
      <c r="G96" s="1" t="s">
        <v>526</v>
      </c>
      <c r="H96" s="18">
        <v>42426</v>
      </c>
      <c r="J96" s="1">
        <f t="shared" si="22"/>
        <v>45</v>
      </c>
      <c r="K96" s="1">
        <f t="shared" si="23"/>
        <v>45</v>
      </c>
      <c r="L96" s="1">
        <f t="shared" si="24"/>
        <v>45</v>
      </c>
      <c r="M96" s="1">
        <f t="shared" si="25"/>
        <v>45</v>
      </c>
      <c r="P96" s="7" t="s">
        <v>290</v>
      </c>
      <c r="Q96" s="5" t="str">
        <f t="shared" si="16"/>
        <v>SANSUY      ON</v>
      </c>
      <c r="R96" s="18">
        <f t="shared" si="17"/>
        <v>42426</v>
      </c>
      <c r="S96" s="3">
        <f t="shared" si="18"/>
        <v>45</v>
      </c>
      <c r="T96" s="3">
        <f t="shared" si="19"/>
        <v>45</v>
      </c>
      <c r="U96" s="3">
        <f t="shared" si="20"/>
        <v>45</v>
      </c>
      <c r="V96" s="3">
        <f t="shared" si="21"/>
        <v>45</v>
      </c>
    </row>
    <row r="97" spans="1:22">
      <c r="A97" s="14" t="str">
        <f>IF(Tabela176[[#This Row],[Código]]="IBOV","^BVSP",IF(Tabela176[[#This Row],[Código]]="","",CONCATENATE(LEFT(Tabela176[[#This Row],[Código]],6),".SA")))</f>
        <v>SNSY5.SA</v>
      </c>
      <c r="C97" s="1" t="s">
        <v>2510</v>
      </c>
      <c r="D97" s="1" t="s">
        <v>2270</v>
      </c>
      <c r="E97" s="1" t="s">
        <v>2253</v>
      </c>
      <c r="F97" s="1" t="s">
        <v>2270</v>
      </c>
      <c r="G97" s="1" t="s">
        <v>2253</v>
      </c>
      <c r="H97" s="18">
        <v>42517</v>
      </c>
      <c r="J97" s="1">
        <f t="shared" si="22"/>
        <v>15.98</v>
      </c>
      <c r="K97" s="1">
        <f t="shared" si="23"/>
        <v>15</v>
      </c>
      <c r="L97" s="1">
        <f t="shared" si="24"/>
        <v>15.98</v>
      </c>
      <c r="M97" s="1">
        <f t="shared" si="25"/>
        <v>15</v>
      </c>
      <c r="P97" s="7" t="s">
        <v>291</v>
      </c>
      <c r="Q97" s="5" t="str">
        <f t="shared" si="16"/>
        <v>SANSUY      PNA</v>
      </c>
      <c r="R97" s="18">
        <f t="shared" si="17"/>
        <v>42517</v>
      </c>
      <c r="S97" s="3">
        <f t="shared" si="18"/>
        <v>15.98</v>
      </c>
      <c r="T97" s="3">
        <f t="shared" si="19"/>
        <v>15</v>
      </c>
      <c r="U97" s="3">
        <f t="shared" si="20"/>
        <v>15.98</v>
      </c>
      <c r="V97" s="3">
        <f t="shared" si="21"/>
        <v>15</v>
      </c>
    </row>
    <row r="98" spans="1:22">
      <c r="A98" s="14" t="str">
        <f>IF(Tabela176[[#This Row],[Código]]="IBOV","^BVSP",IF(Tabela176[[#This Row],[Código]]="","",CONCATENATE(LEFT(Tabela176[[#This Row],[Código]],6),".SA")))</f>
        <v>SNSY6.SA</v>
      </c>
      <c r="C98" s="1" t="s">
        <v>2511</v>
      </c>
      <c r="D98" s="1" t="s">
        <v>2278</v>
      </c>
      <c r="E98" s="1" t="s">
        <v>2278</v>
      </c>
      <c r="F98" s="1" t="s">
        <v>294</v>
      </c>
      <c r="G98" s="1" t="s">
        <v>294</v>
      </c>
      <c r="H98" s="18">
        <v>40948</v>
      </c>
      <c r="J98" s="1">
        <f t="shared" si="22"/>
        <v>300</v>
      </c>
      <c r="K98" s="1">
        <f t="shared" si="23"/>
        <v>300</v>
      </c>
      <c r="L98" s="1">
        <f t="shared" si="24"/>
        <v>3</v>
      </c>
      <c r="M98" s="1">
        <f t="shared" si="25"/>
        <v>3</v>
      </c>
      <c r="P98" s="7" t="s">
        <v>292</v>
      </c>
      <c r="Q98" s="5" t="str">
        <f t="shared" si="16"/>
        <v>SANSUY      PNB</v>
      </c>
      <c r="R98" s="18">
        <f t="shared" si="17"/>
        <v>40948</v>
      </c>
      <c r="S98" s="3">
        <f t="shared" si="18"/>
        <v>300</v>
      </c>
      <c r="T98" s="3">
        <f t="shared" si="19"/>
        <v>300</v>
      </c>
      <c r="U98" s="3">
        <f t="shared" si="20"/>
        <v>3</v>
      </c>
      <c r="V98" s="3">
        <f t="shared" si="21"/>
        <v>3</v>
      </c>
    </row>
    <row r="99" spans="1:22">
      <c r="A99" s="14" t="str">
        <f>IF(Tabela176[[#This Row],[Código]]="IBOV","^BVSP",IF(Tabela176[[#This Row],[Código]]="","",CONCATENATE(LEFT(Tabela176[[#This Row],[Código]],6),".SA")))</f>
        <v>SULA3.SA</v>
      </c>
      <c r="C99" s="1" t="s">
        <v>2512</v>
      </c>
      <c r="D99" s="1" t="s">
        <v>191</v>
      </c>
      <c r="E99" s="1" t="s">
        <v>191</v>
      </c>
      <c r="F99" s="1" t="s">
        <v>191</v>
      </c>
      <c r="G99" s="1" t="s">
        <v>191</v>
      </c>
      <c r="H99" s="18">
        <v>42457</v>
      </c>
      <c r="J99" s="1">
        <f t="shared" si="22"/>
        <v>0</v>
      </c>
      <c r="K99" s="1">
        <f t="shared" si="23"/>
        <v>0</v>
      </c>
      <c r="L99" s="1">
        <f t="shared" si="24"/>
        <v>0</v>
      </c>
      <c r="M99" s="1">
        <f t="shared" si="25"/>
        <v>0</v>
      </c>
      <c r="P99" s="5" t="s">
        <v>306</v>
      </c>
      <c r="Q99" s="5" t="str">
        <f t="shared" si="16"/>
        <v>SUL AMERICA ON      N2</v>
      </c>
      <c r="R99" s="18">
        <f t="shared" si="17"/>
        <v>42457</v>
      </c>
      <c r="S99" s="3">
        <f t="shared" si="18"/>
        <v>0</v>
      </c>
      <c r="T99" s="3">
        <f t="shared" si="19"/>
        <v>0</v>
      </c>
      <c r="U99" s="3">
        <f t="shared" si="20"/>
        <v>0</v>
      </c>
      <c r="V99" s="3">
        <f t="shared" si="21"/>
        <v>0</v>
      </c>
    </row>
    <row r="100" spans="1:22">
      <c r="A100" s="14" t="str">
        <f>IF(Tabela176[[#This Row],[Código]]="IBOV","^BVSP",IF(Tabela176[[#This Row],[Código]]="","",CONCATENATE(LEFT(Tabela176[[#This Row],[Código]],6),".SA")))</f>
        <v>SULA4.SA</v>
      </c>
      <c r="C100" s="1" t="s">
        <v>2513</v>
      </c>
      <c r="D100" s="1" t="s">
        <v>191</v>
      </c>
      <c r="E100" s="1" t="s">
        <v>191</v>
      </c>
      <c r="F100" s="1" t="s">
        <v>191</v>
      </c>
      <c r="G100" s="1" t="s">
        <v>191</v>
      </c>
      <c r="H100" s="18">
        <v>42457</v>
      </c>
      <c r="J100" s="1">
        <f t="shared" si="22"/>
        <v>0</v>
      </c>
      <c r="K100" s="1">
        <f t="shared" si="23"/>
        <v>0</v>
      </c>
      <c r="L100" s="1">
        <f t="shared" si="24"/>
        <v>0</v>
      </c>
      <c r="M100" s="1">
        <f t="shared" si="25"/>
        <v>0</v>
      </c>
      <c r="P100" s="7" t="s">
        <v>307</v>
      </c>
      <c r="Q100" s="5" t="str">
        <f t="shared" si="16"/>
        <v>SUL AMERICA PN      N2</v>
      </c>
      <c r="R100" s="18">
        <f t="shared" si="17"/>
        <v>42457</v>
      </c>
      <c r="S100" s="3">
        <f t="shared" si="18"/>
        <v>0</v>
      </c>
      <c r="T100" s="3">
        <f t="shared" si="19"/>
        <v>0</v>
      </c>
      <c r="U100" s="3">
        <f t="shared" si="20"/>
        <v>0</v>
      </c>
      <c r="V100" s="3">
        <f t="shared" si="21"/>
        <v>0</v>
      </c>
    </row>
    <row r="101" spans="1:22">
      <c r="A101" s="14" t="str">
        <f>IF(Tabela176[[#This Row],[Código]]="IBOV","^BVSP",IF(Tabela176[[#This Row],[Código]]="","",CONCATENATE(LEFT(Tabela176[[#This Row],[Código]],6),".SA")))</f>
        <v>SUZB3.SA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7" t="s">
        <v>299</v>
      </c>
      <c r="Q101" s="5" t="str">
        <f t="shared" si="16"/>
        <v>N/A</v>
      </c>
      <c r="R101" s="17" t="str">
        <f t="shared" si="17"/>
        <v>N/A</v>
      </c>
      <c r="S101" s="4">
        <f t="shared" si="18"/>
        <v>0</v>
      </c>
      <c r="T101" s="4">
        <f t="shared" si="19"/>
        <v>0</v>
      </c>
      <c r="U101" s="4">
        <f t="shared" si="20"/>
        <v>0</v>
      </c>
      <c r="V101" s="4">
        <f t="shared" si="21"/>
        <v>0</v>
      </c>
    </row>
    <row r="102" spans="1:22">
      <c r="A102" s="14" t="str">
        <f>IF(Tabela176[[#This Row],[Código]]="IBOV","^BVSP",IF(Tabela176[[#This Row],[Código]]="","",CONCATENATE(LEFT(Tabela176[[#This Row],[Código]],6),".SA")))</f>
        <v>TELB3.SA</v>
      </c>
      <c r="C102" s="1" t="s">
        <v>2514</v>
      </c>
      <c r="D102" s="1" t="s">
        <v>2515</v>
      </c>
      <c r="E102" s="1" t="s">
        <v>2515</v>
      </c>
      <c r="F102" s="1" t="s">
        <v>2515</v>
      </c>
      <c r="G102" s="1" t="s">
        <v>2515</v>
      </c>
      <c r="H102" s="18">
        <v>42521</v>
      </c>
      <c r="J102" s="1">
        <f t="shared" si="22"/>
        <v>12.8</v>
      </c>
      <c r="K102" s="1">
        <f t="shared" si="23"/>
        <v>12.8</v>
      </c>
      <c r="L102" s="1">
        <f t="shared" si="24"/>
        <v>12.8</v>
      </c>
      <c r="M102" s="1">
        <f t="shared" si="25"/>
        <v>12.8</v>
      </c>
      <c r="P102" s="5" t="s">
        <v>253</v>
      </c>
      <c r="Q102" s="5" t="str">
        <f t="shared" si="16"/>
        <v>TELEBRAS    ON</v>
      </c>
      <c r="R102" s="18">
        <f t="shared" si="17"/>
        <v>42521</v>
      </c>
      <c r="S102" s="3">
        <f t="shared" si="18"/>
        <v>12.8</v>
      </c>
      <c r="T102" s="3">
        <f t="shared" si="19"/>
        <v>12.8</v>
      </c>
      <c r="U102" s="3">
        <f t="shared" si="20"/>
        <v>12.8</v>
      </c>
      <c r="V102" s="3">
        <f t="shared" si="21"/>
        <v>12.8</v>
      </c>
    </row>
    <row r="103" spans="1:22">
      <c r="A103" s="14" t="str">
        <f>IF(Tabela176[[#This Row],[Código]]="IBOV","^BVSP",IF(Tabela176[[#This Row],[Código]]="","",CONCATENATE(LEFT(Tabela176[[#This Row],[Código]],6),".SA")))</f>
        <v>TELB4.SA</v>
      </c>
      <c r="C103" s="1" t="s">
        <v>2516</v>
      </c>
      <c r="D103" s="1" t="s">
        <v>3425</v>
      </c>
      <c r="E103" s="1" t="s">
        <v>3017</v>
      </c>
      <c r="F103" s="1" t="s">
        <v>3017</v>
      </c>
      <c r="G103" s="1" t="s">
        <v>3425</v>
      </c>
      <c r="H103" s="18">
        <v>42529</v>
      </c>
      <c r="J103" s="1">
        <f t="shared" si="22"/>
        <v>8.85</v>
      </c>
      <c r="K103" s="1">
        <f t="shared" si="23"/>
        <v>8.99</v>
      </c>
      <c r="L103" s="1">
        <f t="shared" si="24"/>
        <v>8.99</v>
      </c>
      <c r="M103" s="1">
        <f t="shared" si="25"/>
        <v>8.85</v>
      </c>
      <c r="P103" s="7" t="s">
        <v>254</v>
      </c>
      <c r="Q103" s="5" t="str">
        <f t="shared" ref="Q103:Q112" si="26">IF(A103="","",C103)</f>
        <v>TELEBRAS    PN</v>
      </c>
      <c r="R103" s="18">
        <f t="shared" ref="R103:R112" si="27">IF(A103="","",H103)</f>
        <v>42529</v>
      </c>
      <c r="S103" s="3">
        <f t="shared" ref="S103:S112" si="28">J103</f>
        <v>8.85</v>
      </c>
      <c r="T103" s="3">
        <f t="shared" ref="T103:T112" si="29">K103</f>
        <v>8.99</v>
      </c>
      <c r="U103" s="3">
        <f t="shared" ref="U103:U112" si="30">L103</f>
        <v>8.99</v>
      </c>
      <c r="V103" s="3">
        <f t="shared" ref="V103:V112" si="31">M103</f>
        <v>8.85</v>
      </c>
    </row>
    <row r="104" spans="1:22">
      <c r="A104" s="14" t="str">
        <f>IF(Tabela176[[#This Row],[Código]]="IBOV","^BVSP",IF(Tabela176[[#This Row],[Código]]="","",CONCATENATE(LEFT(Tabela176[[#This Row],[Código]],6),".SA")))</f>
        <v>TEMP3.SA</v>
      </c>
      <c r="C104" s="1" t="s">
        <v>2517</v>
      </c>
      <c r="D104" s="1" t="s">
        <v>2518</v>
      </c>
      <c r="E104" s="1" t="s">
        <v>2518</v>
      </c>
      <c r="F104" s="1" t="s">
        <v>2518</v>
      </c>
      <c r="G104" s="1" t="s">
        <v>2519</v>
      </c>
      <c r="H104" s="18">
        <v>42489</v>
      </c>
      <c r="J104" s="1">
        <f t="shared" si="22"/>
        <v>4.1500000000000004</v>
      </c>
      <c r="K104" s="1">
        <f t="shared" si="23"/>
        <v>4.1500000000000004</v>
      </c>
      <c r="L104" s="1">
        <f t="shared" si="24"/>
        <v>4.1500000000000004</v>
      </c>
      <c r="M104" s="1">
        <f t="shared" si="25"/>
        <v>4.13</v>
      </c>
      <c r="P104" s="7" t="s">
        <v>321</v>
      </c>
      <c r="Q104" s="5" t="str">
        <f t="shared" si="26"/>
        <v>TEMPO PART  ON      NM</v>
      </c>
      <c r="R104" s="18">
        <f t="shared" si="27"/>
        <v>42489</v>
      </c>
      <c r="S104" s="3">
        <f t="shared" si="28"/>
        <v>4.1500000000000004</v>
      </c>
      <c r="T104" s="3">
        <f t="shared" si="29"/>
        <v>4.1500000000000004</v>
      </c>
      <c r="U104" s="3">
        <f t="shared" si="30"/>
        <v>4.1500000000000004</v>
      </c>
      <c r="V104" s="3">
        <f t="shared" si="31"/>
        <v>4.13</v>
      </c>
    </row>
    <row r="105" spans="1:22">
      <c r="A105" s="14" t="str">
        <f>IF(Tabela176[[#This Row],[Código]]="IBOV","^BVSP",IF(Tabela176[[#This Row],[Código]]="","",CONCATENATE(LEFT(Tabela176[[#This Row],[Código]],6),".SA")))</f>
        <v>TIBR3.SA</v>
      </c>
      <c r="C105" s="1" t="s">
        <v>2520</v>
      </c>
      <c r="D105" s="1" t="s">
        <v>191</v>
      </c>
      <c r="E105" s="1" t="s">
        <v>191</v>
      </c>
      <c r="F105" s="1" t="s">
        <v>191</v>
      </c>
      <c r="G105" s="1" t="s">
        <v>191</v>
      </c>
      <c r="H105" s="18" t="s">
        <v>191</v>
      </c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7" t="s">
        <v>281</v>
      </c>
      <c r="Q105" s="5" t="str">
        <f t="shared" si="26"/>
        <v>MILLENNIUM  ON</v>
      </c>
      <c r="R105" s="18" t="str">
        <f t="shared" si="27"/>
        <v>N/A</v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IF(Tabela176[[#This Row],[Código]]="IBOV","^BVSP",IF(Tabela176[[#This Row],[Código]]="","",CONCATENATE(LEFT(Tabela176[[#This Row],[Código]],6),".SA")))</f>
        <v>TIBR5.SA</v>
      </c>
      <c r="C106" s="1" t="s">
        <v>2521</v>
      </c>
      <c r="D106" s="1" t="s">
        <v>191</v>
      </c>
      <c r="E106" s="1" t="s">
        <v>191</v>
      </c>
      <c r="F106" s="1" t="s">
        <v>191</v>
      </c>
      <c r="G106" s="1" t="s">
        <v>191</v>
      </c>
      <c r="H106" s="18" t="s">
        <v>191</v>
      </c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 t="s">
        <v>282</v>
      </c>
      <c r="Q106" s="5" t="str">
        <f t="shared" si="26"/>
        <v>MILLENNIUM  PNA</v>
      </c>
      <c r="R106" s="18" t="str">
        <f t="shared" si="27"/>
        <v>N/A</v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IF(Tabela176[[#This Row],[Código]]="IBOV","^BVSP",IF(Tabela176[[#This Row],[Código]]="","",CONCATENATE(LEFT(Tabela176[[#This Row],[Código]],6),".SA")))</f>
        <v>TIBR6.SA</v>
      </c>
      <c r="C107" s="1" t="s">
        <v>2522</v>
      </c>
      <c r="D107" s="1" t="s">
        <v>191</v>
      </c>
      <c r="E107" s="1" t="s">
        <v>191</v>
      </c>
      <c r="F107" s="1" t="s">
        <v>191</v>
      </c>
      <c r="G107" s="1" t="s">
        <v>191</v>
      </c>
      <c r="H107" s="18" t="s">
        <v>191</v>
      </c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 t="s">
        <v>283</v>
      </c>
      <c r="Q107" s="5" t="str">
        <f t="shared" si="26"/>
        <v>MILLENNIUM  PNB</v>
      </c>
      <c r="R107" s="17" t="str">
        <f t="shared" si="27"/>
        <v>N/A</v>
      </c>
      <c r="S107" s="4">
        <f t="shared" si="28"/>
        <v>0</v>
      </c>
      <c r="T107" s="4">
        <f t="shared" si="29"/>
        <v>0</v>
      </c>
      <c r="U107" s="4">
        <f t="shared" si="30"/>
        <v>0</v>
      </c>
      <c r="V107" s="4">
        <f t="shared" si="31"/>
        <v>0</v>
      </c>
    </row>
    <row r="108" spans="1:22">
      <c r="A108" s="14" t="str">
        <f>IF(Tabela176[[#This Row],[Código]]="IBOV","^BVSP",IF(Tabela176[[#This Row],[Código]]="","",CONCATENATE(LEFT(Tabela176[[#This Row],[Código]],6),".SA")))</f>
        <v>TOTS3.SA</v>
      </c>
      <c r="C108" s="1" t="s">
        <v>2523</v>
      </c>
      <c r="D108" s="1" t="s">
        <v>3426</v>
      </c>
      <c r="E108" s="1" t="s">
        <v>3054</v>
      </c>
      <c r="F108" s="1" t="s">
        <v>3427</v>
      </c>
      <c r="G108" s="1" t="s">
        <v>3426</v>
      </c>
      <c r="H108" s="18">
        <v>42529</v>
      </c>
      <c r="J108" s="1">
        <f t="shared" si="22"/>
        <v>31.04</v>
      </c>
      <c r="K108" s="1">
        <f t="shared" si="23"/>
        <v>31.66</v>
      </c>
      <c r="L108" s="1">
        <f t="shared" si="24"/>
        <v>32.24</v>
      </c>
      <c r="M108" s="1">
        <f t="shared" si="25"/>
        <v>31.04</v>
      </c>
      <c r="P108" s="7" t="s">
        <v>256</v>
      </c>
      <c r="Q108" s="5" t="str">
        <f t="shared" si="26"/>
        <v>TOTVS       ON      NM</v>
      </c>
      <c r="R108" s="18">
        <f t="shared" si="27"/>
        <v>42529</v>
      </c>
      <c r="S108" s="3">
        <f t="shared" si="28"/>
        <v>31.04</v>
      </c>
      <c r="T108" s="3">
        <f t="shared" si="29"/>
        <v>31.66</v>
      </c>
      <c r="U108" s="3">
        <f t="shared" si="30"/>
        <v>32.24</v>
      </c>
      <c r="V108" s="3">
        <f t="shared" si="31"/>
        <v>31.04</v>
      </c>
    </row>
    <row r="109" spans="1:22">
      <c r="A109" s="14" t="str">
        <f>IF(Tabela176[[#This Row],[Código]]="IBOV","^BVSP",IF(Tabela176[[#This Row],[Código]]="","",CONCATENATE(LEFT(Tabela176[[#This Row],[Código]],6),".SA")))</f>
        <v>USIM3.SA</v>
      </c>
      <c r="C109" s="1" t="s">
        <v>2524</v>
      </c>
      <c r="D109" s="1" t="s">
        <v>3428</v>
      </c>
      <c r="E109" s="1" t="s">
        <v>3429</v>
      </c>
      <c r="F109" s="1" t="s">
        <v>3430</v>
      </c>
      <c r="G109" s="1" t="s">
        <v>3428</v>
      </c>
      <c r="H109" s="18">
        <v>42529</v>
      </c>
      <c r="J109" s="1">
        <f t="shared" si="22"/>
        <v>4.92</v>
      </c>
      <c r="K109" s="1">
        <f t="shared" si="23"/>
        <v>4.96</v>
      </c>
      <c r="L109" s="1">
        <f t="shared" si="24"/>
        <v>4.9800000000000004</v>
      </c>
      <c r="M109" s="1">
        <f t="shared" si="25"/>
        <v>4.92</v>
      </c>
      <c r="P109" s="7" t="s">
        <v>264</v>
      </c>
      <c r="Q109" s="5" t="str">
        <f t="shared" si="26"/>
        <v>USIMINAS    ON      N1</v>
      </c>
      <c r="R109" s="18">
        <f t="shared" si="27"/>
        <v>42529</v>
      </c>
      <c r="S109" s="3">
        <f t="shared" si="28"/>
        <v>4.92</v>
      </c>
      <c r="T109" s="3">
        <f t="shared" si="29"/>
        <v>4.96</v>
      </c>
      <c r="U109" s="3">
        <f t="shared" si="30"/>
        <v>4.9800000000000004</v>
      </c>
      <c r="V109" s="3">
        <f t="shared" si="31"/>
        <v>4.92</v>
      </c>
    </row>
    <row r="110" spans="1:22">
      <c r="A110" s="14" t="str">
        <f>IF(Tabela176[[#This Row],[Código]]="IBOV","^BVSP",IF(Tabela176[[#This Row],[Código]]="","",CONCATENATE(LEFT(Tabela176[[#This Row],[Código]],6),".SA")))</f>
        <v>USIM5.SA</v>
      </c>
      <c r="C110" s="1" t="s">
        <v>2525</v>
      </c>
      <c r="D110" s="1" t="s">
        <v>2583</v>
      </c>
      <c r="E110" s="1" t="s">
        <v>3431</v>
      </c>
      <c r="F110" s="1" t="s">
        <v>293</v>
      </c>
      <c r="G110" s="1" t="s">
        <v>2242</v>
      </c>
      <c r="H110" s="18">
        <v>42529</v>
      </c>
      <c r="J110" s="1">
        <f t="shared" si="22"/>
        <v>1.91</v>
      </c>
      <c r="K110" s="1">
        <f t="shared" si="23"/>
        <v>1.99</v>
      </c>
      <c r="L110" s="1">
        <f t="shared" si="24"/>
        <v>2</v>
      </c>
      <c r="M110" s="1">
        <f t="shared" si="25"/>
        <v>1.9</v>
      </c>
      <c r="P110" s="7" t="s">
        <v>265</v>
      </c>
      <c r="Q110" s="5" t="str">
        <f t="shared" si="26"/>
        <v>USIMINAS    PNA     N1</v>
      </c>
      <c r="R110" s="18">
        <f t="shared" si="27"/>
        <v>42529</v>
      </c>
      <c r="S110" s="3">
        <f t="shared" si="28"/>
        <v>1.91</v>
      </c>
      <c r="T110" s="3">
        <f t="shared" si="29"/>
        <v>1.99</v>
      </c>
      <c r="U110" s="3">
        <f t="shared" si="30"/>
        <v>2</v>
      </c>
      <c r="V110" s="3">
        <f t="shared" si="31"/>
        <v>1.9</v>
      </c>
    </row>
    <row r="111" spans="1:22">
      <c r="A111" s="14" t="str">
        <f>IF(Tabela176[[#This Row],[Código]]="IBOV","^BVSP",IF(Tabela176[[#This Row],[Código]]="","",CONCATENATE(LEFT(Tabela176[[#This Row],[Código]],6),".SA")))</f>
        <v>USIM6.SA</v>
      </c>
      <c r="C111" s="1" t="s">
        <v>2526</v>
      </c>
      <c r="D111" s="1" t="s">
        <v>293</v>
      </c>
      <c r="E111" s="1" t="s">
        <v>293</v>
      </c>
      <c r="F111" s="1" t="s">
        <v>293</v>
      </c>
      <c r="G111" s="1" t="s">
        <v>293</v>
      </c>
      <c r="H111" s="18">
        <v>42517</v>
      </c>
      <c r="J111" s="1">
        <f t="shared" si="22"/>
        <v>2</v>
      </c>
      <c r="K111" s="1">
        <f t="shared" si="23"/>
        <v>2</v>
      </c>
      <c r="L111" s="1">
        <f t="shared" si="24"/>
        <v>2</v>
      </c>
      <c r="M111" s="1">
        <f t="shared" si="25"/>
        <v>2</v>
      </c>
      <c r="P111" s="7" t="s">
        <v>266</v>
      </c>
      <c r="Q111" s="5" t="str">
        <f t="shared" si="26"/>
        <v>USIMINAS    PNB     N1</v>
      </c>
      <c r="R111" s="18">
        <f t="shared" si="27"/>
        <v>42517</v>
      </c>
      <c r="S111" s="3">
        <f t="shared" si="28"/>
        <v>2</v>
      </c>
      <c r="T111" s="3">
        <f t="shared" si="29"/>
        <v>2</v>
      </c>
      <c r="U111" s="3">
        <f t="shared" si="30"/>
        <v>2</v>
      </c>
      <c r="V111" s="3">
        <f t="shared" si="31"/>
        <v>2</v>
      </c>
    </row>
    <row r="112" spans="1:22">
      <c r="A112" s="14" t="str">
        <f>IF(Tabela176[[#This Row],[Código]]="IBOV","^BVSP",IF(Tabela176[[#This Row],[Código]]="","",CONCATENATE(LEFT(Tabela176[[#This Row],[Código]],6),".SA")))</f>
        <v>VIGR3.SA</v>
      </c>
      <c r="C112" s="1" t="s">
        <v>2527</v>
      </c>
      <c r="D112" s="1" t="s">
        <v>3325</v>
      </c>
      <c r="E112" s="1" t="s">
        <v>3185</v>
      </c>
      <c r="F112" s="1" t="s">
        <v>3326</v>
      </c>
      <c r="G112" s="1" t="s">
        <v>3325</v>
      </c>
      <c r="H112" s="18">
        <v>42529</v>
      </c>
      <c r="J112" s="1">
        <f t="shared" si="22"/>
        <v>21.4</v>
      </c>
      <c r="K112" s="1">
        <f t="shared" si="23"/>
        <v>22.5</v>
      </c>
      <c r="L112" s="1">
        <f t="shared" si="24"/>
        <v>22.6</v>
      </c>
      <c r="M112" s="1">
        <f t="shared" si="25"/>
        <v>21.4</v>
      </c>
      <c r="P112" s="8" t="s">
        <v>144</v>
      </c>
      <c r="Q112" s="5" t="str">
        <f t="shared" si="26"/>
        <v>VIGOR FOOD  ON      NM</v>
      </c>
      <c r="R112" s="18">
        <f t="shared" si="27"/>
        <v>42529</v>
      </c>
      <c r="S112" s="3">
        <f t="shared" si="28"/>
        <v>21.4</v>
      </c>
      <c r="T112" s="3">
        <f t="shared" si="29"/>
        <v>22.5</v>
      </c>
      <c r="U112" s="3">
        <f t="shared" si="30"/>
        <v>22.6</v>
      </c>
      <c r="V112" s="3">
        <f t="shared" si="31"/>
        <v>21.4</v>
      </c>
    </row>
    <row r="113" spans="1:22">
      <c r="A113" s="14"/>
      <c r="C113" s="1" t="s">
        <v>82</v>
      </c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IF(Tabela176[[#This Row],[Código]]="IBOV","^BVSP",IF(Tabela176[[#This Row],[Código]]="","",CONCATENATE(LEFT(Tabela176[[#This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IF(Tabela176[[#This Row],[Código]]="IBOV","^BVSP",IF(Tabela176[[#This Row],[Código]]="","",CONCATENATE(LEFT(Tabela176[[#This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IF(Tabela176[[#This Row],[Código]]="IBOV","^BVSP",IF(Tabela176[[#This Row],[Código]]="","",CONCATENATE(LEFT(Tabela176[[#This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IF(Tabela176[[#This Row],[Código]]="IBOV","^BVSP",IF(Tabela176[[#This Row],[Código]]="","",CONCATENATE(LEFT(Tabela176[[#This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IF(Tabela176[[#This Row],[Código]]="IBOV","^BVSP",IF(Tabela176[[#This Row],[Código]]="","",CONCATENATE(LEFT(Tabela176[[#This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IF(Tabela176[[#This Row],[Código]]="IBOV","^BVSP",IF(Tabela176[[#This Row],[Código]]="","",CONCATENATE(LEFT(Tabela176[[#This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IF(Tabela176[[#This Row],[Código]]="IBOV","^BVSP",IF(Tabela176[[#This Row],[Código]]="","",CONCATENATE(LEFT(Tabela176[[#This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IF(Tabela176[[#This Row],[Código]]="IBOV","^BVSP",IF(Tabela176[[#This Row],[Código]]="","",CONCATENATE(LEFT(Tabela176[[#This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IF(Tabela176[[#This Row],[Código]]="IBOV","^BVSP",IF(Tabela176[[#This Row],[Código]]="","",CONCATENATE(LEFT(Tabela176[[#This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IF(Tabela176[[#This Row],[Código]]="IBOV","^BVSP",IF(Tabela176[[#This Row],[Código]]="","",CONCATENATE(LEFT(Tabela176[[#This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IF(Tabela176[[#This Row],[Código]]="IBOV","^BVSP",IF(Tabela176[[#This Row],[Código]]="","",CONCATENATE(LEFT(Tabela176[[#This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IF(Tabela176[[#This Row],[Código]]="IBOV","^BVSP",IF(Tabela176[[#This Row],[Código]]="","",CONCATENATE(LEFT(Tabela176[[#This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IF(Tabela176[[#This Row],[Código]]="IBOV","^BVSP",IF(Tabela176[[#This Row],[Código]]="","",CONCATENATE(LEFT(Tabela176[[#This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 0))</f>
        <v>0</v>
      </c>
      <c r="K136" s="1">
        <f t="shared" ref="K136:K172" si="39">IF($A136="",0,IF(E136&lt;&gt;"N/A",VALUE(CONCATENATE(LEFT(E136,LEN(E136)-3),",",RIGHT(E136,2))),0 ))</f>
        <v>0</v>
      </c>
      <c r="L136" s="1">
        <f t="shared" ref="L136:L172" si="40">IF($A136="",0,IF(F136&lt;&gt;"N/A",VALUE(CONCATENATE(LEFT(F136,LEN(F136)-3),",",RIGHT(F136,2))), 0))</f>
        <v>0</v>
      </c>
      <c r="M136" s="1">
        <f t="shared" ref="M136:M172" si="41">IF($A136="",0,IF(D136&lt;&gt;"N/A",VALUE(CONCATENATE(LEFT(G136,LEN(G136)-3),",",RIGHT(G136,2))),0))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9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509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IF(Tabela1768[[#This Row],[Código]]="IBOV","^BVSP",IF(Tabela1768[[#This Row],[Código]]="","",CONCATENATE(LEFT(Tabela1768[[#This Row],[Código]],6),".SA")))</f>
        <v>ABRE11.SA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417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IF(Tabela1768[[#This Row],[Código]]="IBOV","^BVSP",IF(Tabela1768[[#This Row],[Código]]="","",CONCATENATE(LEFT(Tabela1768[[#This Row],[Código]],6),".SA")))</f>
        <v>ABRE3.SA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418</v>
      </c>
      <c r="Q8" s="5" t="str">
        <f t="shared" si="0"/>
        <v>N/A</v>
      </c>
      <c r="R8" s="17" t="str">
        <f t="shared" si="1"/>
        <v>N/A</v>
      </c>
      <c r="S8" s="4">
        <f t="shared" si="2"/>
        <v>0</v>
      </c>
      <c r="T8" s="4">
        <f t="shared" si="3"/>
        <v>0</v>
      </c>
      <c r="U8" s="4">
        <f t="shared" si="4"/>
        <v>0</v>
      </c>
      <c r="V8" s="4">
        <f t="shared" si="5"/>
        <v>0</v>
      </c>
    </row>
    <row r="9" spans="1:22">
      <c r="A9" s="14" t="str">
        <f>IF(Tabela1768[[#This Row],[Código]]="IBOV","^BVSP",IF(Tabela1768[[#This Row],[Código]]="","",CONCATENATE(LEFT(Tabela1768[[#This Row],[Código]],6),".SA")))</f>
        <v>ABRE4.SA</v>
      </c>
      <c r="C9" s="1" t="s">
        <v>191</v>
      </c>
      <c r="D9" s="1" t="s">
        <v>191</v>
      </c>
      <c r="E9" s="1" t="s">
        <v>191</v>
      </c>
      <c r="F9" s="1" t="s">
        <v>191</v>
      </c>
      <c r="G9" s="1" t="s">
        <v>191</v>
      </c>
      <c r="H9" s="18" t="s">
        <v>191</v>
      </c>
      <c r="J9" s="1">
        <f t="shared" si="6"/>
        <v>0</v>
      </c>
      <c r="K9" s="1">
        <f t="shared" si="7"/>
        <v>0</v>
      </c>
      <c r="L9" s="1">
        <f t="shared" si="8"/>
        <v>0</v>
      </c>
      <c r="M9" s="1">
        <f t="shared" si="9"/>
        <v>0</v>
      </c>
      <c r="P9" s="8" t="s">
        <v>419</v>
      </c>
      <c r="Q9" s="5" t="str">
        <f t="shared" si="0"/>
        <v>N/A</v>
      </c>
      <c r="R9" s="18" t="str">
        <f t="shared" si="1"/>
        <v>N/A</v>
      </c>
      <c r="S9" s="3">
        <f t="shared" si="2"/>
        <v>0</v>
      </c>
      <c r="T9" s="3">
        <f t="shared" si="3"/>
        <v>0</v>
      </c>
      <c r="U9" s="3">
        <f t="shared" si="4"/>
        <v>0</v>
      </c>
      <c r="V9" s="3">
        <f t="shared" si="5"/>
        <v>0</v>
      </c>
    </row>
    <row r="10" spans="1:22">
      <c r="A10" s="14" t="str">
        <f>IF(Tabela1768[[#This Row],[Código]]="IBOV","^BVSP",IF(Tabela1768[[#This Row],[Código]]="","",CONCATENATE(LEFT(Tabela1768[[#This Row],[Código]],6),".SA")))</f>
        <v>AHEB3.SA</v>
      </c>
      <c r="C10" s="1" t="s">
        <v>2528</v>
      </c>
      <c r="D10" s="1" t="s">
        <v>2529</v>
      </c>
      <c r="E10" s="1" t="s">
        <v>2529</v>
      </c>
      <c r="F10" s="1" t="s">
        <v>2529</v>
      </c>
      <c r="G10" s="1" t="s">
        <v>2529</v>
      </c>
      <c r="H10" s="18">
        <v>42520</v>
      </c>
      <c r="J10" s="1">
        <f t="shared" si="6"/>
        <v>20.05</v>
      </c>
      <c r="K10" s="1">
        <f t="shared" si="7"/>
        <v>20.05</v>
      </c>
      <c r="L10" s="1">
        <f t="shared" si="8"/>
        <v>20.05</v>
      </c>
      <c r="M10" s="1">
        <f t="shared" si="9"/>
        <v>20.05</v>
      </c>
      <c r="P10" s="5" t="s">
        <v>362</v>
      </c>
      <c r="Q10" s="5" t="str">
        <f t="shared" si="0"/>
        <v>SPTURIS     ON</v>
      </c>
      <c r="R10" s="18">
        <f t="shared" si="1"/>
        <v>42520</v>
      </c>
      <c r="S10" s="3">
        <f t="shared" si="2"/>
        <v>20.05</v>
      </c>
      <c r="T10" s="3">
        <f t="shared" si="3"/>
        <v>20.05</v>
      </c>
      <c r="U10" s="3">
        <f t="shared" si="4"/>
        <v>20.05</v>
      </c>
      <c r="V10" s="3">
        <f t="shared" si="5"/>
        <v>20.05</v>
      </c>
    </row>
    <row r="11" spans="1:22">
      <c r="A11" s="14" t="str">
        <f>IF(Tabela1768[[#This Row],[Código]]="IBOV","^BVSP",IF(Tabela1768[[#This Row],[Código]]="","",CONCATENATE(LEFT(Tabela1768[[#This Row],[Código]],6),".SA")))</f>
        <v>AHEB5.SA</v>
      </c>
      <c r="C11" s="1" t="s">
        <v>2530</v>
      </c>
      <c r="D11" s="1" t="s">
        <v>2529</v>
      </c>
      <c r="E11" s="1" t="s">
        <v>2529</v>
      </c>
      <c r="F11" s="1" t="s">
        <v>2529</v>
      </c>
      <c r="G11" s="1" t="s">
        <v>2529</v>
      </c>
      <c r="H11" s="18">
        <v>42520</v>
      </c>
      <c r="J11" s="1">
        <f t="shared" si="6"/>
        <v>20.05</v>
      </c>
      <c r="K11" s="1">
        <f t="shared" si="7"/>
        <v>20.05</v>
      </c>
      <c r="L11" s="1">
        <f t="shared" si="8"/>
        <v>20.05</v>
      </c>
      <c r="M11" s="1">
        <f t="shared" si="9"/>
        <v>20.05</v>
      </c>
      <c r="P11" s="5" t="s">
        <v>363</v>
      </c>
      <c r="Q11" s="5" t="str">
        <f t="shared" si="0"/>
        <v>SPTURIS     PNA</v>
      </c>
      <c r="R11" s="18">
        <f t="shared" si="1"/>
        <v>42520</v>
      </c>
      <c r="S11" s="3">
        <f t="shared" si="2"/>
        <v>20.05</v>
      </c>
      <c r="T11" s="3">
        <f t="shared" si="3"/>
        <v>20.05</v>
      </c>
      <c r="U11" s="3">
        <f t="shared" si="4"/>
        <v>20.05</v>
      </c>
      <c r="V11" s="3">
        <f t="shared" si="5"/>
        <v>20.05</v>
      </c>
    </row>
    <row r="12" spans="1:22">
      <c r="A12" s="14" t="str">
        <f>IF(Tabela1768[[#This Row],[Código]]="IBOV","^BVSP",IF(Tabela1768[[#This Row],[Código]]="","",CONCATENATE(LEFT(Tabela1768[[#This Row],[Código]],6),".SA")))</f>
        <v>AHEB6.SA</v>
      </c>
      <c r="C12" s="1" t="s">
        <v>2531</v>
      </c>
      <c r="D12" s="1" t="s">
        <v>2529</v>
      </c>
      <c r="E12" s="1" t="s">
        <v>2529</v>
      </c>
      <c r="F12" s="1" t="s">
        <v>2529</v>
      </c>
      <c r="G12" s="1" t="s">
        <v>2529</v>
      </c>
      <c r="H12" s="18">
        <v>42520</v>
      </c>
      <c r="J12" s="1">
        <f t="shared" si="6"/>
        <v>20.05</v>
      </c>
      <c r="K12" s="1">
        <f t="shared" si="7"/>
        <v>20.05</v>
      </c>
      <c r="L12" s="1">
        <f t="shared" si="8"/>
        <v>20.05</v>
      </c>
      <c r="M12" s="1">
        <f t="shared" si="9"/>
        <v>20.05</v>
      </c>
      <c r="P12" s="5" t="s">
        <v>364</v>
      </c>
      <c r="Q12" s="5" t="str">
        <f t="shared" si="0"/>
        <v>SPTURIS     PNB</v>
      </c>
      <c r="R12" s="18">
        <f t="shared" si="1"/>
        <v>42520</v>
      </c>
      <c r="S12" s="3">
        <f t="shared" si="2"/>
        <v>20.05</v>
      </c>
      <c r="T12" s="3">
        <f t="shared" si="3"/>
        <v>20.05</v>
      </c>
      <c r="U12" s="3">
        <f t="shared" si="4"/>
        <v>20.05</v>
      </c>
      <c r="V12" s="3">
        <f t="shared" si="5"/>
        <v>20.05</v>
      </c>
    </row>
    <row r="13" spans="1:22">
      <c r="A13" s="14" t="str">
        <f>IF(Tabela1768[[#This Row],[Código]]="IBOV","^BVSP",IF(Tabela1768[[#This Row],[Código]]="","",CONCATENATE(LEFT(Tabela1768[[#This Row],[Código]],6),".SA")))</f>
        <v>ALPA3.SA</v>
      </c>
      <c r="C13" s="1" t="s">
        <v>2532</v>
      </c>
      <c r="D13" s="1" t="s">
        <v>3179</v>
      </c>
      <c r="E13" s="1" t="s">
        <v>2187</v>
      </c>
      <c r="F13" s="1" t="s">
        <v>2934</v>
      </c>
      <c r="G13" s="1" t="s">
        <v>2187</v>
      </c>
      <c r="H13" s="18">
        <v>42529</v>
      </c>
      <c r="J13" s="1">
        <f t="shared" si="6"/>
        <v>10.119999999999999</v>
      </c>
      <c r="K13" s="1">
        <f t="shared" si="7"/>
        <v>10</v>
      </c>
      <c r="L13" s="1">
        <f t="shared" si="8"/>
        <v>10.3</v>
      </c>
      <c r="M13" s="1">
        <f t="shared" si="9"/>
        <v>10</v>
      </c>
      <c r="P13" s="1" t="s">
        <v>407</v>
      </c>
      <c r="Q13" s="5" t="str">
        <f t="shared" si="0"/>
        <v>ALPARGATAS  ON      N1</v>
      </c>
      <c r="R13" s="18">
        <f t="shared" si="1"/>
        <v>42529</v>
      </c>
      <c r="S13" s="3">
        <f t="shared" si="2"/>
        <v>10.119999999999999</v>
      </c>
      <c r="T13" s="3">
        <f t="shared" si="3"/>
        <v>10</v>
      </c>
      <c r="U13" s="3">
        <f t="shared" si="4"/>
        <v>10.3</v>
      </c>
      <c r="V13" s="3">
        <f t="shared" si="5"/>
        <v>10</v>
      </c>
    </row>
    <row r="14" spans="1:22">
      <c r="A14" s="14" t="str">
        <f>IF(Tabela1768[[#This Row],[Código]]="IBOV","^BVSP",IF(Tabela1768[[#This Row],[Código]]="","",CONCATENATE(LEFT(Tabela1768[[#This Row],[Código]],6),".SA")))</f>
        <v>ALPA4.SA</v>
      </c>
      <c r="C14" s="1" t="s">
        <v>2533</v>
      </c>
      <c r="D14" s="1" t="s">
        <v>2506</v>
      </c>
      <c r="E14" s="1" t="s">
        <v>3432</v>
      </c>
      <c r="F14" s="1" t="s">
        <v>3433</v>
      </c>
      <c r="G14" s="1" t="s">
        <v>2506</v>
      </c>
      <c r="H14" s="18">
        <v>42529</v>
      </c>
      <c r="J14" s="1">
        <f t="shared" si="6"/>
        <v>10.01</v>
      </c>
      <c r="K14" s="1">
        <f t="shared" si="7"/>
        <v>10.17</v>
      </c>
      <c r="L14" s="1">
        <f t="shared" si="8"/>
        <v>10.19</v>
      </c>
      <c r="M14" s="1">
        <f t="shared" si="9"/>
        <v>10.01</v>
      </c>
      <c r="P14" s="7" t="s">
        <v>408</v>
      </c>
      <c r="Q14" s="5" t="str">
        <f t="shared" si="0"/>
        <v>ALPARGATAS  PN      N1</v>
      </c>
      <c r="R14" s="18">
        <f t="shared" si="1"/>
        <v>42529</v>
      </c>
      <c r="S14" s="3">
        <f t="shared" si="2"/>
        <v>10.01</v>
      </c>
      <c r="T14" s="3">
        <f t="shared" si="3"/>
        <v>10.17</v>
      </c>
      <c r="U14" s="3">
        <f t="shared" si="4"/>
        <v>10.19</v>
      </c>
      <c r="V14" s="3">
        <f t="shared" si="5"/>
        <v>10.01</v>
      </c>
    </row>
    <row r="15" spans="1:22">
      <c r="A15" s="14" t="str">
        <f>IF(Tabela1768[[#This Row],[Código]]="IBOV","^BVSP",IF(Tabela1768[[#This Row],[Código]]="","",CONCATENATE(LEFT(Tabela1768[[#This Row],[Código]],6),".SA")))</f>
        <v>AMAR3.SA</v>
      </c>
      <c r="C15" s="1" t="s">
        <v>2534</v>
      </c>
      <c r="D15" s="1" t="s">
        <v>3064</v>
      </c>
      <c r="E15" s="1" t="s">
        <v>3178</v>
      </c>
      <c r="F15" s="1" t="s">
        <v>2194</v>
      </c>
      <c r="G15" s="1" t="s">
        <v>3434</v>
      </c>
      <c r="H15" s="18">
        <v>42529</v>
      </c>
      <c r="J15" s="1">
        <f t="shared" si="6"/>
        <v>7.7</v>
      </c>
      <c r="K15" s="1">
        <f t="shared" si="7"/>
        <v>7.8</v>
      </c>
      <c r="L15" s="1">
        <f t="shared" si="8"/>
        <v>8</v>
      </c>
      <c r="M15" s="1">
        <f t="shared" si="9"/>
        <v>7.69</v>
      </c>
      <c r="P15" s="8" t="s">
        <v>433</v>
      </c>
      <c r="Q15" s="5" t="str">
        <f t="shared" si="0"/>
        <v>LOJAS MARISAON      NM</v>
      </c>
      <c r="R15" s="18">
        <f t="shared" si="1"/>
        <v>42529</v>
      </c>
      <c r="S15" s="3">
        <f t="shared" si="2"/>
        <v>7.7</v>
      </c>
      <c r="T15" s="3">
        <f t="shared" si="3"/>
        <v>7.8</v>
      </c>
      <c r="U15" s="3">
        <f t="shared" si="4"/>
        <v>8</v>
      </c>
      <c r="V15" s="3">
        <f t="shared" si="5"/>
        <v>7.69</v>
      </c>
    </row>
    <row r="16" spans="1:22">
      <c r="A16" s="14" t="str">
        <f>IF(Tabela1768[[#This Row],[Código]]="IBOV","^BVSP",IF(Tabela1768[[#This Row],[Código]]="","",CONCATENATE(LEFT(Tabela1768[[#This Row],[Código]],6),".SA")))</f>
        <v>ARZZ3.SA</v>
      </c>
      <c r="C16" s="1" t="s">
        <v>2535</v>
      </c>
      <c r="D16" s="1" t="s">
        <v>3435</v>
      </c>
      <c r="E16" s="1" t="s">
        <v>3025</v>
      </c>
      <c r="F16" s="1" t="s">
        <v>3436</v>
      </c>
      <c r="G16" s="1" t="s">
        <v>3180</v>
      </c>
      <c r="H16" s="18">
        <v>42529</v>
      </c>
      <c r="J16" s="1">
        <f t="shared" si="6"/>
        <v>25.59</v>
      </c>
      <c r="K16" s="1">
        <f t="shared" si="7"/>
        <v>26</v>
      </c>
      <c r="L16" s="1">
        <f t="shared" si="8"/>
        <v>26.04</v>
      </c>
      <c r="M16" s="1">
        <f t="shared" si="9"/>
        <v>25.42</v>
      </c>
      <c r="P16" s="8" t="s">
        <v>425</v>
      </c>
      <c r="Q16" s="5" t="str">
        <f t="shared" si="0"/>
        <v>AREZZO CO   ON      NM</v>
      </c>
      <c r="R16" s="18">
        <f t="shared" si="1"/>
        <v>42529</v>
      </c>
      <c r="S16" s="3">
        <f t="shared" si="2"/>
        <v>25.59</v>
      </c>
      <c r="T16" s="3">
        <f t="shared" si="3"/>
        <v>26</v>
      </c>
      <c r="U16" s="3">
        <f t="shared" si="4"/>
        <v>26.04</v>
      </c>
      <c r="V16" s="3">
        <f t="shared" si="5"/>
        <v>25.42</v>
      </c>
    </row>
    <row r="17" spans="1:22">
      <c r="A17" s="14" t="str">
        <f>IF(Tabela1768[[#This Row],[Código]]="IBOV","^BVSP",IF(Tabela1768[[#This Row],[Código]]="","",CONCATENATE(LEFT(Tabela1768[[#This Row],[Código]],6),".SA")))</f>
        <v>BISA3.SA</v>
      </c>
      <c r="C17" s="1" t="s">
        <v>191</v>
      </c>
      <c r="D17" s="1" t="s">
        <v>191</v>
      </c>
      <c r="E17" s="1" t="s">
        <v>191</v>
      </c>
      <c r="F17" s="1" t="s">
        <v>191</v>
      </c>
      <c r="G17" s="1" t="s">
        <v>191</v>
      </c>
      <c r="H17" s="18" t="s">
        <v>191</v>
      </c>
      <c r="J17" s="1">
        <f t="shared" si="6"/>
        <v>0</v>
      </c>
      <c r="K17" s="1">
        <f t="shared" si="7"/>
        <v>0</v>
      </c>
      <c r="L17" s="1">
        <f t="shared" si="8"/>
        <v>0</v>
      </c>
      <c r="M17" s="1">
        <f t="shared" si="9"/>
        <v>0</v>
      </c>
      <c r="P17" s="5" t="s">
        <v>437</v>
      </c>
      <c r="Q17" s="5" t="str">
        <f t="shared" si="0"/>
        <v>N/A</v>
      </c>
      <c r="R17" s="18" t="str">
        <f t="shared" si="1"/>
        <v>N/A</v>
      </c>
      <c r="S17" s="3">
        <f t="shared" si="2"/>
        <v>0</v>
      </c>
      <c r="T17" s="3">
        <f t="shared" si="3"/>
        <v>0</v>
      </c>
      <c r="U17" s="3">
        <f t="shared" si="4"/>
        <v>0</v>
      </c>
      <c r="V17" s="3">
        <f t="shared" si="5"/>
        <v>0</v>
      </c>
    </row>
    <row r="18" spans="1:22">
      <c r="A18" s="14" t="str">
        <f>IF(Tabela1768[[#This Row],[Código]]="IBOV","^BVSP",IF(Tabela1768[[#This Row],[Código]]="","",CONCATENATE(LEFT(Tabela1768[[#This Row],[Código]],6),".SA")))</f>
        <v>BMKS3.SA</v>
      </c>
      <c r="C18" s="1" t="s">
        <v>2536</v>
      </c>
      <c r="D18" s="1" t="s">
        <v>3181</v>
      </c>
      <c r="E18" s="1" t="s">
        <v>3181</v>
      </c>
      <c r="F18" s="1" t="s">
        <v>3181</v>
      </c>
      <c r="G18" s="1" t="s">
        <v>3181</v>
      </c>
      <c r="H18" s="18">
        <v>42529</v>
      </c>
      <c r="J18" s="1">
        <f t="shared" si="6"/>
        <v>260</v>
      </c>
      <c r="K18" s="1">
        <f t="shared" si="7"/>
        <v>260</v>
      </c>
      <c r="L18" s="1">
        <f t="shared" si="8"/>
        <v>260</v>
      </c>
      <c r="M18" s="1">
        <f t="shared" si="9"/>
        <v>260</v>
      </c>
      <c r="P18" s="7" t="s">
        <v>366</v>
      </c>
      <c r="Q18" s="5" t="str">
        <f t="shared" si="0"/>
        <v>BIC MONARK  ON</v>
      </c>
      <c r="R18" s="18">
        <f t="shared" si="1"/>
        <v>42529</v>
      </c>
      <c r="S18" s="3">
        <f t="shared" si="2"/>
        <v>260</v>
      </c>
      <c r="T18" s="3">
        <f t="shared" si="3"/>
        <v>260</v>
      </c>
      <c r="U18" s="3">
        <f t="shared" si="4"/>
        <v>260</v>
      </c>
      <c r="V18" s="3">
        <f t="shared" si="5"/>
        <v>260</v>
      </c>
    </row>
    <row r="19" spans="1:22">
      <c r="A19" s="14" t="str">
        <f>IF(Tabela1768[[#This Row],[Código]]="IBOV","^BVSP",IF(Tabela1768[[#This Row],[Código]]="","",CONCATENATE(LEFT(Tabela1768[[#This Row],[Código]],6),".SA")))</f>
        <v>BMTO3.SA</v>
      </c>
      <c r="C19" s="1" t="s">
        <v>2537</v>
      </c>
      <c r="D19" s="1" t="s">
        <v>2538</v>
      </c>
      <c r="E19" s="1" t="s">
        <v>2538</v>
      </c>
      <c r="F19" s="1" t="s">
        <v>2538</v>
      </c>
      <c r="G19" s="1" t="s">
        <v>2538</v>
      </c>
      <c r="H19" s="18">
        <v>42473</v>
      </c>
      <c r="J19" s="1">
        <f t="shared" si="6"/>
        <v>4.4000000000000004</v>
      </c>
      <c r="K19" s="1">
        <f t="shared" si="7"/>
        <v>4.4000000000000004</v>
      </c>
      <c r="L19" s="1">
        <f t="shared" si="8"/>
        <v>4.4000000000000004</v>
      </c>
      <c r="M19" s="1">
        <f t="shared" si="9"/>
        <v>4.4000000000000004</v>
      </c>
      <c r="P19" s="8" t="s">
        <v>370</v>
      </c>
      <c r="Q19" s="5" t="str">
        <f t="shared" si="0"/>
        <v>BRASMOTOR   ON</v>
      </c>
      <c r="R19" s="18">
        <f t="shared" si="1"/>
        <v>42473</v>
      </c>
      <c r="S19" s="3">
        <f t="shared" si="2"/>
        <v>4.4000000000000004</v>
      </c>
      <c r="T19" s="3">
        <f t="shared" si="3"/>
        <v>4.4000000000000004</v>
      </c>
      <c r="U19" s="3">
        <f t="shared" si="4"/>
        <v>4.4000000000000004</v>
      </c>
      <c r="V19" s="3">
        <f t="shared" si="5"/>
        <v>4.4000000000000004</v>
      </c>
    </row>
    <row r="20" spans="1:22">
      <c r="A20" s="14" t="str">
        <f>IF(Tabela1768[[#This Row],[Código]]="IBOV","^BVSP",IF(Tabela1768[[#This Row],[Código]]="","",CONCATENATE(LEFT(Tabela1768[[#This Row],[Código]],6),".SA")))</f>
        <v>BMTO4.SA</v>
      </c>
      <c r="C20" s="1" t="s">
        <v>2539</v>
      </c>
      <c r="D20" s="1" t="s">
        <v>2540</v>
      </c>
      <c r="E20" s="1" t="s">
        <v>2281</v>
      </c>
      <c r="F20" s="1" t="s">
        <v>2540</v>
      </c>
      <c r="G20" s="1" t="s">
        <v>2281</v>
      </c>
      <c r="H20" s="18">
        <v>42523</v>
      </c>
      <c r="J20" s="1">
        <f t="shared" si="6"/>
        <v>4.59</v>
      </c>
      <c r="K20" s="1">
        <f t="shared" si="7"/>
        <v>4.58</v>
      </c>
      <c r="L20" s="1">
        <f t="shared" si="8"/>
        <v>4.59</v>
      </c>
      <c r="M20" s="1">
        <f t="shared" si="9"/>
        <v>4.58</v>
      </c>
      <c r="P20" s="8" t="s">
        <v>371</v>
      </c>
      <c r="Q20" s="5" t="str">
        <f t="shared" si="0"/>
        <v>BRASMOTOR   PN</v>
      </c>
      <c r="R20" s="18">
        <f t="shared" si="1"/>
        <v>42523</v>
      </c>
      <c r="S20" s="3">
        <f t="shared" si="2"/>
        <v>4.59</v>
      </c>
      <c r="T20" s="3">
        <f t="shared" si="3"/>
        <v>4.58</v>
      </c>
      <c r="U20" s="3">
        <f t="shared" si="4"/>
        <v>4.59</v>
      </c>
      <c r="V20" s="3">
        <f t="shared" si="5"/>
        <v>4.58</v>
      </c>
    </row>
    <row r="21" spans="1:22">
      <c r="A21" s="14" t="str">
        <f>IF(Tabela1768[[#This Row],[Código]]="IBOV","^BVSP",IF(Tabela1768[[#This Row],[Código]]="","",CONCATENATE(LEFT(Tabela1768[[#This Row],[Código]],6),".SA")))</f>
        <v>BSEV3.SA</v>
      </c>
      <c r="C21" s="1" t="s">
        <v>2541</v>
      </c>
      <c r="D21" s="1" t="s">
        <v>3437</v>
      </c>
      <c r="E21" s="1" t="s">
        <v>2267</v>
      </c>
      <c r="F21" s="1" t="s">
        <v>3438</v>
      </c>
      <c r="G21" s="1" t="s">
        <v>3437</v>
      </c>
      <c r="H21" s="18">
        <v>42529</v>
      </c>
      <c r="J21" s="1">
        <f t="shared" si="6"/>
        <v>8.02</v>
      </c>
      <c r="K21" s="1">
        <f t="shared" si="7"/>
        <v>8.5</v>
      </c>
      <c r="L21" s="1">
        <f t="shared" si="8"/>
        <v>8.7899999999999991</v>
      </c>
      <c r="M21" s="1">
        <f t="shared" si="9"/>
        <v>8.02</v>
      </c>
      <c r="P21" s="7" t="s">
        <v>357</v>
      </c>
      <c r="Q21" s="5" t="str">
        <f t="shared" si="0"/>
        <v>BIOSEV      ON      NM</v>
      </c>
      <c r="R21" s="18">
        <f t="shared" si="1"/>
        <v>42529</v>
      </c>
      <c r="S21" s="3">
        <f t="shared" si="2"/>
        <v>8.02</v>
      </c>
      <c r="T21" s="3">
        <f t="shared" si="3"/>
        <v>8.5</v>
      </c>
      <c r="U21" s="3">
        <f t="shared" si="4"/>
        <v>8.7899999999999991</v>
      </c>
      <c r="V21" s="3">
        <f t="shared" si="5"/>
        <v>8.02</v>
      </c>
    </row>
    <row r="22" spans="1:22">
      <c r="A22" s="14" t="str">
        <f>IF(Tabela1768[[#This Row],[Código]]="IBOV","^BVSP",IF(Tabela1768[[#This Row],[Código]]="","",CONCATENATE(LEFT(Tabela1768[[#This Row],[Código]],6),".SA")))</f>
        <v>CALI3.SA</v>
      </c>
      <c r="C22" s="1" t="s">
        <v>2542</v>
      </c>
      <c r="D22" s="19">
        <v>1128965</v>
      </c>
      <c r="E22" s="19">
        <v>1128965</v>
      </c>
      <c r="F22" s="19">
        <v>1128965</v>
      </c>
      <c r="G22" s="19">
        <v>1128965</v>
      </c>
      <c r="H22" s="18">
        <v>42457</v>
      </c>
      <c r="J22" s="1">
        <f t="shared" si="6"/>
        <v>1128.6500000000001</v>
      </c>
      <c r="K22" s="1">
        <f t="shared" si="7"/>
        <v>1128.6500000000001</v>
      </c>
      <c r="L22" s="1">
        <f t="shared" si="8"/>
        <v>1128.6500000000001</v>
      </c>
      <c r="M22" s="1">
        <f t="shared" si="9"/>
        <v>1128.6500000000001</v>
      </c>
      <c r="P22" s="9" t="s">
        <v>438</v>
      </c>
      <c r="Q22" s="5" t="str">
        <f t="shared" si="0"/>
        <v>CONST A LINDON</v>
      </c>
      <c r="R22" s="18">
        <f t="shared" si="1"/>
        <v>42457</v>
      </c>
      <c r="S22" s="3">
        <f t="shared" si="2"/>
        <v>1128.6500000000001</v>
      </c>
      <c r="T22" s="3">
        <f t="shared" si="3"/>
        <v>1128.6500000000001</v>
      </c>
      <c r="U22" s="3">
        <f t="shared" si="4"/>
        <v>1128.6500000000001</v>
      </c>
      <c r="V22" s="3">
        <f t="shared" si="5"/>
        <v>1128.6500000000001</v>
      </c>
    </row>
    <row r="23" spans="1:22">
      <c r="A23" s="14" t="str">
        <f>IF(Tabela1768[[#This Row],[Código]]="IBOV","^BVSP",IF(Tabela1768[[#This Row],[Código]]="","",CONCATENATE(LEFT(Tabela1768[[#This Row],[Código]],6),".SA")))</f>
        <v>CALI4.SA</v>
      </c>
      <c r="C23" s="1" t="s">
        <v>2543</v>
      </c>
      <c r="D23" s="19">
        <v>2368865</v>
      </c>
      <c r="E23" s="19">
        <v>2368865</v>
      </c>
      <c r="F23" s="19">
        <v>2368865</v>
      </c>
      <c r="G23" s="19">
        <v>2368865</v>
      </c>
      <c r="H23" s="18">
        <v>42457</v>
      </c>
      <c r="J23" s="1">
        <f t="shared" si="6"/>
        <v>2368.65</v>
      </c>
      <c r="K23" s="1">
        <f t="shared" si="7"/>
        <v>2368.65</v>
      </c>
      <c r="L23" s="1">
        <f t="shared" si="8"/>
        <v>2368.65</v>
      </c>
      <c r="M23" s="1">
        <f t="shared" si="9"/>
        <v>2368.65</v>
      </c>
      <c r="P23" s="9" t="s">
        <v>439</v>
      </c>
      <c r="Q23" s="5" t="str">
        <f t="shared" si="0"/>
        <v>CONST A LINDPN</v>
      </c>
      <c r="R23" s="18">
        <f t="shared" si="1"/>
        <v>42457</v>
      </c>
      <c r="S23" s="3">
        <f t="shared" si="2"/>
        <v>2368.65</v>
      </c>
      <c r="T23" s="3">
        <f t="shared" si="3"/>
        <v>2368.65</v>
      </c>
      <c r="U23" s="3">
        <f t="shared" si="4"/>
        <v>2368.65</v>
      </c>
      <c r="V23" s="3">
        <f t="shared" si="5"/>
        <v>2368.65</v>
      </c>
    </row>
    <row r="24" spans="1:22">
      <c r="A24" s="14" t="str">
        <f>IF(Tabela1768[[#This Row],[Código]]="IBOV","^BVSP",IF(Tabela1768[[#This Row],[Código]]="","",CONCATENATE(LEFT(Tabela1768[[#This Row],[Código]],6),".SA")))</f>
        <v>CAMB3.SA</v>
      </c>
      <c r="C24" s="1" t="s">
        <v>2544</v>
      </c>
      <c r="D24" s="1" t="s">
        <v>191</v>
      </c>
      <c r="E24" s="1" t="s">
        <v>191</v>
      </c>
      <c r="F24" s="1" t="s">
        <v>191</v>
      </c>
      <c r="G24" s="1" t="s">
        <v>191</v>
      </c>
      <c r="H24" s="18">
        <v>42457</v>
      </c>
      <c r="J24" s="1">
        <f t="shared" si="6"/>
        <v>0</v>
      </c>
      <c r="K24" s="1">
        <f t="shared" si="7"/>
        <v>0</v>
      </c>
      <c r="L24" s="1">
        <f t="shared" si="8"/>
        <v>0</v>
      </c>
      <c r="M24" s="1">
        <f t="shared" si="9"/>
        <v>0</v>
      </c>
      <c r="P24" s="7" t="s">
        <v>409</v>
      </c>
      <c r="Q24" s="5" t="str">
        <f t="shared" si="0"/>
        <v>CAMBUCI     ON</v>
      </c>
      <c r="R24" s="18">
        <f t="shared" si="1"/>
        <v>42457</v>
      </c>
      <c r="S24" s="3">
        <f t="shared" si="2"/>
        <v>0</v>
      </c>
      <c r="T24" s="3">
        <f t="shared" si="3"/>
        <v>0</v>
      </c>
      <c r="U24" s="3">
        <f t="shared" si="4"/>
        <v>0</v>
      </c>
      <c r="V24" s="3">
        <f t="shared" si="5"/>
        <v>0</v>
      </c>
    </row>
    <row r="25" spans="1:22">
      <c r="A25" s="14" t="str">
        <f>IF(Tabela1768[[#This Row],[Código]]="IBOV","^BVSP",IF(Tabela1768[[#This Row],[Código]]="","",CONCATENATE(LEFT(Tabela1768[[#This Row],[Código]],6),".SA")))</f>
        <v>CAMB4.SA</v>
      </c>
      <c r="C25" s="1" t="s">
        <v>2545</v>
      </c>
      <c r="D25" s="1" t="s">
        <v>3126</v>
      </c>
      <c r="E25" s="1" t="s">
        <v>3066</v>
      </c>
      <c r="F25" s="1" t="s">
        <v>3439</v>
      </c>
      <c r="G25" s="1" t="s">
        <v>3066</v>
      </c>
      <c r="H25" s="18">
        <v>42529</v>
      </c>
      <c r="J25" s="1">
        <f t="shared" si="6"/>
        <v>0.56000000000000005</v>
      </c>
      <c r="K25" s="1">
        <f t="shared" si="7"/>
        <v>0.54</v>
      </c>
      <c r="L25" s="1">
        <f t="shared" si="8"/>
        <v>0.57999999999999996</v>
      </c>
      <c r="M25" s="1">
        <f t="shared" si="9"/>
        <v>0.54</v>
      </c>
      <c r="P25" s="5" t="s">
        <v>410</v>
      </c>
      <c r="Q25" s="5" t="str">
        <f t="shared" si="0"/>
        <v>CAMBUCI     PN</v>
      </c>
      <c r="R25" s="18">
        <f t="shared" si="1"/>
        <v>42529</v>
      </c>
      <c r="S25" s="3">
        <f t="shared" si="2"/>
        <v>0.56000000000000005</v>
      </c>
      <c r="T25" s="3">
        <f t="shared" si="3"/>
        <v>0.54</v>
      </c>
      <c r="U25" s="3">
        <f t="shared" si="4"/>
        <v>0.57999999999999996</v>
      </c>
      <c r="V25" s="3">
        <f t="shared" si="5"/>
        <v>0.54</v>
      </c>
    </row>
    <row r="26" spans="1:22">
      <c r="A26" s="14" t="str">
        <f>IF(Tabela1768[[#This Row],[Código]]="IBOV","^BVSP",IF(Tabela1768[[#This Row],[Código]]="","",CONCATENATE(LEFT(Tabela1768[[#This Row],[Código]],6),".SA")))</f>
        <v>CEDO3.SA</v>
      </c>
      <c r="C26" s="1" t="s">
        <v>2547</v>
      </c>
      <c r="D26" s="1" t="s">
        <v>2194</v>
      </c>
      <c r="E26" s="1" t="s">
        <v>2194</v>
      </c>
      <c r="F26" s="1" t="s">
        <v>2194</v>
      </c>
      <c r="G26" s="1" t="s">
        <v>2194</v>
      </c>
      <c r="H26" s="18">
        <v>42457</v>
      </c>
      <c r="J26" s="1">
        <f t="shared" si="6"/>
        <v>8</v>
      </c>
      <c r="K26" s="1">
        <f t="shared" si="7"/>
        <v>8</v>
      </c>
      <c r="L26" s="1">
        <f t="shared" si="8"/>
        <v>8</v>
      </c>
      <c r="M26" s="1">
        <f t="shared" si="9"/>
        <v>8</v>
      </c>
      <c r="P26" s="7" t="s">
        <v>378</v>
      </c>
      <c r="Q26" s="5" t="str">
        <f t="shared" si="0"/>
        <v>CEDRO       ON      N1</v>
      </c>
      <c r="R26" s="18">
        <f t="shared" si="1"/>
        <v>42457</v>
      </c>
      <c r="S26" s="3">
        <f t="shared" si="2"/>
        <v>8</v>
      </c>
      <c r="T26" s="3">
        <f t="shared" si="3"/>
        <v>8</v>
      </c>
      <c r="U26" s="3">
        <f t="shared" si="4"/>
        <v>8</v>
      </c>
      <c r="V26" s="3">
        <f t="shared" si="5"/>
        <v>8</v>
      </c>
    </row>
    <row r="27" spans="1:22">
      <c r="A27" s="14" t="str">
        <f>IF(Tabela1768[[#This Row],[Código]]="IBOV","^BVSP",IF(Tabela1768[[#This Row],[Código]]="","",CONCATENATE(LEFT(Tabela1768[[#This Row],[Código]],6),".SA")))</f>
        <v>CEDO4.SA</v>
      </c>
      <c r="C27" s="1" t="s">
        <v>2548</v>
      </c>
      <c r="D27" s="1" t="s">
        <v>2457</v>
      </c>
      <c r="E27" s="1" t="s">
        <v>100</v>
      </c>
      <c r="F27" s="1" t="s">
        <v>2457</v>
      </c>
      <c r="G27" s="1" t="s">
        <v>100</v>
      </c>
      <c r="H27" s="18">
        <v>42524</v>
      </c>
      <c r="J27" s="1">
        <f t="shared" si="6"/>
        <v>4.1100000000000003</v>
      </c>
      <c r="K27" s="1">
        <f t="shared" si="7"/>
        <v>4</v>
      </c>
      <c r="L27" s="1">
        <f t="shared" si="8"/>
        <v>4.1100000000000003</v>
      </c>
      <c r="M27" s="1">
        <f t="shared" si="9"/>
        <v>4</v>
      </c>
      <c r="P27" s="7" t="s">
        <v>379</v>
      </c>
      <c r="Q27" s="5" t="str">
        <f t="shared" si="0"/>
        <v>CEDRO       PN      N1</v>
      </c>
      <c r="R27" s="18">
        <f t="shared" si="1"/>
        <v>42524</v>
      </c>
      <c r="S27" s="3">
        <f t="shared" si="2"/>
        <v>4.1100000000000003</v>
      </c>
      <c r="T27" s="3">
        <f t="shared" si="3"/>
        <v>4</v>
      </c>
      <c r="U27" s="3">
        <f t="shared" si="4"/>
        <v>4.1100000000000003</v>
      </c>
      <c r="V27" s="3">
        <f t="shared" si="5"/>
        <v>4</v>
      </c>
    </row>
    <row r="28" spans="1:22">
      <c r="A28" s="14" t="str">
        <f>IF(Tabela1768[[#This Row],[Código]]="IBOV","^BVSP",IF(Tabela1768[[#This Row],[Código]]="","",CONCATENATE(LEFT(Tabela1768[[#This Row],[Código]],6),".SA")))</f>
        <v>CGRA3.SA</v>
      </c>
      <c r="C28" s="1" t="s">
        <v>2549</v>
      </c>
      <c r="D28" s="1" t="s">
        <v>2222</v>
      </c>
      <c r="E28" s="1" t="s">
        <v>3440</v>
      </c>
      <c r="F28" s="1" t="s">
        <v>3440</v>
      </c>
      <c r="G28" s="1" t="s">
        <v>2222</v>
      </c>
      <c r="H28" s="18">
        <v>42529</v>
      </c>
      <c r="J28" s="1">
        <f t="shared" si="6"/>
        <v>14.5</v>
      </c>
      <c r="K28" s="1">
        <f t="shared" si="7"/>
        <v>14.79</v>
      </c>
      <c r="L28" s="1">
        <f t="shared" si="8"/>
        <v>14.79</v>
      </c>
      <c r="M28" s="1">
        <f t="shared" si="9"/>
        <v>14.5</v>
      </c>
      <c r="P28" s="8" t="s">
        <v>426</v>
      </c>
      <c r="Q28" s="5" t="str">
        <f t="shared" si="0"/>
        <v>GRAZZIOTIN  ON</v>
      </c>
      <c r="R28" s="18">
        <f t="shared" si="1"/>
        <v>42529</v>
      </c>
      <c r="S28" s="3">
        <f t="shared" si="2"/>
        <v>14.5</v>
      </c>
      <c r="T28" s="3">
        <f t="shared" si="3"/>
        <v>14.79</v>
      </c>
      <c r="U28" s="3">
        <f t="shared" si="4"/>
        <v>14.79</v>
      </c>
      <c r="V28" s="3">
        <f t="shared" si="5"/>
        <v>14.5</v>
      </c>
    </row>
    <row r="29" spans="1:22">
      <c r="A29" s="14" t="str">
        <f>IF(Tabela1768[[#This Row],[Código]]="IBOV","^BVSP",IF(Tabela1768[[#This Row],[Código]]="","",CONCATENATE(LEFT(Tabela1768[[#This Row],[Código]],6),".SA")))</f>
        <v>CGRA4.SA</v>
      </c>
      <c r="C29" s="1" t="s">
        <v>2550</v>
      </c>
      <c r="D29" s="1" t="s">
        <v>3067</v>
      </c>
      <c r="E29" s="1" t="s">
        <v>3096</v>
      </c>
      <c r="F29" s="1" t="s">
        <v>3067</v>
      </c>
      <c r="G29" s="1" t="s">
        <v>3096</v>
      </c>
      <c r="H29" s="18">
        <v>42529</v>
      </c>
      <c r="J29" s="1">
        <f t="shared" si="6"/>
        <v>12.37</v>
      </c>
      <c r="K29" s="1">
        <f t="shared" si="7"/>
        <v>12.14</v>
      </c>
      <c r="L29" s="1">
        <f t="shared" si="8"/>
        <v>12.37</v>
      </c>
      <c r="M29" s="1">
        <f t="shared" si="9"/>
        <v>12.14</v>
      </c>
      <c r="P29" s="7" t="s">
        <v>427</v>
      </c>
      <c r="Q29" s="5" t="str">
        <f t="shared" si="0"/>
        <v>GRAZZIOTIN  PN</v>
      </c>
      <c r="R29" s="18">
        <f t="shared" si="1"/>
        <v>42529</v>
      </c>
      <c r="S29" s="3">
        <f t="shared" si="2"/>
        <v>12.37</v>
      </c>
      <c r="T29" s="3">
        <f t="shared" si="3"/>
        <v>12.14</v>
      </c>
      <c r="U29" s="3">
        <f t="shared" si="4"/>
        <v>12.37</v>
      </c>
      <c r="V29" s="3">
        <f t="shared" si="5"/>
        <v>12.14</v>
      </c>
    </row>
    <row r="30" spans="1:22">
      <c r="A30" s="14" t="str">
        <f>IF(Tabela1768[[#This Row],[Código]]="IBOV","^BVSP",IF(Tabela1768[[#This Row],[Código]]="","",CONCATENATE(LEFT(Tabela1768[[#This Row],[Código]],6),".SA")))</f>
        <v>CRDE3.SA</v>
      </c>
      <c r="C30" s="1" t="s">
        <v>2551</v>
      </c>
      <c r="D30" s="1" t="s">
        <v>2431</v>
      </c>
      <c r="E30" s="1" t="s">
        <v>2667</v>
      </c>
      <c r="F30" s="1" t="s">
        <v>2667</v>
      </c>
      <c r="G30" s="1" t="s">
        <v>2431</v>
      </c>
      <c r="H30" s="18">
        <v>42524</v>
      </c>
      <c r="J30" s="1">
        <f t="shared" si="6"/>
        <v>1.52</v>
      </c>
      <c r="K30" s="1">
        <f t="shared" si="7"/>
        <v>1.59</v>
      </c>
      <c r="L30" s="1">
        <f t="shared" si="8"/>
        <v>1.59</v>
      </c>
      <c r="M30" s="1">
        <f t="shared" si="9"/>
        <v>1.52</v>
      </c>
      <c r="P30" s="7" t="s">
        <v>440</v>
      </c>
      <c r="Q30" s="5" t="str">
        <f t="shared" si="0"/>
        <v>CR2         ON      NM</v>
      </c>
      <c r="R30" s="18">
        <f t="shared" si="1"/>
        <v>42524</v>
      </c>
      <c r="S30" s="3">
        <f t="shared" si="2"/>
        <v>1.52</v>
      </c>
      <c r="T30" s="3">
        <f t="shared" si="3"/>
        <v>1.59</v>
      </c>
      <c r="U30" s="3">
        <f t="shared" si="4"/>
        <v>1.59</v>
      </c>
      <c r="V30" s="3">
        <f t="shared" si="5"/>
        <v>1.52</v>
      </c>
    </row>
    <row r="31" spans="1:22">
      <c r="A31" s="14" t="str">
        <f>IF(Tabela1768[[#This Row],[Código]]="IBOV","^BVSP",IF(Tabela1768[[#This Row],[Código]]="","",CONCATENATE(LEFT(Tabela1768[[#This Row],[Código]],6),".SA")))</f>
        <v>CTKA3.SA</v>
      </c>
      <c r="C31" s="1" t="s">
        <v>2552</v>
      </c>
      <c r="D31" s="1" t="s">
        <v>2553</v>
      </c>
      <c r="E31" s="19" t="s">
        <v>2204</v>
      </c>
      <c r="F31" s="19" t="s">
        <v>2204</v>
      </c>
      <c r="G31" s="19" t="s">
        <v>2553</v>
      </c>
      <c r="H31" s="18">
        <v>42475</v>
      </c>
      <c r="J31" s="1">
        <f t="shared" si="6"/>
        <v>0.7</v>
      </c>
      <c r="K31" s="1">
        <f t="shared" si="7"/>
        <v>7</v>
      </c>
      <c r="L31" s="1">
        <f t="shared" si="8"/>
        <v>7</v>
      </c>
      <c r="M31" s="1">
        <f t="shared" si="9"/>
        <v>0.7</v>
      </c>
      <c r="P31" s="7" t="s">
        <v>397</v>
      </c>
      <c r="Q31" s="5" t="str">
        <f t="shared" si="0"/>
        <v>KARSTEN     ON</v>
      </c>
      <c r="R31" s="18">
        <f t="shared" si="1"/>
        <v>42475</v>
      </c>
      <c r="S31" s="3">
        <f t="shared" si="2"/>
        <v>0.7</v>
      </c>
      <c r="T31" s="3">
        <f t="shared" si="3"/>
        <v>7</v>
      </c>
      <c r="U31" s="3">
        <f t="shared" si="4"/>
        <v>7</v>
      </c>
      <c r="V31" s="3">
        <f t="shared" si="5"/>
        <v>0.7</v>
      </c>
    </row>
    <row r="32" spans="1:22">
      <c r="A32" s="14" t="str">
        <f>IF(Tabela1768[[#This Row],[Código]]="IBOV","^BVSP",IF(Tabela1768[[#This Row],[Código]]="","",CONCATENATE(LEFT(Tabela1768[[#This Row],[Código]],6),".SA")))</f>
        <v>CTKA4.SA</v>
      </c>
      <c r="C32" s="1" t="s">
        <v>2554</v>
      </c>
      <c r="D32" s="1" t="s">
        <v>293</v>
      </c>
      <c r="E32" s="1" t="s">
        <v>293</v>
      </c>
      <c r="F32" s="1" t="s">
        <v>293</v>
      </c>
      <c r="G32" s="1" t="s">
        <v>293</v>
      </c>
      <c r="H32" s="18">
        <v>42529</v>
      </c>
      <c r="J32" s="1">
        <f t="shared" si="6"/>
        <v>2</v>
      </c>
      <c r="K32" s="1">
        <f t="shared" si="7"/>
        <v>2</v>
      </c>
      <c r="L32" s="1">
        <f t="shared" si="8"/>
        <v>2</v>
      </c>
      <c r="M32" s="1">
        <f t="shared" si="9"/>
        <v>2</v>
      </c>
      <c r="P32" s="7" t="s">
        <v>398</v>
      </c>
      <c r="Q32" s="5" t="str">
        <f t="shared" si="0"/>
        <v>KARSTEN     PN</v>
      </c>
      <c r="R32" s="18">
        <f t="shared" si="1"/>
        <v>42529</v>
      </c>
      <c r="S32" s="3">
        <f t="shared" si="2"/>
        <v>2</v>
      </c>
      <c r="T32" s="3">
        <f t="shared" si="3"/>
        <v>2</v>
      </c>
      <c r="U32" s="3">
        <f t="shared" si="4"/>
        <v>2</v>
      </c>
      <c r="V32" s="3">
        <f t="shared" si="5"/>
        <v>2</v>
      </c>
    </row>
    <row r="33" spans="1:22">
      <c r="A33" s="14" t="str">
        <f>IF(Tabela1768[[#This Row],[Código]]="IBOV","^BVSP",IF(Tabela1768[[#This Row],[Código]]="","",CONCATENATE(LEFT(Tabela1768[[#This Row],[Código]],6),".SA")))</f>
        <v>CTNM3.SA</v>
      </c>
      <c r="C33" s="1" t="s">
        <v>2556</v>
      </c>
      <c r="D33" s="1" t="s">
        <v>2257</v>
      </c>
      <c r="E33" s="1" t="s">
        <v>2257</v>
      </c>
      <c r="F33" s="1" t="s">
        <v>2257</v>
      </c>
      <c r="G33" s="1" t="s">
        <v>2257</v>
      </c>
      <c r="H33" s="18">
        <v>42524</v>
      </c>
      <c r="J33" s="1">
        <f t="shared" si="6"/>
        <v>2.7</v>
      </c>
      <c r="K33" s="1">
        <f t="shared" si="7"/>
        <v>2.7</v>
      </c>
      <c r="L33" s="1">
        <f t="shared" si="8"/>
        <v>2.7</v>
      </c>
      <c r="M33" s="1">
        <f t="shared" si="9"/>
        <v>2.7</v>
      </c>
      <c r="P33" s="7" t="s">
        <v>388</v>
      </c>
      <c r="Q33" s="5" t="str">
        <f t="shared" si="0"/>
        <v>COTEMINAS   ON</v>
      </c>
      <c r="R33" s="18">
        <f t="shared" si="1"/>
        <v>42524</v>
      </c>
      <c r="S33" s="3">
        <f t="shared" si="2"/>
        <v>2.7</v>
      </c>
      <c r="T33" s="3">
        <f t="shared" si="3"/>
        <v>2.7</v>
      </c>
      <c r="U33" s="3">
        <f t="shared" si="4"/>
        <v>2.7</v>
      </c>
      <c r="V33" s="3">
        <f t="shared" si="5"/>
        <v>2.7</v>
      </c>
    </row>
    <row r="34" spans="1:22">
      <c r="A34" s="14" t="str">
        <f>IF(Tabela1768[[#This Row],[Código]]="IBOV","^BVSP",IF(Tabela1768[[#This Row],[Código]]="","",CONCATENATE(LEFT(Tabela1768[[#This Row],[Código]],6),".SA")))</f>
        <v>CTNM4.SA</v>
      </c>
      <c r="C34" s="1" t="s">
        <v>2557</v>
      </c>
      <c r="D34" s="1" t="s">
        <v>2283</v>
      </c>
      <c r="E34" s="1" t="s">
        <v>3441</v>
      </c>
      <c r="F34" s="1" t="s">
        <v>3441</v>
      </c>
      <c r="G34" s="1" t="s">
        <v>2283</v>
      </c>
      <c r="H34" s="18">
        <v>42529</v>
      </c>
      <c r="J34" s="1">
        <f t="shared" si="6"/>
        <v>2.63</v>
      </c>
      <c r="K34" s="1">
        <f t="shared" si="7"/>
        <v>2.8</v>
      </c>
      <c r="L34" s="1">
        <f t="shared" si="8"/>
        <v>2.8</v>
      </c>
      <c r="M34" s="1">
        <f t="shared" si="9"/>
        <v>2.63</v>
      </c>
      <c r="P34" s="7" t="s">
        <v>389</v>
      </c>
      <c r="Q34" s="5" t="str">
        <f t="shared" si="0"/>
        <v>COTEMINAS   PN</v>
      </c>
      <c r="R34" s="18">
        <f t="shared" si="1"/>
        <v>42529</v>
      </c>
      <c r="S34" s="3">
        <f t="shared" si="2"/>
        <v>2.63</v>
      </c>
      <c r="T34" s="3">
        <f t="shared" si="3"/>
        <v>2.8</v>
      </c>
      <c r="U34" s="3">
        <f t="shared" si="4"/>
        <v>2.8</v>
      </c>
      <c r="V34" s="3">
        <f t="shared" si="5"/>
        <v>2.63</v>
      </c>
    </row>
    <row r="35" spans="1:22">
      <c r="A35" s="14" t="str">
        <f>IF(Tabela1768[[#This Row],[Código]]="IBOV","^BVSP",IF(Tabela1768[[#This Row],[Código]]="","",CONCATENATE(LEFT(Tabela1768[[#This Row],[Código]],6),".SA")))</f>
        <v>CTSA3.SA</v>
      </c>
      <c r="C35" s="1" t="s">
        <v>2558</v>
      </c>
      <c r="D35" s="1" t="s">
        <v>2231</v>
      </c>
      <c r="E35" s="1" t="s">
        <v>2231</v>
      </c>
      <c r="F35" s="1" t="s">
        <v>2231</v>
      </c>
      <c r="G35" s="1" t="s">
        <v>2231</v>
      </c>
      <c r="H35" s="18">
        <v>42528</v>
      </c>
      <c r="J35" s="1">
        <f t="shared" si="6"/>
        <v>1.65</v>
      </c>
      <c r="K35" s="1">
        <f t="shared" si="7"/>
        <v>1.65</v>
      </c>
      <c r="L35" s="1">
        <f t="shared" si="8"/>
        <v>1.65</v>
      </c>
      <c r="M35" s="1">
        <f t="shared" si="9"/>
        <v>1.65</v>
      </c>
      <c r="P35" s="7" t="s">
        <v>390</v>
      </c>
      <c r="Q35" s="5" t="str">
        <f t="shared" si="0"/>
        <v>SANTANENSE  ON</v>
      </c>
      <c r="R35" s="17">
        <f t="shared" si="1"/>
        <v>42528</v>
      </c>
      <c r="S35" s="4">
        <f t="shared" si="2"/>
        <v>1.65</v>
      </c>
      <c r="T35" s="4">
        <f t="shared" si="3"/>
        <v>1.65</v>
      </c>
      <c r="U35" s="4">
        <f t="shared" si="4"/>
        <v>1.65</v>
      </c>
      <c r="V35" s="4">
        <f t="shared" si="5"/>
        <v>1.65</v>
      </c>
    </row>
    <row r="36" spans="1:22">
      <c r="A36" s="14" t="str">
        <f>IF(Tabela1768[[#This Row],[Código]]="IBOV","^BVSP",IF(Tabela1768[[#This Row],[Código]]="","",CONCATENATE(LEFT(Tabela1768[[#This Row],[Código]],6),".SA")))</f>
        <v>CTSA4.SA</v>
      </c>
      <c r="C36" s="1" t="s">
        <v>2560</v>
      </c>
      <c r="D36" s="1" t="s">
        <v>2242</v>
      </c>
      <c r="E36" s="1" t="s">
        <v>2242</v>
      </c>
      <c r="F36" s="1" t="s">
        <v>2242</v>
      </c>
      <c r="G36" s="1" t="s">
        <v>2242</v>
      </c>
      <c r="H36" s="18">
        <v>42523</v>
      </c>
      <c r="J36" s="1">
        <f t="shared" si="6"/>
        <v>1.9</v>
      </c>
      <c r="K36" s="1">
        <f t="shared" si="7"/>
        <v>1.9</v>
      </c>
      <c r="L36" s="1">
        <f t="shared" si="8"/>
        <v>1.9</v>
      </c>
      <c r="M36" s="1">
        <f t="shared" si="9"/>
        <v>1.9</v>
      </c>
      <c r="P36" s="7" t="s">
        <v>391</v>
      </c>
      <c r="Q36" s="5" t="str">
        <f t="shared" si="0"/>
        <v>SANTANENSE  PN</v>
      </c>
      <c r="R36" s="18">
        <f t="shared" si="1"/>
        <v>42523</v>
      </c>
      <c r="S36" s="3">
        <f t="shared" si="2"/>
        <v>1.9</v>
      </c>
      <c r="T36" s="3">
        <f t="shared" si="3"/>
        <v>1.9</v>
      </c>
      <c r="U36" s="3">
        <f t="shared" si="4"/>
        <v>1.9</v>
      </c>
      <c r="V36" s="3">
        <f t="shared" si="5"/>
        <v>1.9</v>
      </c>
    </row>
    <row r="37" spans="1:22">
      <c r="A37" s="14" t="str">
        <f>IF(Tabela1768[[#This Row],[Código]]="IBOV","^BVSP",IF(Tabela1768[[#This Row],[Código]]="","",CONCATENATE(LEFT(Tabela1768[[#This Row],[Código]],6),".SA")))</f>
        <v>CTSA8.SA</v>
      </c>
      <c r="C37" s="1" t="s">
        <v>2561</v>
      </c>
      <c r="D37" s="1" t="s">
        <v>191</v>
      </c>
      <c r="E37" s="1" t="s">
        <v>191</v>
      </c>
      <c r="F37" s="1" t="s">
        <v>191</v>
      </c>
      <c r="G37" s="1" t="s">
        <v>191</v>
      </c>
      <c r="H37" s="18">
        <v>42457</v>
      </c>
      <c r="J37" s="1">
        <f t="shared" si="6"/>
        <v>0</v>
      </c>
      <c r="K37" s="1">
        <f t="shared" si="7"/>
        <v>0</v>
      </c>
      <c r="L37" s="1">
        <f t="shared" si="8"/>
        <v>0</v>
      </c>
      <c r="M37" s="1">
        <f t="shared" si="9"/>
        <v>0</v>
      </c>
      <c r="P37" s="7" t="s">
        <v>392</v>
      </c>
      <c r="Q37" s="5" t="str">
        <f t="shared" si="0"/>
        <v>SANTANENSE  PND</v>
      </c>
      <c r="R37" s="18">
        <f t="shared" si="1"/>
        <v>42457</v>
      </c>
      <c r="S37" s="3">
        <f t="shared" si="2"/>
        <v>0</v>
      </c>
      <c r="T37" s="3">
        <f t="shared" si="3"/>
        <v>0</v>
      </c>
      <c r="U37" s="3">
        <f t="shared" si="4"/>
        <v>0</v>
      </c>
      <c r="V37" s="3">
        <f t="shared" si="5"/>
        <v>0</v>
      </c>
    </row>
    <row r="38" spans="1:22">
      <c r="A38" s="14" t="str">
        <f>IF(Tabela1768[[#This Row],[Código]]="IBOV","^BVSP",IF(Tabela1768[[#This Row],[Código]]="","",CONCATENATE(LEFT(Tabela1768[[#This Row],[Código]],6),".SA")))</f>
        <v>CVCB3.SA</v>
      </c>
      <c r="C38" s="1" t="s">
        <v>2562</v>
      </c>
      <c r="D38" s="1" t="s">
        <v>3182</v>
      </c>
      <c r="E38" s="1" t="s">
        <v>3033</v>
      </c>
      <c r="F38" s="1" t="s">
        <v>3442</v>
      </c>
      <c r="G38" s="1" t="s">
        <v>3118</v>
      </c>
      <c r="H38" s="18">
        <v>42529</v>
      </c>
      <c r="J38" s="1">
        <f t="shared" si="6"/>
        <v>20.8</v>
      </c>
      <c r="K38" s="1">
        <f t="shared" si="7"/>
        <v>20.89</v>
      </c>
      <c r="L38" s="1">
        <f t="shared" si="8"/>
        <v>21.1</v>
      </c>
      <c r="M38" s="1">
        <f t="shared" si="9"/>
        <v>20.76</v>
      </c>
      <c r="P38" s="8" t="s">
        <v>361</v>
      </c>
      <c r="Q38" s="5" t="str">
        <f t="shared" si="0"/>
        <v>CVC BRASIL  ON      NM</v>
      </c>
      <c r="R38" s="18">
        <f t="shared" si="1"/>
        <v>42529</v>
      </c>
      <c r="S38" s="3">
        <f t="shared" si="2"/>
        <v>20.8</v>
      </c>
      <c r="T38" s="3">
        <f t="shared" si="3"/>
        <v>20.89</v>
      </c>
      <c r="U38" s="3">
        <f t="shared" si="4"/>
        <v>21.1</v>
      </c>
      <c r="V38" s="3">
        <f t="shared" si="5"/>
        <v>20.76</v>
      </c>
    </row>
    <row r="39" spans="1:22">
      <c r="A39" s="14" t="str">
        <f>IF(Tabela1768[[#This Row],[Código]]="IBOV","^BVSP",IF(Tabela1768[[#This Row],[Código]]="","",CONCATENATE(LEFT(Tabela1768[[#This Row],[Código]],6),".SA")))</f>
        <v>CYRE3.SA</v>
      </c>
      <c r="C39" s="1" t="s">
        <v>2563</v>
      </c>
      <c r="D39" s="1" t="s">
        <v>3432</v>
      </c>
      <c r="E39" s="1" t="s">
        <v>3294</v>
      </c>
      <c r="F39" s="1" t="s">
        <v>3294</v>
      </c>
      <c r="G39" s="1" t="s">
        <v>3443</v>
      </c>
      <c r="H39" s="18">
        <v>42529</v>
      </c>
      <c r="J39" s="1">
        <f t="shared" si="6"/>
        <v>10.17</v>
      </c>
      <c r="K39" s="1">
        <f t="shared" si="7"/>
        <v>10.69</v>
      </c>
      <c r="L39" s="1">
        <f t="shared" si="8"/>
        <v>10.69</v>
      </c>
      <c r="M39" s="1">
        <f t="shared" si="9"/>
        <v>10.07</v>
      </c>
      <c r="P39" s="7" t="s">
        <v>441</v>
      </c>
      <c r="Q39" s="5" t="str">
        <f t="shared" ref="Q39:Q70" si="10">IF(A39="","",C39)</f>
        <v>CYRELA REALTON      NM</v>
      </c>
      <c r="R39" s="18">
        <f t="shared" ref="R39:R70" si="11">IF(A39="","",H39)</f>
        <v>42529</v>
      </c>
      <c r="S39" s="3">
        <f t="shared" ref="S39:S70" si="12">J39</f>
        <v>10.17</v>
      </c>
      <c r="T39" s="3">
        <f t="shared" ref="T39:T70" si="13">K39</f>
        <v>10.69</v>
      </c>
      <c r="U39" s="3">
        <f t="shared" ref="U39:U70" si="14">L39</f>
        <v>10.69</v>
      </c>
      <c r="V39" s="3">
        <f t="shared" ref="V39:V70" si="15">M39</f>
        <v>10.07</v>
      </c>
    </row>
    <row r="40" spans="1:22">
      <c r="A40" s="14" t="str">
        <f>IF(Tabela1768[[#This Row],[Código]]="IBOV","^BVSP",IF(Tabela1768[[#This Row],[Código]]="","",CONCATENATE(LEFT(Tabela1768[[#This Row],[Código]],6),".SA")))</f>
        <v>DIRR3.SA</v>
      </c>
      <c r="C40" s="1" t="s">
        <v>2564</v>
      </c>
      <c r="D40" s="1" t="s">
        <v>3444</v>
      </c>
      <c r="E40" s="1" t="s">
        <v>3445</v>
      </c>
      <c r="F40" s="1" t="s">
        <v>3446</v>
      </c>
      <c r="G40" s="1" t="s">
        <v>3183</v>
      </c>
      <c r="H40" s="18">
        <v>42529</v>
      </c>
      <c r="J40" s="1">
        <f t="shared" si="6"/>
        <v>5.09</v>
      </c>
      <c r="K40" s="1">
        <f t="shared" si="7"/>
        <v>5.14</v>
      </c>
      <c r="L40" s="1">
        <f t="shared" si="8"/>
        <v>5.19</v>
      </c>
      <c r="M40" s="1">
        <f t="shared" si="9"/>
        <v>5.08</v>
      </c>
      <c r="P40" s="7" t="s">
        <v>442</v>
      </c>
      <c r="Q40" s="5" t="str">
        <f t="shared" si="10"/>
        <v>DIRECIONAL  ON      NM</v>
      </c>
      <c r="R40" s="18">
        <f t="shared" si="11"/>
        <v>42529</v>
      </c>
      <c r="S40" s="3">
        <f t="shared" si="12"/>
        <v>5.09</v>
      </c>
      <c r="T40" s="3">
        <f t="shared" si="13"/>
        <v>5.14</v>
      </c>
      <c r="U40" s="3">
        <f t="shared" si="14"/>
        <v>5.19</v>
      </c>
      <c r="V40" s="3">
        <f t="shared" si="15"/>
        <v>5.08</v>
      </c>
    </row>
    <row r="41" spans="1:22">
      <c r="A41" s="14" t="str">
        <f>IF(Tabela1768[[#This Row],[Código]]="IBOV","^BVSP",IF(Tabela1768[[#This Row],[Código]]="","",CONCATENATE(LEFT(Tabela1768[[#This Row],[Código]],6),".SA")))</f>
        <v>DOHL3.SA</v>
      </c>
      <c r="C41" s="1" t="s">
        <v>2565</v>
      </c>
      <c r="D41" s="1" t="s">
        <v>2267</v>
      </c>
      <c r="E41" s="19" t="s">
        <v>2267</v>
      </c>
      <c r="F41" s="19" t="s">
        <v>2267</v>
      </c>
      <c r="G41" s="19" t="s">
        <v>2267</v>
      </c>
      <c r="H41" s="18">
        <v>42457</v>
      </c>
      <c r="J41" s="1">
        <f t="shared" si="6"/>
        <v>8.5</v>
      </c>
      <c r="K41" s="1">
        <f t="shared" si="7"/>
        <v>8.5</v>
      </c>
      <c r="L41" s="1">
        <f t="shared" si="8"/>
        <v>8.5</v>
      </c>
      <c r="M41" s="1">
        <f t="shared" si="9"/>
        <v>8.5</v>
      </c>
      <c r="P41" s="8" t="s">
        <v>393</v>
      </c>
      <c r="Q41" s="5" t="str">
        <f t="shared" si="10"/>
        <v>DOHLER      ON</v>
      </c>
      <c r="R41" s="18">
        <f t="shared" si="11"/>
        <v>42457</v>
      </c>
      <c r="S41" s="3">
        <f t="shared" si="12"/>
        <v>8.5</v>
      </c>
      <c r="T41" s="3">
        <f t="shared" si="13"/>
        <v>8.5</v>
      </c>
      <c r="U41" s="3">
        <f t="shared" si="14"/>
        <v>8.5</v>
      </c>
      <c r="V41" s="3">
        <f t="shared" si="15"/>
        <v>8.5</v>
      </c>
    </row>
    <row r="42" spans="1:22">
      <c r="A42" s="14" t="str">
        <f>IF(Tabela1768[[#This Row],[Código]]="IBOV","^BVSP",IF(Tabela1768[[#This Row],[Código]]="","",CONCATENATE(LEFT(Tabela1768[[#This Row],[Código]],6),".SA")))</f>
        <v>DOHL4.SA</v>
      </c>
      <c r="C42" s="1" t="s">
        <v>2566</v>
      </c>
      <c r="D42" s="1" t="s">
        <v>2273</v>
      </c>
      <c r="E42" s="1" t="s">
        <v>2273</v>
      </c>
      <c r="F42" s="1" t="s">
        <v>2273</v>
      </c>
      <c r="G42" s="1" t="s">
        <v>2273</v>
      </c>
      <c r="H42" s="18">
        <v>42529</v>
      </c>
      <c r="J42" s="1">
        <f t="shared" si="6"/>
        <v>4.05</v>
      </c>
      <c r="K42" s="1">
        <f t="shared" si="7"/>
        <v>4.05</v>
      </c>
      <c r="L42" s="1">
        <f t="shared" si="8"/>
        <v>4.05</v>
      </c>
      <c r="M42" s="1">
        <f t="shared" si="9"/>
        <v>4.05</v>
      </c>
      <c r="P42" s="8" t="s">
        <v>394</v>
      </c>
      <c r="Q42" s="5" t="str">
        <f t="shared" si="10"/>
        <v>DOHLER      PN</v>
      </c>
      <c r="R42" s="17">
        <f t="shared" si="11"/>
        <v>42529</v>
      </c>
      <c r="S42" s="4">
        <f t="shared" si="12"/>
        <v>4.05</v>
      </c>
      <c r="T42" s="4">
        <f t="shared" si="13"/>
        <v>4.05</v>
      </c>
      <c r="U42" s="4">
        <f t="shared" si="14"/>
        <v>4.05</v>
      </c>
      <c r="V42" s="4">
        <f t="shared" si="15"/>
        <v>4.05</v>
      </c>
    </row>
    <row r="43" spans="1:22">
      <c r="A43" s="14" t="str">
        <f>IF(Tabela1768[[#This Row],[Código]]="IBOV","^BVSP",IF(Tabela1768[[#This Row],[Código]]="","",CONCATENATE(LEFT(Tabela1768[[#This Row],[Código]],6),".SA")))</f>
        <v>ECPR3.SA</v>
      </c>
      <c r="C43" s="1" t="s">
        <v>2567</v>
      </c>
      <c r="D43" s="1" t="s">
        <v>2261</v>
      </c>
      <c r="E43" s="1" t="s">
        <v>2261</v>
      </c>
      <c r="F43" s="1" t="s">
        <v>2261</v>
      </c>
      <c r="G43" s="1" t="s">
        <v>2261</v>
      </c>
      <c r="H43" s="18">
        <v>42506</v>
      </c>
      <c r="J43" s="1">
        <f t="shared" si="6"/>
        <v>31</v>
      </c>
      <c r="K43" s="1">
        <f t="shared" si="7"/>
        <v>31</v>
      </c>
      <c r="L43" s="1">
        <f t="shared" si="8"/>
        <v>31</v>
      </c>
      <c r="M43" s="1">
        <f t="shared" si="9"/>
        <v>31</v>
      </c>
      <c r="P43" s="7" t="s">
        <v>395</v>
      </c>
      <c r="Q43" s="5" t="str">
        <f t="shared" si="10"/>
        <v>ENCORPAR    ON</v>
      </c>
      <c r="R43" s="18">
        <f t="shared" si="11"/>
        <v>42506</v>
      </c>
      <c r="S43" s="3">
        <f t="shared" si="12"/>
        <v>31</v>
      </c>
      <c r="T43" s="3">
        <f t="shared" si="13"/>
        <v>31</v>
      </c>
      <c r="U43" s="3">
        <f t="shared" si="14"/>
        <v>31</v>
      </c>
      <c r="V43" s="3">
        <f t="shared" si="15"/>
        <v>31</v>
      </c>
    </row>
    <row r="44" spans="1:22">
      <c r="A44" s="14" t="str">
        <f>IF(Tabela1768[[#This Row],[Código]]="IBOV","^BVSP",IF(Tabela1768[[#This Row],[Código]]="","",CONCATENATE(LEFT(Tabela1768[[#This Row],[Código]],6),".SA")))</f>
        <v>ECPR4.SA</v>
      </c>
      <c r="C44" s="1" t="s">
        <v>2568</v>
      </c>
      <c r="D44" s="1" t="s">
        <v>2569</v>
      </c>
      <c r="E44" s="1" t="s">
        <v>2569</v>
      </c>
      <c r="F44" s="1" t="s">
        <v>2569</v>
      </c>
      <c r="G44" s="1" t="s">
        <v>2569</v>
      </c>
      <c r="H44" s="18">
        <v>42457</v>
      </c>
      <c r="J44" s="1">
        <f t="shared" si="6"/>
        <v>42.47</v>
      </c>
      <c r="K44" s="1">
        <f t="shared" si="7"/>
        <v>42.47</v>
      </c>
      <c r="L44" s="1">
        <f t="shared" si="8"/>
        <v>42.47</v>
      </c>
      <c r="M44" s="1">
        <f t="shared" si="9"/>
        <v>42.47</v>
      </c>
      <c r="P44" s="7" t="s">
        <v>396</v>
      </c>
      <c r="Q44" s="5" t="str">
        <f t="shared" si="10"/>
        <v>ENCORPAR    PN</v>
      </c>
      <c r="R44" s="18">
        <f t="shared" si="11"/>
        <v>42457</v>
      </c>
      <c r="S44" s="3">
        <f t="shared" si="12"/>
        <v>42.47</v>
      </c>
      <c r="T44" s="3">
        <f t="shared" si="13"/>
        <v>42.47</v>
      </c>
      <c r="U44" s="3">
        <f t="shared" si="14"/>
        <v>42.47</v>
      </c>
      <c r="V44" s="3">
        <f t="shared" si="15"/>
        <v>42.47</v>
      </c>
    </row>
    <row r="45" spans="1:22">
      <c r="A45" s="14" t="str">
        <f>IF(Tabela1768[[#This Row],[Código]]="IBOV","^BVSP",IF(Tabela1768[[#This Row],[Código]]="","",CONCATENATE(LEFT(Tabela1768[[#This Row],[Código]],6),".SA")))</f>
        <v>ESTR3.SA</v>
      </c>
      <c r="C45" s="1" t="s">
        <v>2570</v>
      </c>
      <c r="D45" s="1" t="s">
        <v>2259</v>
      </c>
      <c r="E45" s="1" t="s">
        <v>2259</v>
      </c>
      <c r="F45" s="1" t="s">
        <v>2259</v>
      </c>
      <c r="G45" s="1" t="s">
        <v>2259</v>
      </c>
      <c r="H45" s="18">
        <v>42457</v>
      </c>
      <c r="J45" s="1">
        <f t="shared" si="6"/>
        <v>2.0099999999999998</v>
      </c>
      <c r="K45" s="1">
        <f t="shared" si="7"/>
        <v>2.0099999999999998</v>
      </c>
      <c r="L45" s="1">
        <f t="shared" si="8"/>
        <v>2.0099999999999998</v>
      </c>
      <c r="M45" s="1">
        <f t="shared" si="9"/>
        <v>2.0099999999999998</v>
      </c>
      <c r="P45" s="8" t="s">
        <v>382</v>
      </c>
      <c r="Q45" s="5" t="str">
        <f t="shared" si="10"/>
        <v>ESTRELA     ON</v>
      </c>
      <c r="R45" s="18">
        <f t="shared" si="11"/>
        <v>42457</v>
      </c>
      <c r="S45" s="3">
        <f t="shared" si="12"/>
        <v>2.0099999999999998</v>
      </c>
      <c r="T45" s="3">
        <f t="shared" si="13"/>
        <v>2.0099999999999998</v>
      </c>
      <c r="U45" s="3">
        <f t="shared" si="14"/>
        <v>2.0099999999999998</v>
      </c>
      <c r="V45" s="3">
        <f t="shared" si="15"/>
        <v>2.0099999999999998</v>
      </c>
    </row>
    <row r="46" spans="1:22">
      <c r="A46" s="14" t="str">
        <f>IF(Tabela1768[[#This Row],[Código]]="IBOV","^BVSP",IF(Tabela1768[[#This Row],[Código]]="","",CONCATENATE(LEFT(Tabela1768[[#This Row],[Código]],6),".SA")))</f>
        <v>ESTR4.SA</v>
      </c>
      <c r="C46" s="1" t="s">
        <v>2571</v>
      </c>
      <c r="D46" s="1" t="s">
        <v>2288</v>
      </c>
      <c r="E46" s="1" t="s">
        <v>185</v>
      </c>
      <c r="F46" s="1" t="s">
        <v>185</v>
      </c>
      <c r="G46" s="1" t="s">
        <v>2288</v>
      </c>
      <c r="H46" s="18">
        <v>42529</v>
      </c>
      <c r="J46" s="1">
        <f t="shared" si="6"/>
        <v>0.48</v>
      </c>
      <c r="K46" s="1">
        <f t="shared" si="7"/>
        <v>0.5</v>
      </c>
      <c r="L46" s="1">
        <f t="shared" si="8"/>
        <v>0.5</v>
      </c>
      <c r="M46" s="1">
        <f t="shared" si="9"/>
        <v>0.48</v>
      </c>
      <c r="P46" s="7" t="s">
        <v>383</v>
      </c>
      <c r="Q46" s="5" t="str">
        <f t="shared" si="10"/>
        <v>ESTRELA     PN</v>
      </c>
      <c r="R46" s="18">
        <f t="shared" si="11"/>
        <v>42529</v>
      </c>
      <c r="S46" s="3">
        <f t="shared" si="12"/>
        <v>0.48</v>
      </c>
      <c r="T46" s="3">
        <f t="shared" si="13"/>
        <v>0.5</v>
      </c>
      <c r="U46" s="3">
        <f t="shared" si="14"/>
        <v>0.5</v>
      </c>
      <c r="V46" s="3">
        <f t="shared" si="15"/>
        <v>0.48</v>
      </c>
    </row>
    <row r="47" spans="1:22">
      <c r="A47" s="14" t="str">
        <f>IF(Tabela1768[[#This Row],[Código]]="IBOV","^BVSP",IF(Tabela1768[[#This Row],[Código]]="","",CONCATENATE(LEFT(Tabela1768[[#This Row],[Código]],6),".SA")))</f>
        <v>EVEN3.SA</v>
      </c>
      <c r="C47" s="1" t="s">
        <v>2572</v>
      </c>
      <c r="D47" s="1" t="s">
        <v>2274</v>
      </c>
      <c r="E47" s="1" t="s">
        <v>3447</v>
      </c>
      <c r="F47" s="1" t="s">
        <v>3448</v>
      </c>
      <c r="G47" s="1" t="s">
        <v>2274</v>
      </c>
      <c r="H47" s="18">
        <v>42529</v>
      </c>
      <c r="J47" s="1">
        <f t="shared" si="6"/>
        <v>4.08</v>
      </c>
      <c r="K47" s="1">
        <f t="shared" si="7"/>
        <v>4.21</v>
      </c>
      <c r="L47" s="1">
        <f t="shared" si="8"/>
        <v>4.2300000000000004</v>
      </c>
      <c r="M47" s="1">
        <f t="shared" si="9"/>
        <v>4.08</v>
      </c>
      <c r="P47" s="8" t="s">
        <v>443</v>
      </c>
      <c r="Q47" s="5" t="str">
        <f t="shared" si="10"/>
        <v>EVEN        ON  ED  NM</v>
      </c>
      <c r="R47" s="18">
        <f t="shared" si="11"/>
        <v>42529</v>
      </c>
      <c r="S47" s="3">
        <f t="shared" si="12"/>
        <v>4.08</v>
      </c>
      <c r="T47" s="3">
        <f t="shared" si="13"/>
        <v>4.21</v>
      </c>
      <c r="U47" s="3">
        <f t="shared" si="14"/>
        <v>4.2300000000000004</v>
      </c>
      <c r="V47" s="3">
        <f t="shared" si="15"/>
        <v>4.08</v>
      </c>
    </row>
    <row r="48" spans="1:22">
      <c r="A48" s="14" t="str">
        <f>IF(Tabela1768[[#This Row],[Código]]="IBOV","^BVSP",IF(Tabela1768[[#This Row],[Código]]="","",CONCATENATE(LEFT(Tabela1768[[#This Row],[Código]],6),".SA")))</f>
        <v>EZTC3.SA</v>
      </c>
      <c r="C48" s="1" t="s">
        <v>2573</v>
      </c>
      <c r="D48" s="1" t="s">
        <v>3449</v>
      </c>
      <c r="E48" s="1" t="s">
        <v>3223</v>
      </c>
      <c r="F48" s="1" t="s">
        <v>3110</v>
      </c>
      <c r="G48" s="1" t="s">
        <v>3449</v>
      </c>
      <c r="H48" s="18">
        <v>42529</v>
      </c>
      <c r="J48" s="1">
        <f t="shared" si="6"/>
        <v>15.83</v>
      </c>
      <c r="K48" s="1">
        <f t="shared" si="7"/>
        <v>16.27</v>
      </c>
      <c r="L48" s="1">
        <f t="shared" si="8"/>
        <v>16.29</v>
      </c>
      <c r="M48" s="1">
        <f t="shared" si="9"/>
        <v>15.83</v>
      </c>
      <c r="P48" s="5" t="s">
        <v>444</v>
      </c>
      <c r="Q48" s="5" t="str">
        <f t="shared" si="10"/>
        <v>EZTEC       ON      NM</v>
      </c>
      <c r="R48" s="18">
        <f t="shared" si="11"/>
        <v>42529</v>
      </c>
      <c r="S48" s="3">
        <f t="shared" si="12"/>
        <v>15.83</v>
      </c>
      <c r="T48" s="3">
        <f t="shared" si="13"/>
        <v>16.27</v>
      </c>
      <c r="U48" s="3">
        <f t="shared" si="14"/>
        <v>16.29</v>
      </c>
      <c r="V48" s="3">
        <f t="shared" si="15"/>
        <v>15.83</v>
      </c>
    </row>
    <row r="49" spans="1:22">
      <c r="A49" s="14" t="str">
        <f>IF(Tabela1768[[#This Row],[Código]]="IBOV","^BVSP",IF(Tabela1768[[#This Row],[Código]]="","",CONCATENATE(LEFT(Tabela1768[[#This Row],[Código]],6),".SA")))</f>
        <v>GFSA3.SA</v>
      </c>
      <c r="C49" s="1" t="s">
        <v>2574</v>
      </c>
      <c r="D49" s="1" t="s">
        <v>3071</v>
      </c>
      <c r="E49" s="1" t="s">
        <v>3450</v>
      </c>
      <c r="F49" s="1" t="s">
        <v>3070</v>
      </c>
      <c r="G49" s="1" t="s">
        <v>3451</v>
      </c>
      <c r="H49" s="18">
        <v>42529</v>
      </c>
      <c r="J49" s="1">
        <f t="shared" si="6"/>
        <v>1.73</v>
      </c>
      <c r="K49" s="1">
        <f t="shared" si="7"/>
        <v>1.77</v>
      </c>
      <c r="L49" s="1">
        <f t="shared" si="8"/>
        <v>1.78</v>
      </c>
      <c r="M49" s="1">
        <f t="shared" si="9"/>
        <v>1.71</v>
      </c>
      <c r="P49" s="7" t="s">
        <v>445</v>
      </c>
      <c r="Q49" s="5" t="str">
        <f t="shared" si="10"/>
        <v>GAFISA      ON      NM</v>
      </c>
      <c r="R49" s="18">
        <f t="shared" si="11"/>
        <v>42529</v>
      </c>
      <c r="S49" s="3">
        <f t="shared" si="12"/>
        <v>1.73</v>
      </c>
      <c r="T49" s="3">
        <f t="shared" si="13"/>
        <v>1.77</v>
      </c>
      <c r="U49" s="3">
        <f t="shared" si="14"/>
        <v>1.78</v>
      </c>
      <c r="V49" s="3">
        <f t="shared" si="15"/>
        <v>1.71</v>
      </c>
    </row>
    <row r="50" spans="1:22">
      <c r="A50" s="14" t="str">
        <f>IF(Tabela1768[[#This Row],[Código]]="IBOV","^BVSP",IF(Tabela1768[[#This Row],[Código]]="","",CONCATENATE(LEFT(Tabela1768[[#This Row],[Código]],6),".SA")))</f>
        <v>GUAR3.SA</v>
      </c>
      <c r="C50" s="1" t="s">
        <v>2576</v>
      </c>
      <c r="D50" s="1" t="s">
        <v>3452</v>
      </c>
      <c r="E50" s="1" t="s">
        <v>3453</v>
      </c>
      <c r="F50" s="1" t="s">
        <v>3454</v>
      </c>
      <c r="G50" s="1" t="s">
        <v>3452</v>
      </c>
      <c r="H50" s="18">
        <v>42529</v>
      </c>
      <c r="J50" s="1">
        <f t="shared" si="6"/>
        <v>55</v>
      </c>
      <c r="K50" s="1">
        <f t="shared" si="7"/>
        <v>56.45</v>
      </c>
      <c r="L50" s="1">
        <f t="shared" si="8"/>
        <v>56.47</v>
      </c>
      <c r="M50" s="1">
        <f t="shared" si="9"/>
        <v>55</v>
      </c>
      <c r="P50" s="7" t="s">
        <v>428</v>
      </c>
      <c r="Q50" s="5" t="str">
        <f t="shared" si="10"/>
        <v>GUARARAPES  ON</v>
      </c>
      <c r="R50" s="18">
        <f t="shared" si="11"/>
        <v>42529</v>
      </c>
      <c r="S50" s="3">
        <f t="shared" si="12"/>
        <v>55</v>
      </c>
      <c r="T50" s="3">
        <f t="shared" si="13"/>
        <v>56.45</v>
      </c>
      <c r="U50" s="3">
        <f t="shared" si="14"/>
        <v>56.47</v>
      </c>
      <c r="V50" s="3">
        <f t="shared" si="15"/>
        <v>55</v>
      </c>
    </row>
    <row r="51" spans="1:22">
      <c r="A51" s="14" t="str">
        <f>IF(Tabela1768[[#This Row],[Código]]="IBOV","^BVSP",IF(Tabela1768[[#This Row],[Código]]="","",CONCATENATE(LEFT(Tabela1768[[#This Row],[Código]],6),".SA")))</f>
        <v>GUAR4.SA</v>
      </c>
      <c r="C51" s="1" t="s">
        <v>2577</v>
      </c>
      <c r="D51" s="1" t="s">
        <v>3455</v>
      </c>
      <c r="E51" s="1" t="s">
        <v>3456</v>
      </c>
      <c r="F51" s="1" t="s">
        <v>3456</v>
      </c>
      <c r="G51" s="1" t="s">
        <v>3455</v>
      </c>
      <c r="H51" s="18">
        <v>42529</v>
      </c>
      <c r="J51" s="1">
        <f t="shared" si="6"/>
        <v>54.9</v>
      </c>
      <c r="K51" s="1">
        <f t="shared" si="7"/>
        <v>57.45</v>
      </c>
      <c r="L51" s="1">
        <f t="shared" si="8"/>
        <v>57.45</v>
      </c>
      <c r="M51" s="1">
        <f t="shared" si="9"/>
        <v>54.9</v>
      </c>
      <c r="P51" s="7" t="s">
        <v>429</v>
      </c>
      <c r="Q51" s="5" t="str">
        <f t="shared" si="10"/>
        <v>GUARARAPES  PN</v>
      </c>
      <c r="R51" s="17">
        <f t="shared" si="11"/>
        <v>42529</v>
      </c>
      <c r="S51" s="4">
        <f t="shared" si="12"/>
        <v>54.9</v>
      </c>
      <c r="T51" s="4">
        <f t="shared" si="13"/>
        <v>57.45</v>
      </c>
      <c r="U51" s="4">
        <f t="shared" si="14"/>
        <v>57.45</v>
      </c>
      <c r="V51" s="4">
        <f t="shared" si="15"/>
        <v>54.9</v>
      </c>
    </row>
    <row r="52" spans="1:22">
      <c r="A52" s="14" t="str">
        <f>IF(Tabela1768[[#This Row],[Código]]="IBOV","^BVSP",IF(Tabela1768[[#This Row],[Código]]="","",CONCATENATE(LEFT(Tabela1768[[#This Row],[Código]],6),".SA")))</f>
        <v>HBOR3.SA</v>
      </c>
      <c r="C52" s="1" t="s">
        <v>2578</v>
      </c>
      <c r="D52" s="1" t="s">
        <v>2260</v>
      </c>
      <c r="E52" s="1" t="s">
        <v>2260</v>
      </c>
      <c r="F52" s="1" t="s">
        <v>3457</v>
      </c>
      <c r="G52" s="1" t="s">
        <v>3128</v>
      </c>
      <c r="H52" s="18">
        <v>42529</v>
      </c>
      <c r="J52" s="1">
        <f t="shared" si="6"/>
        <v>1.5</v>
      </c>
      <c r="K52" s="1">
        <f t="shared" si="7"/>
        <v>1.5</v>
      </c>
      <c r="L52" s="1">
        <f t="shared" si="8"/>
        <v>1.51</v>
      </c>
      <c r="M52" s="1">
        <f t="shared" si="9"/>
        <v>1.49</v>
      </c>
      <c r="P52" s="7" t="s">
        <v>446</v>
      </c>
      <c r="Q52" s="5" t="str">
        <f t="shared" si="10"/>
        <v>HELBOR      ON      NM</v>
      </c>
      <c r="R52" s="18">
        <f t="shared" si="11"/>
        <v>42529</v>
      </c>
      <c r="S52" s="3">
        <f t="shared" si="12"/>
        <v>1.5</v>
      </c>
      <c r="T52" s="3">
        <f t="shared" si="13"/>
        <v>1.5</v>
      </c>
      <c r="U52" s="3">
        <f t="shared" si="14"/>
        <v>1.51</v>
      </c>
      <c r="V52" s="3">
        <f t="shared" si="15"/>
        <v>1.49</v>
      </c>
    </row>
    <row r="53" spans="1:22">
      <c r="A53" s="14" t="str">
        <f>IF(Tabela1768[[#This Row],[Código]]="IBOV","^BVSP",IF(Tabela1768[[#This Row],[Código]]="","",CONCATENATE(LEFT(Tabela1768[[#This Row],[Código]],6),".SA")))</f>
        <v>HETA3.SA</v>
      </c>
      <c r="C53" s="1" t="s">
        <v>2579</v>
      </c>
      <c r="D53" s="1" t="s">
        <v>2269</v>
      </c>
      <c r="E53" s="1" t="s">
        <v>2269</v>
      </c>
      <c r="F53" s="1" t="s">
        <v>2269</v>
      </c>
      <c r="G53" s="1" t="s">
        <v>2269</v>
      </c>
      <c r="H53" s="18">
        <v>42235</v>
      </c>
      <c r="J53" s="1">
        <f t="shared" si="6"/>
        <v>9.3000000000000007</v>
      </c>
      <c r="K53" s="1">
        <f t="shared" si="7"/>
        <v>9.3000000000000007</v>
      </c>
      <c r="L53" s="1">
        <f t="shared" si="8"/>
        <v>9.3000000000000007</v>
      </c>
      <c r="M53" s="1">
        <f t="shared" si="9"/>
        <v>9.3000000000000007</v>
      </c>
      <c r="P53" s="7" t="s">
        <v>386</v>
      </c>
      <c r="Q53" s="5" t="str">
        <f t="shared" si="10"/>
        <v>HERCULES    ON</v>
      </c>
      <c r="R53" s="18">
        <f t="shared" si="11"/>
        <v>42235</v>
      </c>
      <c r="S53" s="3">
        <f t="shared" si="12"/>
        <v>9.3000000000000007</v>
      </c>
      <c r="T53" s="3">
        <f t="shared" si="13"/>
        <v>9.3000000000000007</v>
      </c>
      <c r="U53" s="3">
        <f t="shared" si="14"/>
        <v>9.3000000000000007</v>
      </c>
      <c r="V53" s="3">
        <f t="shared" si="15"/>
        <v>9.3000000000000007</v>
      </c>
    </row>
    <row r="54" spans="1:22">
      <c r="A54" s="14" t="str">
        <f>IF(Tabela1768[[#This Row],[Código]]="IBOV","^BVSP",IF(Tabela1768[[#This Row],[Código]]="","",CONCATENATE(LEFT(Tabela1768[[#This Row],[Código]],6),".SA")))</f>
        <v>HETA4.SA</v>
      </c>
      <c r="C54" s="1" t="s">
        <v>2580</v>
      </c>
      <c r="D54" s="1" t="s">
        <v>2581</v>
      </c>
      <c r="E54" s="19" t="s">
        <v>2581</v>
      </c>
      <c r="F54" s="19" t="s">
        <v>2581</v>
      </c>
      <c r="G54" s="19" t="s">
        <v>2581</v>
      </c>
      <c r="H54" s="18">
        <v>42503</v>
      </c>
      <c r="J54" s="1">
        <f t="shared" si="6"/>
        <v>5.99</v>
      </c>
      <c r="K54" s="1">
        <f t="shared" si="7"/>
        <v>5.99</v>
      </c>
      <c r="L54" s="1">
        <f t="shared" si="8"/>
        <v>5.99</v>
      </c>
      <c r="M54" s="1">
        <f t="shared" si="9"/>
        <v>5.99</v>
      </c>
      <c r="P54" s="7" t="s">
        <v>387</v>
      </c>
      <c r="Q54" s="5" t="str">
        <f t="shared" si="10"/>
        <v>HERCULES    PN</v>
      </c>
      <c r="R54" s="18">
        <f t="shared" si="11"/>
        <v>42503</v>
      </c>
      <c r="S54" s="3">
        <f t="shared" si="12"/>
        <v>5.99</v>
      </c>
      <c r="T54" s="3">
        <f t="shared" si="13"/>
        <v>5.99</v>
      </c>
      <c r="U54" s="3">
        <f t="shared" si="14"/>
        <v>5.99</v>
      </c>
      <c r="V54" s="3">
        <f t="shared" si="15"/>
        <v>5.99</v>
      </c>
    </row>
    <row r="55" spans="1:22">
      <c r="A55" s="14" t="str">
        <f>IF(Tabela1768[[#This Row],[Código]]="IBOV","^BVSP",IF(Tabela1768[[#This Row],[Código]]="","",CONCATENATE(LEFT(Tabela1768[[#This Row],[Código]],6),".SA")))</f>
        <v>HGTX3.SA</v>
      </c>
      <c r="C55" s="1" t="s">
        <v>2995</v>
      </c>
      <c r="D55" s="1" t="s">
        <v>3458</v>
      </c>
      <c r="E55" s="1" t="s">
        <v>3459</v>
      </c>
      <c r="F55" s="1" t="s">
        <v>3155</v>
      </c>
      <c r="G55" s="1" t="s">
        <v>3115</v>
      </c>
      <c r="H55" s="18">
        <v>42529</v>
      </c>
      <c r="J55" s="1">
        <f t="shared" si="6"/>
        <v>13.73</v>
      </c>
      <c r="K55" s="1">
        <f t="shared" si="7"/>
        <v>13.79</v>
      </c>
      <c r="L55" s="1">
        <f t="shared" si="8"/>
        <v>13.83</v>
      </c>
      <c r="M55" s="1">
        <f t="shared" si="9"/>
        <v>13.55</v>
      </c>
      <c r="P55" s="7" t="s">
        <v>377</v>
      </c>
      <c r="Q55" s="5" t="str">
        <f t="shared" si="10"/>
        <v>CIA HERING  ON  EJ  NM</v>
      </c>
      <c r="R55" s="18">
        <f t="shared" si="11"/>
        <v>42529</v>
      </c>
      <c r="S55" s="3">
        <f t="shared" si="12"/>
        <v>13.73</v>
      </c>
      <c r="T55" s="3">
        <f t="shared" si="13"/>
        <v>13.79</v>
      </c>
      <c r="U55" s="3">
        <f t="shared" si="14"/>
        <v>13.83</v>
      </c>
      <c r="V55" s="3">
        <f t="shared" si="15"/>
        <v>13.55</v>
      </c>
    </row>
    <row r="56" spans="1:22">
      <c r="A56" s="14" t="str">
        <f>IF(Tabela1768[[#This Row],[Código]]="IBOV","^BVSP",IF(Tabela1768[[#This Row],[Código]]="","",CONCATENATE(LEFT(Tabela1768[[#This Row],[Código]],6),".SA")))</f>
        <v>IGBR3.SA</v>
      </c>
      <c r="C56" s="1" t="s">
        <v>2582</v>
      </c>
      <c r="D56" s="1" t="s">
        <v>2275</v>
      </c>
      <c r="E56" s="1" t="s">
        <v>2275</v>
      </c>
      <c r="F56" s="1" t="s">
        <v>2275</v>
      </c>
      <c r="G56" s="1" t="s">
        <v>3460</v>
      </c>
      <c r="H56" s="18">
        <v>42529</v>
      </c>
      <c r="J56" s="1">
        <f t="shared" si="6"/>
        <v>1.97</v>
      </c>
      <c r="K56" s="1">
        <f t="shared" si="7"/>
        <v>1.97</v>
      </c>
      <c r="L56" s="1">
        <f t="shared" si="8"/>
        <v>1.97</v>
      </c>
      <c r="M56" s="1">
        <f t="shared" si="9"/>
        <v>1.96</v>
      </c>
      <c r="P56" s="7" t="s">
        <v>376</v>
      </c>
      <c r="Q56" s="5" t="str">
        <f t="shared" si="10"/>
        <v>IGB S/A     ON</v>
      </c>
      <c r="R56" s="18">
        <f t="shared" si="11"/>
        <v>42529</v>
      </c>
      <c r="S56" s="3">
        <f t="shared" si="12"/>
        <v>1.97</v>
      </c>
      <c r="T56" s="3">
        <f t="shared" si="13"/>
        <v>1.97</v>
      </c>
      <c r="U56" s="3">
        <f t="shared" si="14"/>
        <v>1.97</v>
      </c>
      <c r="V56" s="3">
        <f t="shared" si="15"/>
        <v>1.96</v>
      </c>
    </row>
    <row r="57" spans="1:22">
      <c r="A57" s="14" t="str">
        <f>IF(Tabela1768[[#This Row],[Código]]="IBOV","^BVSP",IF(Tabela1768[[#This Row],[Código]]="","",CONCATENATE(LEFT(Tabela1768[[#This Row],[Código]],6),".SA")))</f>
        <v>IGUA3.SA</v>
      </c>
      <c r="C57" s="1" t="s">
        <v>191</v>
      </c>
      <c r="D57" s="1" t="s">
        <v>191</v>
      </c>
      <c r="E57" s="1" t="s">
        <v>191</v>
      </c>
      <c r="F57" s="1" t="s">
        <v>191</v>
      </c>
      <c r="G57" s="1" t="s">
        <v>191</v>
      </c>
      <c r="H57" s="18" t="s">
        <v>191</v>
      </c>
      <c r="J57" s="1">
        <f t="shared" si="6"/>
        <v>0</v>
      </c>
      <c r="K57" s="1">
        <f t="shared" si="7"/>
        <v>0</v>
      </c>
      <c r="L57" s="1">
        <f t="shared" si="8"/>
        <v>0</v>
      </c>
      <c r="M57" s="1">
        <f t="shared" si="9"/>
        <v>0</v>
      </c>
      <c r="P57" s="7" t="s">
        <v>353</v>
      </c>
      <c r="Q57" s="5" t="str">
        <f t="shared" si="10"/>
        <v>N/A</v>
      </c>
      <c r="R57" s="18" t="str">
        <f t="shared" si="11"/>
        <v>N/A</v>
      </c>
      <c r="S57" s="3">
        <f t="shared" si="12"/>
        <v>0</v>
      </c>
      <c r="T57" s="3">
        <f t="shared" si="13"/>
        <v>0</v>
      </c>
      <c r="U57" s="3">
        <f t="shared" si="14"/>
        <v>0</v>
      </c>
      <c r="V57" s="3">
        <f t="shared" si="15"/>
        <v>0</v>
      </c>
    </row>
    <row r="58" spans="1:22">
      <c r="A58" s="14" t="str">
        <f>IF(Tabela1768[[#This Row],[Código]]="IBOV","^BVSP",IF(Tabela1768[[#This Row],[Código]]="","",CONCATENATE(LEFT(Tabela1768[[#This Row],[Código]],6),".SA")))</f>
        <v>IGUA5.SA</v>
      </c>
      <c r="C58" s="1" t="s">
        <v>191</v>
      </c>
      <c r="D58" s="1" t="s">
        <v>191</v>
      </c>
      <c r="E58" s="1" t="s">
        <v>191</v>
      </c>
      <c r="F58" s="1" t="s">
        <v>191</v>
      </c>
      <c r="G58" s="1" t="s">
        <v>191</v>
      </c>
      <c r="H58" s="18" t="s">
        <v>191</v>
      </c>
      <c r="J58" s="1">
        <f t="shared" si="6"/>
        <v>0</v>
      </c>
      <c r="K58" s="1">
        <f t="shared" si="7"/>
        <v>0</v>
      </c>
      <c r="L58" s="1">
        <f t="shared" si="8"/>
        <v>0</v>
      </c>
      <c r="M58" s="1">
        <f t="shared" si="9"/>
        <v>0</v>
      </c>
      <c r="P58" s="8" t="s">
        <v>354</v>
      </c>
      <c r="Q58" s="5" t="str">
        <f t="shared" si="10"/>
        <v>N/A</v>
      </c>
      <c r="R58" s="18" t="str">
        <f t="shared" si="11"/>
        <v>N/A</v>
      </c>
      <c r="S58" s="3">
        <f t="shared" si="12"/>
        <v>0</v>
      </c>
      <c r="T58" s="3">
        <f t="shared" si="13"/>
        <v>0</v>
      </c>
      <c r="U58" s="3">
        <f t="shared" si="14"/>
        <v>0</v>
      </c>
      <c r="V58" s="3">
        <f t="shared" si="15"/>
        <v>0</v>
      </c>
    </row>
    <row r="59" spans="1:22">
      <c r="A59" s="14" t="str">
        <f>IF(Tabela1768[[#This Row],[Código]]="IBOV","^BVSP",IF(Tabela1768[[#This Row],[Código]]="","",CONCATENATE(LEFT(Tabela1768[[#This Row],[Código]],6),".SA")))</f>
        <v>IGUA6.SA</v>
      </c>
      <c r="C59" s="1" t="s">
        <v>191</v>
      </c>
      <c r="D59" s="1" t="s">
        <v>191</v>
      </c>
      <c r="E59" s="19" t="s">
        <v>191</v>
      </c>
      <c r="F59" s="19" t="s">
        <v>191</v>
      </c>
      <c r="G59" s="19" t="s">
        <v>191</v>
      </c>
      <c r="H59" s="18" t="s">
        <v>191</v>
      </c>
      <c r="J59" s="1">
        <f t="shared" si="6"/>
        <v>0</v>
      </c>
      <c r="K59" s="1">
        <f t="shared" si="7"/>
        <v>0</v>
      </c>
      <c r="L59" s="1">
        <f t="shared" si="8"/>
        <v>0</v>
      </c>
      <c r="M59" s="1">
        <f t="shared" si="9"/>
        <v>0</v>
      </c>
      <c r="P59" s="7" t="s">
        <v>355</v>
      </c>
      <c r="Q59" s="5" t="str">
        <f t="shared" si="10"/>
        <v>N/A</v>
      </c>
      <c r="R59" s="18" t="str">
        <f t="shared" si="11"/>
        <v>N/A</v>
      </c>
      <c r="S59" s="3">
        <f t="shared" si="12"/>
        <v>0</v>
      </c>
      <c r="T59" s="3">
        <f t="shared" si="13"/>
        <v>0</v>
      </c>
      <c r="U59" s="3">
        <f t="shared" si="14"/>
        <v>0</v>
      </c>
      <c r="V59" s="3">
        <f t="shared" si="15"/>
        <v>0</v>
      </c>
    </row>
    <row r="60" spans="1:22">
      <c r="A60" s="14" t="str">
        <f>IF(Tabela1768[[#This Row],[Código]]="IBOV","^BVSP",IF(Tabela1768[[#This Row],[Código]]="","",CONCATENATE(LEFT(Tabela1768[[#This Row],[Código]],6),".SA")))</f>
        <v>IMCH3.SA</v>
      </c>
      <c r="C60" s="1" t="s">
        <v>191</v>
      </c>
      <c r="D60" s="1" t="s">
        <v>191</v>
      </c>
      <c r="E60" s="19" t="s">
        <v>191</v>
      </c>
      <c r="F60" s="19" t="s">
        <v>191</v>
      </c>
      <c r="G60" s="19" t="s">
        <v>191</v>
      </c>
      <c r="H60" s="18" t="s">
        <v>191</v>
      </c>
      <c r="J60" s="1">
        <f t="shared" si="6"/>
        <v>0</v>
      </c>
      <c r="K60" s="1">
        <f t="shared" si="7"/>
        <v>0</v>
      </c>
      <c r="L60" s="1">
        <f t="shared" si="8"/>
        <v>0</v>
      </c>
      <c r="M60" s="1">
        <f t="shared" si="9"/>
        <v>0</v>
      </c>
      <c r="P60" s="7" t="s">
        <v>422</v>
      </c>
      <c r="Q60" s="5" t="str">
        <f t="shared" si="10"/>
        <v>N/A</v>
      </c>
      <c r="R60" s="18" t="str">
        <f t="shared" si="11"/>
        <v>N/A</v>
      </c>
      <c r="S60" s="3">
        <f t="shared" si="12"/>
        <v>0</v>
      </c>
      <c r="T60" s="3">
        <f t="shared" si="13"/>
        <v>0</v>
      </c>
      <c r="U60" s="3">
        <f t="shared" si="14"/>
        <v>0</v>
      </c>
      <c r="V60" s="3">
        <f t="shared" si="15"/>
        <v>0</v>
      </c>
    </row>
    <row r="61" spans="1:22">
      <c r="A61" s="14" t="str">
        <f>IF(Tabela1768[[#This Row],[Código]]="IBOV","^BVSP",IF(Tabela1768[[#This Row],[Código]]="","",CONCATENATE(LEFT(Tabela1768[[#This Row],[Código]],6),".SA")))</f>
        <v>JFEN3.SA</v>
      </c>
      <c r="C61" s="1" t="s">
        <v>2584</v>
      </c>
      <c r="D61" s="1" t="s">
        <v>2264</v>
      </c>
      <c r="E61" s="1" t="s">
        <v>2585</v>
      </c>
      <c r="F61" s="1" t="s">
        <v>2585</v>
      </c>
      <c r="G61" s="1" t="s">
        <v>2264</v>
      </c>
      <c r="H61" s="18">
        <v>42521</v>
      </c>
      <c r="J61" s="1">
        <f t="shared" si="6"/>
        <v>2.2999999999999998</v>
      </c>
      <c r="K61" s="1">
        <f t="shared" si="7"/>
        <v>2.4</v>
      </c>
      <c r="L61" s="1">
        <f t="shared" si="8"/>
        <v>2.4</v>
      </c>
      <c r="M61" s="1">
        <f t="shared" si="9"/>
        <v>2.2999999999999998</v>
      </c>
      <c r="P61" s="5" t="s">
        <v>448</v>
      </c>
      <c r="Q61" s="5" t="str">
        <f t="shared" si="10"/>
        <v>JOAO FORTES ON</v>
      </c>
      <c r="R61" s="18">
        <f t="shared" si="11"/>
        <v>42521</v>
      </c>
      <c r="S61" s="3">
        <f t="shared" si="12"/>
        <v>2.2999999999999998</v>
      </c>
      <c r="T61" s="3">
        <f t="shared" si="13"/>
        <v>2.4</v>
      </c>
      <c r="U61" s="3">
        <f t="shared" si="14"/>
        <v>2.4</v>
      </c>
      <c r="V61" s="3">
        <f t="shared" si="15"/>
        <v>2.2999999999999998</v>
      </c>
    </row>
    <row r="62" spans="1:22">
      <c r="A62" s="14" t="str">
        <f>IF(Tabela1768[[#This Row],[Código]]="IBOV","^BVSP",IF(Tabela1768[[#This Row],[Código]]="","",CONCATENATE(LEFT(Tabela1768[[#This Row],[Código]],6),".SA")))</f>
        <v>JHSF3.SA</v>
      </c>
      <c r="C62" s="1" t="s">
        <v>2586</v>
      </c>
      <c r="D62" s="1" t="s">
        <v>3461</v>
      </c>
      <c r="E62" s="1" t="s">
        <v>3461</v>
      </c>
      <c r="F62" s="1" t="s">
        <v>3461</v>
      </c>
      <c r="G62" s="1" t="s">
        <v>3002</v>
      </c>
      <c r="H62" s="18">
        <v>42529</v>
      </c>
      <c r="J62" s="1">
        <f t="shared" si="6"/>
        <v>1.1299999999999999</v>
      </c>
      <c r="K62" s="1">
        <f t="shared" si="7"/>
        <v>1.1299999999999999</v>
      </c>
      <c r="L62" s="1">
        <f t="shared" si="8"/>
        <v>1.1299999999999999</v>
      </c>
      <c r="M62" s="1">
        <f t="shared" si="9"/>
        <v>1.0900000000000001</v>
      </c>
      <c r="P62" s="5" t="s">
        <v>447</v>
      </c>
      <c r="Q62" s="5" t="str">
        <f t="shared" si="10"/>
        <v>JHSF PART   ON      NM</v>
      </c>
      <c r="R62" s="18">
        <f t="shared" si="11"/>
        <v>42529</v>
      </c>
      <c r="S62" s="3">
        <f t="shared" si="12"/>
        <v>1.1299999999999999</v>
      </c>
      <c r="T62" s="3">
        <f t="shared" si="13"/>
        <v>1.1299999999999999</v>
      </c>
      <c r="U62" s="3">
        <f t="shared" si="14"/>
        <v>1.1299999999999999</v>
      </c>
      <c r="V62" s="3">
        <f t="shared" si="15"/>
        <v>1.0900000000000001</v>
      </c>
    </row>
    <row r="63" spans="1:22">
      <c r="A63" s="14" t="str">
        <f>IF(Tabela1768[[#This Row],[Código]]="IBOV","^BVSP",IF(Tabela1768[[#This Row],[Código]]="","",CONCATENATE(LEFT(Tabela1768[[#This Row],[Código]],6),".SA")))</f>
        <v>JOPA3.SA</v>
      </c>
      <c r="C63" s="1" t="s">
        <v>2587</v>
      </c>
      <c r="D63" s="1" t="s">
        <v>2290</v>
      </c>
      <c r="E63" s="1" t="s">
        <v>2290</v>
      </c>
      <c r="F63" s="1" t="s">
        <v>2290</v>
      </c>
      <c r="G63" s="1" t="s">
        <v>2290</v>
      </c>
      <c r="H63" s="18">
        <v>42468</v>
      </c>
      <c r="J63" s="1">
        <f t="shared" si="6"/>
        <v>16</v>
      </c>
      <c r="K63" s="1">
        <f t="shared" si="7"/>
        <v>16</v>
      </c>
      <c r="L63" s="1">
        <f t="shared" si="8"/>
        <v>16</v>
      </c>
      <c r="M63" s="1">
        <f t="shared" si="9"/>
        <v>16</v>
      </c>
      <c r="P63" s="7" t="s">
        <v>131</v>
      </c>
      <c r="Q63" s="5" t="str">
        <f t="shared" si="10"/>
        <v>JOSAPAR     ON</v>
      </c>
      <c r="R63" s="17">
        <f t="shared" si="11"/>
        <v>42468</v>
      </c>
      <c r="S63" s="4">
        <f t="shared" si="12"/>
        <v>16</v>
      </c>
      <c r="T63" s="4">
        <f t="shared" si="13"/>
        <v>16</v>
      </c>
      <c r="U63" s="3">
        <f t="shared" si="14"/>
        <v>16</v>
      </c>
      <c r="V63" s="3">
        <f t="shared" si="15"/>
        <v>16</v>
      </c>
    </row>
    <row r="64" spans="1:22">
      <c r="A64" s="14" t="str">
        <f>IF(Tabela1768[[#This Row],[Código]]="IBOV","^BVSP",IF(Tabela1768[[#This Row],[Código]]="","",CONCATENATE(LEFT(Tabela1768[[#This Row],[Código]],6),".SA")))</f>
        <v>JOPA4.SA</v>
      </c>
      <c r="C64" s="1" t="s">
        <v>2588</v>
      </c>
      <c r="D64" s="1" t="s">
        <v>186</v>
      </c>
      <c r="E64" s="1" t="s">
        <v>186</v>
      </c>
      <c r="F64" s="1" t="s">
        <v>186</v>
      </c>
      <c r="G64" s="1" t="s">
        <v>186</v>
      </c>
      <c r="H64" s="18">
        <v>42468</v>
      </c>
      <c r="J64" s="1">
        <f t="shared" si="6"/>
        <v>20</v>
      </c>
      <c r="K64" s="1">
        <f t="shared" si="7"/>
        <v>20</v>
      </c>
      <c r="L64" s="1">
        <f t="shared" si="8"/>
        <v>20</v>
      </c>
      <c r="M64" s="1">
        <f t="shared" si="9"/>
        <v>20</v>
      </c>
      <c r="P64" s="7" t="s">
        <v>132</v>
      </c>
      <c r="Q64" s="5" t="str">
        <f t="shared" si="10"/>
        <v>JOSAPAR     PN</v>
      </c>
      <c r="R64" s="18">
        <f t="shared" si="11"/>
        <v>42468</v>
      </c>
      <c r="S64" s="3">
        <f t="shared" si="12"/>
        <v>20</v>
      </c>
      <c r="T64" s="3">
        <f t="shared" si="13"/>
        <v>20</v>
      </c>
      <c r="U64" s="3">
        <f t="shared" si="14"/>
        <v>20</v>
      </c>
      <c r="V64" s="3">
        <f t="shared" si="15"/>
        <v>20</v>
      </c>
    </row>
    <row r="65" spans="1:22">
      <c r="A65" s="14" t="str">
        <f>IF(Tabela1768[[#This Row],[Código]]="IBOV","^BVSP",IF(Tabela1768[[#This Row],[Código]]="","",CONCATENATE(LEFT(Tabela1768[[#This Row],[Código]],6),".SA")))</f>
        <v>LHER3.SA</v>
      </c>
      <c r="C65" s="1" t="s">
        <v>2589</v>
      </c>
      <c r="D65" s="19">
        <v>162421</v>
      </c>
      <c r="E65" s="19">
        <v>162421</v>
      </c>
      <c r="F65" s="19">
        <v>162421</v>
      </c>
      <c r="G65" s="19">
        <v>162421</v>
      </c>
      <c r="H65" s="18">
        <v>42457</v>
      </c>
      <c r="J65" s="1">
        <f t="shared" si="6"/>
        <v>162.21</v>
      </c>
      <c r="K65" s="1">
        <f t="shared" si="7"/>
        <v>162.21</v>
      </c>
      <c r="L65" s="1">
        <f t="shared" si="8"/>
        <v>162.21</v>
      </c>
      <c r="M65" s="1">
        <f t="shared" si="9"/>
        <v>162.21</v>
      </c>
      <c r="P65" s="15" t="s">
        <v>430</v>
      </c>
      <c r="Q65" s="5" t="str">
        <f t="shared" si="10"/>
        <v>LOJAS HERINGON</v>
      </c>
      <c r="R65" s="18">
        <f t="shared" si="11"/>
        <v>42457</v>
      </c>
      <c r="S65" s="3">
        <f t="shared" si="12"/>
        <v>162.21</v>
      </c>
      <c r="T65" s="3">
        <f t="shared" si="13"/>
        <v>162.21</v>
      </c>
      <c r="U65" s="3">
        <f t="shared" si="14"/>
        <v>162.21</v>
      </c>
      <c r="V65" s="3">
        <f t="shared" si="15"/>
        <v>162.21</v>
      </c>
    </row>
    <row r="66" spans="1:22">
      <c r="A66" s="14" t="str">
        <f>IF(Tabela1768[[#This Row],[Código]]="IBOV","^BVSP",IF(Tabela1768[[#This Row],[Código]]="","",CONCATENATE(LEFT(Tabela1768[[#This Row],[Código]],6),".SA")))</f>
        <v>LHER4.SA</v>
      </c>
      <c r="C66" s="1" t="s">
        <v>2590</v>
      </c>
      <c r="D66" s="19">
        <v>1037421</v>
      </c>
      <c r="E66" s="19">
        <v>1037421</v>
      </c>
      <c r="F66" s="19">
        <v>1037421</v>
      </c>
      <c r="G66" s="19">
        <v>1037421</v>
      </c>
      <c r="H66" s="18">
        <v>42457</v>
      </c>
      <c r="J66" s="1">
        <f t="shared" si="6"/>
        <v>1037.21</v>
      </c>
      <c r="K66" s="1">
        <f t="shared" si="7"/>
        <v>1037.21</v>
      </c>
      <c r="L66" s="1">
        <f t="shared" si="8"/>
        <v>1037.21</v>
      </c>
      <c r="M66" s="1">
        <f t="shared" si="9"/>
        <v>1037.21</v>
      </c>
      <c r="P66" s="8" t="s">
        <v>431</v>
      </c>
      <c r="Q66" s="5" t="str">
        <f t="shared" si="10"/>
        <v>LOJAS HERINGPN</v>
      </c>
      <c r="R66" s="18">
        <f t="shared" si="11"/>
        <v>42457</v>
      </c>
      <c r="S66" s="3">
        <f t="shared" si="12"/>
        <v>1037.21</v>
      </c>
      <c r="T66" s="3">
        <f t="shared" si="13"/>
        <v>1037.21</v>
      </c>
      <c r="U66" s="3">
        <f t="shared" si="14"/>
        <v>1037.21</v>
      </c>
      <c r="V66" s="3">
        <f t="shared" si="15"/>
        <v>1037.21</v>
      </c>
    </row>
    <row r="67" spans="1:22">
      <c r="A67" s="14" t="str">
        <f>IF(Tabela1768[[#This Row],[Código]]="IBOV","^BVSP",IF(Tabela1768[[#This Row],[Código]]="","",CONCATENATE(LEFT(Tabela1768[[#This Row],[Código]],6),".SA")))</f>
        <v>LLIS3.SA</v>
      </c>
      <c r="C67" s="1" t="s">
        <v>2591</v>
      </c>
      <c r="D67" s="1" t="s">
        <v>3027</v>
      </c>
      <c r="E67" s="1" t="s">
        <v>3462</v>
      </c>
      <c r="F67" s="1" t="s">
        <v>3052</v>
      </c>
      <c r="G67" s="1" t="s">
        <v>3463</v>
      </c>
      <c r="H67" s="18">
        <v>42529</v>
      </c>
      <c r="J67" s="1">
        <f t="shared" si="6"/>
        <v>3.86</v>
      </c>
      <c r="K67" s="1">
        <f t="shared" si="7"/>
        <v>3.92</v>
      </c>
      <c r="L67" s="1">
        <f t="shared" si="8"/>
        <v>4.18</v>
      </c>
      <c r="M67" s="1">
        <f t="shared" si="9"/>
        <v>3.83</v>
      </c>
      <c r="P67" s="8" t="s">
        <v>424</v>
      </c>
      <c r="Q67" s="5" t="str">
        <f t="shared" si="10"/>
        <v>LE LIS BLANCON      NM</v>
      </c>
      <c r="R67" s="18">
        <f t="shared" si="11"/>
        <v>42529</v>
      </c>
      <c r="S67" s="3">
        <f t="shared" si="12"/>
        <v>3.86</v>
      </c>
      <c r="T67" s="3">
        <f t="shared" si="13"/>
        <v>3.92</v>
      </c>
      <c r="U67" s="3">
        <f t="shared" si="14"/>
        <v>4.18</v>
      </c>
      <c r="V67" s="3">
        <f t="shared" si="15"/>
        <v>3.83</v>
      </c>
    </row>
    <row r="68" spans="1:22">
      <c r="A68" s="14" t="str">
        <f>IF(Tabela1768[[#This Row],[Código]]="IBOV","^BVSP",IF(Tabela1768[[#This Row],[Código]]="","",CONCATENATE(LEFT(Tabela1768[[#This Row],[Código]],6),".SA")))</f>
        <v>LREN3.SA</v>
      </c>
      <c r="C68" s="1" t="s">
        <v>2592</v>
      </c>
      <c r="D68" s="1" t="s">
        <v>3464</v>
      </c>
      <c r="E68" s="1" t="s">
        <v>3465</v>
      </c>
      <c r="F68" s="1" t="s">
        <v>3466</v>
      </c>
      <c r="G68" s="1" t="s">
        <v>3467</v>
      </c>
      <c r="H68" s="18">
        <v>42529</v>
      </c>
      <c r="J68" s="1">
        <f t="shared" si="6"/>
        <v>22.58</v>
      </c>
      <c r="K68" s="1">
        <f t="shared" si="7"/>
        <v>22.78</v>
      </c>
      <c r="L68" s="1">
        <f t="shared" si="8"/>
        <v>23.15</v>
      </c>
      <c r="M68" s="1">
        <f t="shared" si="9"/>
        <v>22.53</v>
      </c>
      <c r="P68" s="8" t="s">
        <v>432</v>
      </c>
      <c r="Q68" s="5" t="str">
        <f t="shared" si="10"/>
        <v>LOJAS RENNERON      NM</v>
      </c>
      <c r="R68" s="18">
        <f t="shared" si="11"/>
        <v>42529</v>
      </c>
      <c r="S68" s="3">
        <f t="shared" si="12"/>
        <v>22.58</v>
      </c>
      <c r="T68" s="3">
        <f t="shared" si="13"/>
        <v>22.78</v>
      </c>
      <c r="U68" s="3">
        <f t="shared" si="14"/>
        <v>23.15</v>
      </c>
      <c r="V68" s="3">
        <f t="shared" si="15"/>
        <v>22.53</v>
      </c>
    </row>
    <row r="69" spans="1:22">
      <c r="A69" s="14" t="str">
        <f>IF(Tabela1768[[#This Row],[Código]]="IBOV","^BVSP",IF(Tabela1768[[#This Row],[Código]]="","",CONCATENATE(LEFT(Tabela1768[[#This Row],[Código]],6),".SA")))</f>
        <v>MGLU3.SA</v>
      </c>
      <c r="C69" s="1" t="s">
        <v>2593</v>
      </c>
      <c r="D69" s="1" t="s">
        <v>3020</v>
      </c>
      <c r="E69" s="1" t="s">
        <v>3468</v>
      </c>
      <c r="F69" s="1" t="s">
        <v>3469</v>
      </c>
      <c r="G69" s="1" t="s">
        <v>3470</v>
      </c>
      <c r="H69" s="18">
        <v>42529</v>
      </c>
      <c r="J69" s="1">
        <f t="shared" si="6"/>
        <v>38.5</v>
      </c>
      <c r="K69" s="1">
        <f t="shared" si="7"/>
        <v>38.619999999999997</v>
      </c>
      <c r="L69" s="1">
        <f t="shared" si="8"/>
        <v>38.700000000000003</v>
      </c>
      <c r="M69" s="1">
        <f t="shared" si="9"/>
        <v>38.11</v>
      </c>
      <c r="P69" s="8" t="s">
        <v>372</v>
      </c>
      <c r="Q69" s="5" t="str">
        <f t="shared" si="10"/>
        <v>MAGAZ LUIZA ON      NM</v>
      </c>
      <c r="R69" s="18">
        <f t="shared" si="11"/>
        <v>42529</v>
      </c>
      <c r="S69" s="3">
        <f t="shared" si="12"/>
        <v>38.5</v>
      </c>
      <c r="T69" s="3">
        <f t="shared" si="13"/>
        <v>38.619999999999997</v>
      </c>
      <c r="U69" s="3">
        <f t="shared" si="14"/>
        <v>38.700000000000003</v>
      </c>
      <c r="V69" s="3">
        <f t="shared" si="15"/>
        <v>38.11</v>
      </c>
    </row>
    <row r="70" spans="1:22">
      <c r="A70" s="14" t="str">
        <f>IF(Tabela1768[[#This Row],[Código]]="IBOV","^BVSP",IF(Tabela1768[[#This Row],[Código]]="","",CONCATENATE(LEFT(Tabela1768[[#This Row],[Código]],6),".SA")))</f>
        <v>MNDL3.SA</v>
      </c>
      <c r="C70" s="1" t="s">
        <v>2594</v>
      </c>
      <c r="D70" s="1" t="s">
        <v>3032</v>
      </c>
      <c r="E70" s="1" t="s">
        <v>3123</v>
      </c>
      <c r="F70" s="1" t="s">
        <v>3074</v>
      </c>
      <c r="G70" s="1" t="s">
        <v>3064</v>
      </c>
      <c r="H70" s="18">
        <v>42528</v>
      </c>
      <c r="J70" s="1">
        <f t="shared" si="6"/>
        <v>8.1999999999999993</v>
      </c>
      <c r="K70" s="1">
        <f t="shared" si="7"/>
        <v>8.32</v>
      </c>
      <c r="L70" s="1">
        <f t="shared" si="8"/>
        <v>8.34</v>
      </c>
      <c r="M70" s="1">
        <f t="shared" si="9"/>
        <v>7.7</v>
      </c>
      <c r="P70" s="7" t="s">
        <v>413</v>
      </c>
      <c r="Q70" s="5" t="str">
        <f t="shared" si="10"/>
        <v>MUNDIAL     ON</v>
      </c>
      <c r="R70" s="18">
        <f t="shared" si="11"/>
        <v>42528</v>
      </c>
      <c r="S70" s="3">
        <f t="shared" si="12"/>
        <v>8.1999999999999993</v>
      </c>
      <c r="T70" s="3">
        <f t="shared" si="13"/>
        <v>8.32</v>
      </c>
      <c r="U70" s="3">
        <f t="shared" si="14"/>
        <v>8.34</v>
      </c>
      <c r="V70" s="3">
        <f t="shared" si="15"/>
        <v>7.7</v>
      </c>
    </row>
    <row r="71" spans="1:22">
      <c r="A71" s="14" t="str">
        <f>IF(Tabela1768[[#This Row],[Código]]="IBOV","^BVSP",IF(Tabela1768[[#This Row],[Código]]="","",CONCATENATE(LEFT(Tabela1768[[#This Row],[Código]],6),".SA")))</f>
        <v>MRVE3.SA</v>
      </c>
      <c r="C71" s="1" t="s">
        <v>2996</v>
      </c>
      <c r="D71" s="1" t="s">
        <v>3471</v>
      </c>
      <c r="E71" s="1" t="s">
        <v>3075</v>
      </c>
      <c r="F71" s="1" t="s">
        <v>2354</v>
      </c>
      <c r="G71" s="1" t="s">
        <v>3472</v>
      </c>
      <c r="H71" s="18">
        <v>42529</v>
      </c>
      <c r="J71" s="1">
        <f t="shared" si="6"/>
        <v>10.58</v>
      </c>
      <c r="K71" s="1">
        <f t="shared" si="7"/>
        <v>10.61</v>
      </c>
      <c r="L71" s="1">
        <f t="shared" si="8"/>
        <v>10.71</v>
      </c>
      <c r="M71" s="1">
        <f t="shared" si="9"/>
        <v>10.46</v>
      </c>
      <c r="P71" s="8" t="s">
        <v>449</v>
      </c>
      <c r="Q71" s="5" t="str">
        <f t="shared" ref="Q71:Q102" si="16">IF(A71="","",C71)</f>
        <v>MRV         ON      NM</v>
      </c>
      <c r="R71" s="18">
        <f t="shared" ref="R71:R102" si="17">IF(A71="","",H71)</f>
        <v>42529</v>
      </c>
      <c r="S71" s="3">
        <f t="shared" ref="S71:S102" si="18">J71</f>
        <v>10.58</v>
      </c>
      <c r="T71" s="3">
        <f t="shared" ref="T71:T102" si="19">K71</f>
        <v>10.61</v>
      </c>
      <c r="U71" s="3">
        <f t="shared" ref="U71:U102" si="20">L71</f>
        <v>10.71</v>
      </c>
      <c r="V71" s="3">
        <f t="shared" ref="V71:V102" si="21">M71</f>
        <v>10.46</v>
      </c>
    </row>
    <row r="72" spans="1:22">
      <c r="A72" s="14" t="str">
        <f>IF(Tabela1768[[#This Row],[Código]]="IBOV","^BVSP",IF(Tabela1768[[#This Row],[Código]]="","",CONCATENATE(LEFT(Tabela1768[[#This Row],[Código]],6),".SA")))</f>
        <v>NAFG3.SA</v>
      </c>
      <c r="C72" s="1" t="s">
        <v>2595</v>
      </c>
      <c r="D72" s="1" t="s">
        <v>2253</v>
      </c>
      <c r="E72" s="1" t="s">
        <v>2253</v>
      </c>
      <c r="F72" s="1" t="s">
        <v>2253</v>
      </c>
      <c r="G72" s="1" t="s">
        <v>2253</v>
      </c>
      <c r="H72" s="18">
        <v>42457</v>
      </c>
      <c r="J72" s="1">
        <f t="shared" ref="J72:J135" si="22">IF($A72="",0,IF(D72&lt;&gt;"N/A",VALUE(CONCATENATE(LEFT(D72,LEN(D72)-3),",",RIGHT(D72,2))),0))</f>
        <v>15</v>
      </c>
      <c r="K72" s="1">
        <f t="shared" ref="K72:K135" si="23">IF($A72="",0,IF(E72&lt;&gt;"N/A",VALUE(CONCATENATE(LEFT(E72,LEN(E72)-3),",",RIGHT(E72,2))),0))</f>
        <v>15</v>
      </c>
      <c r="L72" s="1">
        <f t="shared" ref="L72:L135" si="24">IF($A72="",0,IF(F72&lt;&gt;"N/A",VALUE(CONCATENATE(LEFT(F72,LEN(F72)-3),",",RIGHT(F72,2))),0))</f>
        <v>15</v>
      </c>
      <c r="M72" s="1">
        <f t="shared" ref="M72:M135" si="25">IF($A72="",0,IF(G72&lt;&gt;"N/A",VALUE(CONCATENATE(LEFT(G72,LEN(G72)-3),",",RIGHT(G72,2))),0))</f>
        <v>15</v>
      </c>
      <c r="P72" s="7" t="s">
        <v>384</v>
      </c>
      <c r="Q72" s="5" t="str">
        <f t="shared" si="16"/>
        <v>NADIR FIGUEION</v>
      </c>
      <c r="R72" s="18">
        <f t="shared" si="17"/>
        <v>42457</v>
      </c>
      <c r="S72" s="3">
        <f t="shared" si="18"/>
        <v>15</v>
      </c>
      <c r="T72" s="3">
        <f t="shared" si="19"/>
        <v>15</v>
      </c>
      <c r="U72" s="3">
        <f t="shared" si="20"/>
        <v>15</v>
      </c>
      <c r="V72" s="3">
        <f t="shared" si="21"/>
        <v>15</v>
      </c>
    </row>
    <row r="73" spans="1:22">
      <c r="A73" s="14" t="str">
        <f>IF(Tabela1768[[#This Row],[Código]]="IBOV","^BVSP",IF(Tabela1768[[#This Row],[Código]]="","",CONCATENATE(LEFT(Tabela1768[[#This Row],[Código]],6),".SA")))</f>
        <v>NAFG4.SA</v>
      </c>
      <c r="C73" s="1" t="s">
        <v>2596</v>
      </c>
      <c r="D73" s="1" t="s">
        <v>2597</v>
      </c>
      <c r="E73" s="1" t="s">
        <v>2597</v>
      </c>
      <c r="F73" s="1" t="s">
        <v>2597</v>
      </c>
      <c r="G73" s="1" t="s">
        <v>2597</v>
      </c>
      <c r="H73" s="18">
        <v>42489</v>
      </c>
      <c r="J73" s="1">
        <f t="shared" si="22"/>
        <v>12.96</v>
      </c>
      <c r="K73" s="1">
        <f t="shared" si="23"/>
        <v>12.96</v>
      </c>
      <c r="L73" s="1">
        <f t="shared" si="24"/>
        <v>12.96</v>
      </c>
      <c r="M73" s="1">
        <f t="shared" si="25"/>
        <v>12.96</v>
      </c>
      <c r="P73" s="7" t="s">
        <v>385</v>
      </c>
      <c r="Q73" s="5" t="str">
        <f t="shared" si="16"/>
        <v>NADIR FIGUEIPN</v>
      </c>
      <c r="R73" s="18">
        <f t="shared" si="17"/>
        <v>42489</v>
      </c>
      <c r="S73" s="3">
        <f t="shared" si="18"/>
        <v>12.96</v>
      </c>
      <c r="T73" s="3">
        <f t="shared" si="19"/>
        <v>12.96</v>
      </c>
      <c r="U73" s="3">
        <f t="shared" si="20"/>
        <v>12.96</v>
      </c>
      <c r="V73" s="3">
        <f t="shared" si="21"/>
        <v>12.96</v>
      </c>
    </row>
    <row r="74" spans="1:22">
      <c r="A74" s="14" t="str">
        <f>IF(Tabela1768[[#This Row],[Código]]="IBOV","^BVSP",IF(Tabela1768[[#This Row],[Código]]="","",CONCATENATE(LEFT(Tabela1768[[#This Row],[Código]],6),".SA")))</f>
        <v>NETC3.SA</v>
      </c>
      <c r="C74" s="1" t="s">
        <v>191</v>
      </c>
      <c r="D74" s="1" t="s">
        <v>191</v>
      </c>
      <c r="E74" s="19" t="s">
        <v>191</v>
      </c>
      <c r="F74" s="19" t="s">
        <v>191</v>
      </c>
      <c r="G74" s="19" t="s">
        <v>191</v>
      </c>
      <c r="H74" s="18" t="s">
        <v>191</v>
      </c>
      <c r="J74" s="1">
        <f t="shared" si="22"/>
        <v>0</v>
      </c>
      <c r="K74" s="1">
        <f t="shared" si="23"/>
        <v>0</v>
      </c>
      <c r="L74" s="1">
        <f t="shared" si="24"/>
        <v>0</v>
      </c>
      <c r="M74" s="1">
        <f t="shared" si="25"/>
        <v>0</v>
      </c>
      <c r="P74" s="7" t="s">
        <v>415</v>
      </c>
      <c r="Q74" s="5" t="str">
        <f t="shared" si="16"/>
        <v>N/A</v>
      </c>
      <c r="R74" s="18" t="str">
        <f t="shared" si="17"/>
        <v>N/A</v>
      </c>
      <c r="S74" s="3">
        <f t="shared" si="18"/>
        <v>0</v>
      </c>
      <c r="T74" s="3">
        <f t="shared" si="19"/>
        <v>0</v>
      </c>
      <c r="U74" s="3">
        <f t="shared" si="20"/>
        <v>0</v>
      </c>
      <c r="V74" s="3">
        <f t="shared" si="21"/>
        <v>0</v>
      </c>
    </row>
    <row r="75" spans="1:22">
      <c r="A75" s="14" t="str">
        <f>IF(Tabela1768[[#This Row],[Código]]="IBOV","^BVSP",IF(Tabela1768[[#This Row],[Código]]="","",CONCATENATE(LEFT(Tabela1768[[#This Row],[Código]],6),".SA")))</f>
        <v>NETC4.SA</v>
      </c>
      <c r="C75" s="1" t="s">
        <v>191</v>
      </c>
      <c r="D75" s="1" t="s">
        <v>191</v>
      </c>
      <c r="E75" s="1" t="s">
        <v>191</v>
      </c>
      <c r="F75" s="1" t="s">
        <v>191</v>
      </c>
      <c r="G75" s="1" t="s">
        <v>191</v>
      </c>
      <c r="H75" s="18" t="s">
        <v>191</v>
      </c>
      <c r="J75" s="1">
        <f t="shared" si="22"/>
        <v>0</v>
      </c>
      <c r="K75" s="1">
        <f t="shared" si="23"/>
        <v>0</v>
      </c>
      <c r="L75" s="1">
        <f t="shared" si="24"/>
        <v>0</v>
      </c>
      <c r="M75" s="1">
        <f t="shared" si="25"/>
        <v>0</v>
      </c>
      <c r="P75" s="7" t="s">
        <v>416</v>
      </c>
      <c r="Q75" s="5" t="str">
        <f t="shared" si="16"/>
        <v>N/A</v>
      </c>
      <c r="R75" s="18" t="str">
        <f t="shared" si="17"/>
        <v>N/A</v>
      </c>
      <c r="S75" s="3">
        <f t="shared" si="18"/>
        <v>0</v>
      </c>
      <c r="T75" s="3">
        <f t="shared" si="19"/>
        <v>0</v>
      </c>
      <c r="U75" s="3">
        <f t="shared" si="20"/>
        <v>0</v>
      </c>
      <c r="V75" s="3">
        <f t="shared" si="21"/>
        <v>0</v>
      </c>
    </row>
    <row r="76" spans="1:22">
      <c r="A76" s="14" t="str">
        <f>IF(Tabela1768[[#This Row],[Código]]="IBOV","^BVSP",IF(Tabela1768[[#This Row],[Código]]="","",CONCATENATE(LEFT(Tabela1768[[#This Row],[Código]],6),".SA")))</f>
        <v>PDGR3.SA</v>
      </c>
      <c r="C76" s="1" t="s">
        <v>2598</v>
      </c>
      <c r="D76" s="1" t="s">
        <v>3473</v>
      </c>
      <c r="E76" s="1" t="s">
        <v>3474</v>
      </c>
      <c r="F76" s="1" t="s">
        <v>3076</v>
      </c>
      <c r="G76" s="1" t="s">
        <v>2315</v>
      </c>
      <c r="H76" s="18">
        <v>42529</v>
      </c>
      <c r="J76" s="1">
        <f t="shared" si="22"/>
        <v>2.65</v>
      </c>
      <c r="K76" s="1">
        <f t="shared" si="23"/>
        <v>2.74</v>
      </c>
      <c r="L76" s="1">
        <f t="shared" si="24"/>
        <v>2.81</v>
      </c>
      <c r="M76" s="1">
        <f t="shared" si="25"/>
        <v>2.58</v>
      </c>
      <c r="P76" s="8" t="s">
        <v>450</v>
      </c>
      <c r="Q76" s="5" t="str">
        <f t="shared" si="16"/>
        <v>PDG REALT   ON      NM</v>
      </c>
      <c r="R76" s="18">
        <f t="shared" si="17"/>
        <v>42529</v>
      </c>
      <c r="S76" s="3">
        <f t="shared" si="18"/>
        <v>2.65</v>
      </c>
      <c r="T76" s="3">
        <f t="shared" si="19"/>
        <v>2.74</v>
      </c>
      <c r="U76" s="3">
        <f t="shared" si="20"/>
        <v>2.81</v>
      </c>
      <c r="V76" s="3">
        <f t="shared" si="21"/>
        <v>2.58</v>
      </c>
    </row>
    <row r="77" spans="1:22">
      <c r="A77" s="14" t="str">
        <f>IF(Tabela1768[[#This Row],[Código]]="IBOV","^BVSP",IF(Tabela1768[[#This Row],[Código]]="","",CONCATENATE(LEFT(Tabela1768[[#This Row],[Código]],6),".SA")))</f>
        <v>PTNT3.SA</v>
      </c>
      <c r="C77" s="1" t="s">
        <v>2600</v>
      </c>
      <c r="D77" s="1" t="s">
        <v>2601</v>
      </c>
      <c r="E77" s="1" t="s">
        <v>2601</v>
      </c>
      <c r="F77" s="1" t="s">
        <v>2601</v>
      </c>
      <c r="G77" s="1" t="s">
        <v>2601</v>
      </c>
      <c r="H77" s="18">
        <v>42457</v>
      </c>
      <c r="J77" s="1">
        <f t="shared" si="22"/>
        <v>5.9</v>
      </c>
      <c r="K77" s="1">
        <f t="shared" si="23"/>
        <v>5.9</v>
      </c>
      <c r="L77" s="1">
        <f t="shared" si="24"/>
        <v>5.9</v>
      </c>
      <c r="M77" s="1">
        <f t="shared" si="25"/>
        <v>5.9</v>
      </c>
      <c r="P77" s="15" t="s">
        <v>399</v>
      </c>
      <c r="Q77" s="5" t="str">
        <f t="shared" si="16"/>
        <v>PETTENATI   ON</v>
      </c>
      <c r="R77" s="18">
        <f t="shared" si="17"/>
        <v>42457</v>
      </c>
      <c r="S77" s="3">
        <f t="shared" si="18"/>
        <v>5.9</v>
      </c>
      <c r="T77" s="3">
        <f t="shared" si="19"/>
        <v>5.9</v>
      </c>
      <c r="U77" s="3">
        <f t="shared" si="20"/>
        <v>5.9</v>
      </c>
      <c r="V77" s="3">
        <f t="shared" si="21"/>
        <v>5.9</v>
      </c>
    </row>
    <row r="78" spans="1:22">
      <c r="A78" s="14" t="str">
        <f>IF(Tabela1768[[#This Row],[Código]]="IBOV","^BVSP",IF(Tabela1768[[#This Row],[Código]]="","",CONCATENATE(LEFT(Tabela1768[[#This Row],[Código]],6),".SA")))</f>
        <v>PTNT4.SA</v>
      </c>
      <c r="C78" s="1" t="s">
        <v>2602</v>
      </c>
      <c r="D78" s="1" t="s">
        <v>3475</v>
      </c>
      <c r="E78" s="1" t="s">
        <v>3475</v>
      </c>
      <c r="F78" s="1" t="s">
        <v>3475</v>
      </c>
      <c r="G78" s="1" t="s">
        <v>3475</v>
      </c>
      <c r="H78" s="18">
        <v>42529</v>
      </c>
      <c r="J78" s="1">
        <f t="shared" si="22"/>
        <v>1.66</v>
      </c>
      <c r="K78" s="1">
        <f t="shared" si="23"/>
        <v>1.66</v>
      </c>
      <c r="L78" s="1">
        <f t="shared" si="24"/>
        <v>1.66</v>
      </c>
      <c r="M78" s="1">
        <f t="shared" si="25"/>
        <v>1.66</v>
      </c>
      <c r="P78" s="8" t="s">
        <v>400</v>
      </c>
      <c r="Q78" s="5" t="str">
        <f t="shared" si="16"/>
        <v>PETTENATI   PN</v>
      </c>
      <c r="R78" s="18">
        <f t="shared" si="17"/>
        <v>42529</v>
      </c>
      <c r="S78" s="3">
        <f t="shared" si="18"/>
        <v>1.66</v>
      </c>
      <c r="T78" s="3">
        <f t="shared" si="19"/>
        <v>1.66</v>
      </c>
      <c r="U78" s="3">
        <f t="shared" si="20"/>
        <v>1.66</v>
      </c>
      <c r="V78" s="3">
        <f t="shared" si="21"/>
        <v>1.66</v>
      </c>
    </row>
    <row r="79" spans="1:22">
      <c r="A79" s="14" t="str">
        <f>IF(Tabela1768[[#This Row],[Código]]="IBOV","^BVSP",IF(Tabela1768[[#This Row],[Código]]="","",CONCATENATE(LEFT(Tabela1768[[#This Row],[Código]],6),".SA")))</f>
        <v>RDNI3.SA</v>
      </c>
      <c r="C79" s="1" t="s">
        <v>2603</v>
      </c>
      <c r="D79" s="1" t="s">
        <v>2975</v>
      </c>
      <c r="E79" s="1" t="s">
        <v>3130</v>
      </c>
      <c r="F79" s="1" t="s">
        <v>3106</v>
      </c>
      <c r="G79" s="1" t="s">
        <v>2975</v>
      </c>
      <c r="H79" s="18">
        <v>42528</v>
      </c>
      <c r="J79" s="1">
        <f t="shared" si="22"/>
        <v>6.35</v>
      </c>
      <c r="K79" s="1">
        <f t="shared" si="23"/>
        <v>6.85</v>
      </c>
      <c r="L79" s="1">
        <f t="shared" si="24"/>
        <v>6.86</v>
      </c>
      <c r="M79" s="1">
        <f t="shared" si="25"/>
        <v>6.35</v>
      </c>
      <c r="P79" s="8" t="s">
        <v>451</v>
      </c>
      <c r="Q79" s="5" t="str">
        <f t="shared" si="16"/>
        <v>RODOBENSIMOBON      NM</v>
      </c>
      <c r="R79" s="18">
        <f t="shared" si="17"/>
        <v>42528</v>
      </c>
      <c r="S79" s="3">
        <f t="shared" si="18"/>
        <v>6.35</v>
      </c>
      <c r="T79" s="3">
        <f t="shared" si="19"/>
        <v>6.85</v>
      </c>
      <c r="U79" s="3">
        <f t="shared" si="20"/>
        <v>6.86</v>
      </c>
      <c r="V79" s="3">
        <f t="shared" si="21"/>
        <v>6.35</v>
      </c>
    </row>
    <row r="80" spans="1:22">
      <c r="A80" s="14" t="str">
        <f>IF(Tabela1768[[#This Row],[Código]]="IBOV","^BVSP",IF(Tabela1768[[#This Row],[Código]]="","",CONCATENATE(LEFT(Tabela1768[[#This Row],[Código]],6),".SA")))</f>
        <v>RENT3.SA</v>
      </c>
      <c r="C80" s="1" t="s">
        <v>2604</v>
      </c>
      <c r="D80" s="1" t="s">
        <v>3476</v>
      </c>
      <c r="E80" s="1" t="s">
        <v>3477</v>
      </c>
      <c r="F80" s="1" t="s">
        <v>3477</v>
      </c>
      <c r="G80" s="1" t="s">
        <v>3478</v>
      </c>
      <c r="H80" s="18">
        <v>42529</v>
      </c>
      <c r="J80" s="1">
        <f t="shared" si="22"/>
        <v>32.409999999999997</v>
      </c>
      <c r="K80" s="1">
        <f t="shared" si="23"/>
        <v>33.56</v>
      </c>
      <c r="L80" s="1">
        <f t="shared" si="24"/>
        <v>33.56</v>
      </c>
      <c r="M80" s="1">
        <f t="shared" si="25"/>
        <v>32.32</v>
      </c>
      <c r="P80" s="8" t="s">
        <v>423</v>
      </c>
      <c r="Q80" s="5" t="str">
        <f t="shared" si="16"/>
        <v>LOCALIZA    ON      NM</v>
      </c>
      <c r="R80" s="18">
        <f t="shared" si="17"/>
        <v>42529</v>
      </c>
      <c r="S80" s="3">
        <f t="shared" si="18"/>
        <v>32.409999999999997</v>
      </c>
      <c r="T80" s="3">
        <f t="shared" si="19"/>
        <v>33.56</v>
      </c>
      <c r="U80" s="3">
        <f t="shared" si="20"/>
        <v>33.56</v>
      </c>
      <c r="V80" s="3">
        <f t="shared" si="21"/>
        <v>32.32</v>
      </c>
    </row>
    <row r="81" spans="1:22">
      <c r="A81" s="14" t="str">
        <f>IF(Tabela1768[[#This Row],[Código]]="IBOV","^BVSP",IF(Tabela1768[[#This Row],[Código]]="","",CONCATENATE(LEFT(Tabela1768[[#This Row],[Código]],6),".SA")))</f>
        <v>RNAR3.SA</v>
      </c>
      <c r="C81" s="1" t="s">
        <v>2605</v>
      </c>
      <c r="D81" s="1" t="s">
        <v>2606</v>
      </c>
      <c r="E81" s="1" t="s">
        <v>2238</v>
      </c>
      <c r="F81" s="1" t="s">
        <v>2238</v>
      </c>
      <c r="G81" s="1" t="s">
        <v>2606</v>
      </c>
      <c r="H81" s="18">
        <v>42355</v>
      </c>
      <c r="J81" s="1">
        <f t="shared" si="22"/>
        <v>3.33</v>
      </c>
      <c r="K81" s="1">
        <f t="shared" si="23"/>
        <v>3.5</v>
      </c>
      <c r="L81" s="1">
        <f t="shared" si="24"/>
        <v>3.5</v>
      </c>
      <c r="M81" s="1">
        <f t="shared" si="25"/>
        <v>3.33</v>
      </c>
      <c r="P81" s="7" t="s">
        <v>359</v>
      </c>
      <c r="Q81" s="5" t="str">
        <f t="shared" si="16"/>
        <v>POMIFRUTAS SA</v>
      </c>
      <c r="R81" s="18">
        <f t="shared" si="17"/>
        <v>42355</v>
      </c>
      <c r="S81" s="3">
        <f t="shared" si="18"/>
        <v>3.33</v>
      </c>
      <c r="T81" s="3">
        <f t="shared" si="19"/>
        <v>3.5</v>
      </c>
      <c r="U81" s="3">
        <f t="shared" si="20"/>
        <v>3.5</v>
      </c>
      <c r="V81" s="3">
        <f t="shared" si="21"/>
        <v>3.33</v>
      </c>
    </row>
    <row r="82" spans="1:22">
      <c r="A82" s="14" t="str">
        <f>IF(Tabela1768[[#This Row],[Código]]="IBOV","^BVSP",IF(Tabela1768[[#This Row],[Código]]="","",CONCATENATE(LEFT(Tabela1768[[#This Row],[Código]],6),".SA")))</f>
        <v>RSID3.SA</v>
      </c>
      <c r="C82" s="1" t="s">
        <v>2607</v>
      </c>
      <c r="D82" s="1" t="s">
        <v>3479</v>
      </c>
      <c r="E82" s="1" t="s">
        <v>3480</v>
      </c>
      <c r="F82" s="1" t="s">
        <v>3479</v>
      </c>
      <c r="G82" s="1" t="s">
        <v>3481</v>
      </c>
      <c r="H82" s="18">
        <v>42529</v>
      </c>
      <c r="J82" s="1">
        <f t="shared" si="22"/>
        <v>3.47</v>
      </c>
      <c r="K82" s="1">
        <f t="shared" si="23"/>
        <v>3.4</v>
      </c>
      <c r="L82" s="1">
        <f t="shared" si="24"/>
        <v>3.47</v>
      </c>
      <c r="M82" s="1">
        <f t="shared" si="25"/>
        <v>3.35</v>
      </c>
      <c r="P82" s="7" t="s">
        <v>452</v>
      </c>
      <c r="Q82" s="5" t="str">
        <f t="shared" si="16"/>
        <v>ROSSI RESID ON      NM</v>
      </c>
      <c r="R82" s="18">
        <f t="shared" si="17"/>
        <v>42529</v>
      </c>
      <c r="S82" s="3">
        <f t="shared" si="18"/>
        <v>3.47</v>
      </c>
      <c r="T82" s="3">
        <f t="shared" si="19"/>
        <v>3.4</v>
      </c>
      <c r="U82" s="3">
        <f t="shared" si="20"/>
        <v>3.47</v>
      </c>
      <c r="V82" s="3">
        <f t="shared" si="21"/>
        <v>3.35</v>
      </c>
    </row>
    <row r="83" spans="1:22">
      <c r="A83" s="14" t="str">
        <f>IF(Tabela1768[[#This Row],[Código]]="IBOV","^BVSP",IF(Tabela1768[[#This Row],[Código]]="","",CONCATENATE(LEFT(Tabela1768[[#This Row],[Código]],6),".SA")))</f>
        <v>SGEN3.SA</v>
      </c>
      <c r="C83" s="1" t="s">
        <v>191</v>
      </c>
      <c r="D83" s="1" t="s">
        <v>191</v>
      </c>
      <c r="E83" s="1" t="s">
        <v>191</v>
      </c>
      <c r="F83" s="1" t="s">
        <v>191</v>
      </c>
      <c r="G83" s="1" t="s">
        <v>191</v>
      </c>
      <c r="H83" s="18" t="s">
        <v>191</v>
      </c>
      <c r="J83" s="1">
        <f t="shared" si="22"/>
        <v>0</v>
      </c>
      <c r="K83" s="1">
        <f t="shared" si="23"/>
        <v>0</v>
      </c>
      <c r="L83" s="1">
        <f t="shared" si="24"/>
        <v>0</v>
      </c>
      <c r="M83" s="1">
        <f t="shared" si="25"/>
        <v>0</v>
      </c>
      <c r="P83" s="7" t="s">
        <v>453</v>
      </c>
      <c r="Q83" s="5" t="str">
        <f t="shared" si="16"/>
        <v>N/A</v>
      </c>
      <c r="R83" s="18" t="str">
        <f t="shared" si="17"/>
        <v>N/A</v>
      </c>
      <c r="S83" s="3">
        <f t="shared" si="18"/>
        <v>0</v>
      </c>
      <c r="T83" s="3">
        <f t="shared" si="19"/>
        <v>0</v>
      </c>
      <c r="U83" s="3">
        <f t="shared" si="20"/>
        <v>0</v>
      </c>
      <c r="V83" s="3">
        <f t="shared" si="21"/>
        <v>0</v>
      </c>
    </row>
    <row r="84" spans="1:22">
      <c r="A84" s="14" t="str">
        <f>IF(Tabela1768[[#This Row],[Código]]="IBOV","^BVSP",IF(Tabela1768[[#This Row],[Código]]="","",CONCATENATE(LEFT(Tabela1768[[#This Row],[Código]],6),".SA")))</f>
        <v>SGEN4.SA</v>
      </c>
      <c r="C84" s="1" t="s">
        <v>191</v>
      </c>
      <c r="D84" s="1" t="s">
        <v>191</v>
      </c>
      <c r="E84" s="1" t="s">
        <v>191</v>
      </c>
      <c r="F84" s="1" t="s">
        <v>191</v>
      </c>
      <c r="G84" s="1" t="s">
        <v>191</v>
      </c>
      <c r="H84" s="18" t="s">
        <v>191</v>
      </c>
      <c r="J84" s="1">
        <f t="shared" si="22"/>
        <v>0</v>
      </c>
      <c r="K84" s="1">
        <f t="shared" si="23"/>
        <v>0</v>
      </c>
      <c r="L84" s="1">
        <f t="shared" si="24"/>
        <v>0</v>
      </c>
      <c r="M84" s="1">
        <f t="shared" si="25"/>
        <v>0</v>
      </c>
      <c r="P84" s="7" t="s">
        <v>454</v>
      </c>
      <c r="Q84" s="5" t="str">
        <f t="shared" si="16"/>
        <v>N/A</v>
      </c>
      <c r="R84" s="18" t="str">
        <f t="shared" si="17"/>
        <v>N/A</v>
      </c>
      <c r="S84" s="3">
        <f t="shared" si="18"/>
        <v>0</v>
      </c>
      <c r="T84" s="3">
        <f t="shared" si="19"/>
        <v>0</v>
      </c>
      <c r="U84" s="3">
        <f t="shared" si="20"/>
        <v>0</v>
      </c>
      <c r="V84" s="3">
        <f t="shared" si="21"/>
        <v>0</v>
      </c>
    </row>
    <row r="85" spans="1:22">
      <c r="A85" s="14" t="str">
        <f>IF(Tabela1768[[#This Row],[Código]]="IBOV","^BVSP",IF(Tabela1768[[#This Row],[Código]]="","",CONCATENATE(LEFT(Tabela1768[[#This Row],[Código]],6),".SA")))</f>
        <v>SGPS3.SA</v>
      </c>
      <c r="C85" s="1" t="s">
        <v>2608</v>
      </c>
      <c r="D85" s="1" t="s">
        <v>3186</v>
      </c>
      <c r="E85" s="1" t="s">
        <v>3084</v>
      </c>
      <c r="F85" s="1" t="s">
        <v>3482</v>
      </c>
      <c r="G85" s="1" t="s">
        <v>3186</v>
      </c>
      <c r="H85" s="18">
        <v>42529</v>
      </c>
      <c r="J85" s="1">
        <f t="shared" si="22"/>
        <v>3.57</v>
      </c>
      <c r="K85" s="1">
        <f t="shared" si="23"/>
        <v>3.59</v>
      </c>
      <c r="L85" s="1">
        <f t="shared" si="24"/>
        <v>3.68</v>
      </c>
      <c r="M85" s="1">
        <f t="shared" si="25"/>
        <v>3.57</v>
      </c>
      <c r="P85" s="7" t="s">
        <v>402</v>
      </c>
      <c r="Q85" s="5" t="str">
        <f t="shared" si="16"/>
        <v>SPRINGS     ON      NM</v>
      </c>
      <c r="R85" s="18">
        <f t="shared" si="17"/>
        <v>42529</v>
      </c>
      <c r="S85" s="3">
        <f t="shared" si="18"/>
        <v>3.57</v>
      </c>
      <c r="T85" s="3">
        <f t="shared" si="19"/>
        <v>3.59</v>
      </c>
      <c r="U85" s="3">
        <f t="shared" si="20"/>
        <v>3.68</v>
      </c>
      <c r="V85" s="3">
        <f t="shared" si="21"/>
        <v>3.57</v>
      </c>
    </row>
    <row r="86" spans="1:22">
      <c r="A86" s="14" t="str">
        <f>IF(Tabela1768[[#This Row],[Código]]="IBOV","^BVSP",IF(Tabela1768[[#This Row],[Código]]="","",CONCATENATE(LEFT(Tabela1768[[#This Row],[Código]],6),".SA")))</f>
        <v>SHOW3.SA</v>
      </c>
      <c r="C86" s="1" t="s">
        <v>2609</v>
      </c>
      <c r="D86" s="1" t="s">
        <v>3122</v>
      </c>
      <c r="E86" s="1" t="s">
        <v>3173</v>
      </c>
      <c r="F86" s="1" t="s">
        <v>3133</v>
      </c>
      <c r="G86" s="1" t="s">
        <v>3132</v>
      </c>
      <c r="H86" s="18">
        <v>42529</v>
      </c>
      <c r="J86" s="1">
        <f t="shared" si="22"/>
        <v>7.02</v>
      </c>
      <c r="K86" s="1">
        <f t="shared" si="23"/>
        <v>6.99</v>
      </c>
      <c r="L86" s="1">
        <f t="shared" si="24"/>
        <v>7.04</v>
      </c>
      <c r="M86" s="1">
        <f t="shared" si="25"/>
        <v>6.97</v>
      </c>
      <c r="P86" s="7" t="s">
        <v>365</v>
      </c>
      <c r="Q86" s="5" t="str">
        <f t="shared" si="16"/>
        <v>TIME FOR FUNON      NM</v>
      </c>
      <c r="R86" s="18">
        <f t="shared" si="17"/>
        <v>42529</v>
      </c>
      <c r="S86" s="3">
        <f t="shared" si="18"/>
        <v>7.02</v>
      </c>
      <c r="T86" s="3">
        <f t="shared" si="19"/>
        <v>6.99</v>
      </c>
      <c r="U86" s="3">
        <f t="shared" si="20"/>
        <v>7.04</v>
      </c>
      <c r="V86" s="3">
        <f t="shared" si="21"/>
        <v>6.97</v>
      </c>
    </row>
    <row r="87" spans="1:22">
      <c r="A87" s="14" t="str">
        <f>IF(Tabela1768[[#This Row],[Código]]="IBOV","^BVSP",IF(Tabela1768[[#This Row],[Código]]="","",CONCATENATE(LEFT(Tabela1768[[#This Row],[Código]],6),".SA")))</f>
        <v>SLCE3.SA</v>
      </c>
      <c r="C87" s="1" t="s">
        <v>2610</v>
      </c>
      <c r="D87" s="1" t="s">
        <v>3483</v>
      </c>
      <c r="E87" s="1" t="s">
        <v>3484</v>
      </c>
      <c r="F87" s="1" t="s">
        <v>3484</v>
      </c>
      <c r="G87" s="1" t="s">
        <v>3094</v>
      </c>
      <c r="H87" s="18">
        <v>42529</v>
      </c>
      <c r="J87" s="1">
        <f t="shared" si="22"/>
        <v>14.99</v>
      </c>
      <c r="K87" s="1">
        <f t="shared" si="23"/>
        <v>15.06</v>
      </c>
      <c r="L87" s="1">
        <f t="shared" si="24"/>
        <v>15.06</v>
      </c>
      <c r="M87" s="1">
        <f t="shared" si="25"/>
        <v>14.85</v>
      </c>
      <c r="P87" s="7" t="s">
        <v>360</v>
      </c>
      <c r="Q87" s="5" t="str">
        <f t="shared" si="16"/>
        <v>SLC AGRICOLAON      NM</v>
      </c>
      <c r="R87" s="18">
        <f t="shared" si="17"/>
        <v>42529</v>
      </c>
      <c r="S87" s="3">
        <f t="shared" si="18"/>
        <v>14.99</v>
      </c>
      <c r="T87" s="3">
        <f t="shared" si="19"/>
        <v>15.06</v>
      </c>
      <c r="U87" s="3">
        <f t="shared" si="20"/>
        <v>15.06</v>
      </c>
      <c r="V87" s="3">
        <f t="shared" si="21"/>
        <v>14.85</v>
      </c>
    </row>
    <row r="88" spans="1:22">
      <c r="A88" s="14" t="str">
        <f>IF(Tabela1768[[#This Row],[Código]]="IBOV","^BVSP",IF(Tabela1768[[#This Row],[Código]]="","",CONCATENATE(LEFT(Tabela1768[[#This Row],[Código]],6),".SA")))</f>
        <v>SLED3.SA</v>
      </c>
      <c r="C88" s="1" t="s">
        <v>2611</v>
      </c>
      <c r="D88" s="1" t="s">
        <v>2277</v>
      </c>
      <c r="E88" s="1" t="s">
        <v>2277</v>
      </c>
      <c r="F88" s="1" t="s">
        <v>2277</v>
      </c>
      <c r="G88" s="1" t="s">
        <v>2277</v>
      </c>
      <c r="H88" s="18">
        <v>42482</v>
      </c>
      <c r="J88" s="1">
        <f t="shared" si="22"/>
        <v>6.3</v>
      </c>
      <c r="K88" s="1">
        <f t="shared" si="23"/>
        <v>6.3</v>
      </c>
      <c r="L88" s="1">
        <f t="shared" si="24"/>
        <v>6.3</v>
      </c>
      <c r="M88" s="1">
        <f t="shared" si="25"/>
        <v>6.3</v>
      </c>
      <c r="P88" s="7" t="s">
        <v>420</v>
      </c>
      <c r="Q88" s="5" t="str">
        <f t="shared" si="16"/>
        <v>SARAIVA LIVRON      N2</v>
      </c>
      <c r="R88" s="18">
        <f t="shared" si="17"/>
        <v>42482</v>
      </c>
      <c r="S88" s="3">
        <f t="shared" si="18"/>
        <v>6.3</v>
      </c>
      <c r="T88" s="3">
        <f t="shared" si="19"/>
        <v>6.3</v>
      </c>
      <c r="U88" s="3">
        <f t="shared" si="20"/>
        <v>6.3</v>
      </c>
      <c r="V88" s="3">
        <f t="shared" si="21"/>
        <v>6.3</v>
      </c>
    </row>
    <row r="89" spans="1:22">
      <c r="A89" s="14" t="str">
        <f>IF(Tabela1768[[#This Row],[Código]]="IBOV","^BVSP",IF(Tabela1768[[#This Row],[Código]]="","",CONCATENATE(LEFT(Tabela1768[[#This Row],[Código]],6),".SA")))</f>
        <v>SLED4.SA</v>
      </c>
      <c r="C89" s="1" t="s">
        <v>2612</v>
      </c>
      <c r="D89" s="1" t="s">
        <v>2238</v>
      </c>
      <c r="E89" s="1" t="s">
        <v>3485</v>
      </c>
      <c r="F89" s="1" t="s">
        <v>2238</v>
      </c>
      <c r="G89" s="1" t="s">
        <v>3131</v>
      </c>
      <c r="H89" s="18">
        <v>42529</v>
      </c>
      <c r="J89" s="1">
        <f t="shared" si="22"/>
        <v>3.5</v>
      </c>
      <c r="K89" s="1">
        <f t="shared" si="23"/>
        <v>3.46</v>
      </c>
      <c r="L89" s="1">
        <f t="shared" si="24"/>
        <v>3.5</v>
      </c>
      <c r="M89" s="1">
        <f t="shared" si="25"/>
        <v>3.43</v>
      </c>
      <c r="P89" s="7" t="s">
        <v>421</v>
      </c>
      <c r="Q89" s="5" t="str">
        <f t="shared" si="16"/>
        <v>SARAIVA LIVRPN      N2</v>
      </c>
      <c r="R89" s="18">
        <f t="shared" si="17"/>
        <v>42529</v>
      </c>
      <c r="S89" s="3">
        <f t="shared" si="18"/>
        <v>3.5</v>
      </c>
      <c r="T89" s="3">
        <f t="shared" si="19"/>
        <v>3.46</v>
      </c>
      <c r="U89" s="3">
        <f t="shared" si="20"/>
        <v>3.5</v>
      </c>
      <c r="V89" s="3">
        <f t="shared" si="21"/>
        <v>3.43</v>
      </c>
    </row>
    <row r="90" spans="1:22">
      <c r="A90" s="14" t="str">
        <f>IF(Tabela1768[[#This Row],[Código]]="IBOV","^BVSP",IF(Tabela1768[[#This Row],[Código]]="","",CONCATENATE(LEFT(Tabela1768[[#This Row],[Código]],6),".SA")))</f>
        <v>SMTO3.SA</v>
      </c>
      <c r="C90" s="1" t="s">
        <v>2613</v>
      </c>
      <c r="D90" s="1" t="s">
        <v>3309</v>
      </c>
      <c r="E90" s="1" t="s">
        <v>3310</v>
      </c>
      <c r="F90" s="1" t="s">
        <v>3311</v>
      </c>
      <c r="G90" s="1" t="s">
        <v>3312</v>
      </c>
      <c r="H90" s="18">
        <v>42529</v>
      </c>
      <c r="J90" s="1">
        <f t="shared" si="22"/>
        <v>52.97</v>
      </c>
      <c r="K90" s="1">
        <f t="shared" si="23"/>
        <v>53.1</v>
      </c>
      <c r="L90" s="1">
        <f t="shared" si="24"/>
        <v>53.38</v>
      </c>
      <c r="M90" s="1">
        <f t="shared" si="25"/>
        <v>52.34</v>
      </c>
      <c r="P90" s="7" t="s">
        <v>139</v>
      </c>
      <c r="Q90" s="5" t="str">
        <f t="shared" si="16"/>
        <v>SAO MARTINHOON      NM</v>
      </c>
      <c r="R90" s="17">
        <f t="shared" si="17"/>
        <v>42529</v>
      </c>
      <c r="S90" s="4">
        <f t="shared" si="18"/>
        <v>52.97</v>
      </c>
      <c r="T90" s="4">
        <f t="shared" si="19"/>
        <v>53.1</v>
      </c>
      <c r="U90" s="4">
        <f t="shared" si="20"/>
        <v>53.38</v>
      </c>
      <c r="V90" s="4">
        <f t="shared" si="21"/>
        <v>52.34</v>
      </c>
    </row>
    <row r="91" spans="1:22">
      <c r="A91" s="14" t="str">
        <f>IF(Tabela1768[[#This Row],[Código]]="IBOV","^BVSP",IF(Tabela1768[[#This Row],[Código]]="","",CONCATENATE(LEFT(Tabela1768[[#This Row],[Código]],6),".SA")))</f>
        <v>SPRI3.SA</v>
      </c>
      <c r="C91" s="1" t="s">
        <v>2998</v>
      </c>
      <c r="D91" s="1" t="s">
        <v>2220</v>
      </c>
      <c r="E91" s="1" t="s">
        <v>2220</v>
      </c>
      <c r="F91" s="1" t="s">
        <v>2220</v>
      </c>
      <c r="G91" s="1" t="s">
        <v>2220</v>
      </c>
      <c r="H91" s="18">
        <v>42521</v>
      </c>
      <c r="J91" s="1">
        <f t="shared" si="22"/>
        <v>0.2</v>
      </c>
      <c r="K91" s="1">
        <f t="shared" si="23"/>
        <v>0.2</v>
      </c>
      <c r="L91" s="1">
        <f t="shared" si="24"/>
        <v>0.2</v>
      </c>
      <c r="M91" s="1">
        <f t="shared" si="25"/>
        <v>0.2</v>
      </c>
      <c r="P91" s="8" t="s">
        <v>434</v>
      </c>
      <c r="Q91" s="5" t="str">
        <f t="shared" si="16"/>
        <v>SPRINGER    ON  EG</v>
      </c>
      <c r="R91" s="18">
        <f t="shared" si="17"/>
        <v>42521</v>
      </c>
      <c r="S91" s="3">
        <f t="shared" si="18"/>
        <v>0.2</v>
      </c>
      <c r="T91" s="3">
        <f t="shared" si="19"/>
        <v>0.2</v>
      </c>
      <c r="U91" s="3">
        <f t="shared" si="20"/>
        <v>0.2</v>
      </c>
      <c r="V91" s="3">
        <f t="shared" si="21"/>
        <v>0.2</v>
      </c>
    </row>
    <row r="92" spans="1:22">
      <c r="A92" s="14" t="str">
        <f>IF(Tabela1768[[#This Row],[Código]]="IBOV","^BVSP",IF(Tabela1768[[#This Row],[Código]]="","",CONCATENATE(LEFT(Tabela1768[[#This Row],[Código]],6),".SA")))</f>
        <v>SPRI5.SA</v>
      </c>
      <c r="C92" s="1" t="s">
        <v>2999</v>
      </c>
      <c r="D92" s="1" t="s">
        <v>2176</v>
      </c>
      <c r="E92" s="1" t="s">
        <v>2280</v>
      </c>
      <c r="F92" s="1" t="s">
        <v>2280</v>
      </c>
      <c r="G92" s="1" t="s">
        <v>2176</v>
      </c>
      <c r="H92" s="18">
        <v>42517</v>
      </c>
      <c r="J92" s="1">
        <f t="shared" si="22"/>
        <v>0.28000000000000003</v>
      </c>
      <c r="K92" s="1">
        <f t="shared" si="23"/>
        <v>14</v>
      </c>
      <c r="L92" s="1">
        <f t="shared" si="24"/>
        <v>14</v>
      </c>
      <c r="M92" s="1">
        <f t="shared" si="25"/>
        <v>0.28000000000000003</v>
      </c>
      <c r="P92" s="5" t="s">
        <v>435</v>
      </c>
      <c r="Q92" s="5" t="str">
        <f t="shared" si="16"/>
        <v>SPRINGER    PNA EG</v>
      </c>
      <c r="R92" s="18">
        <f t="shared" si="17"/>
        <v>42517</v>
      </c>
      <c r="S92" s="3">
        <f t="shared" si="18"/>
        <v>0.28000000000000003</v>
      </c>
      <c r="T92" s="3">
        <f t="shared" si="19"/>
        <v>14</v>
      </c>
      <c r="U92" s="3">
        <f t="shared" si="20"/>
        <v>14</v>
      </c>
      <c r="V92" s="3">
        <f t="shared" si="21"/>
        <v>0.28000000000000003</v>
      </c>
    </row>
    <row r="93" spans="1:22">
      <c r="A93" s="14" t="str">
        <f>IF(Tabela1768[[#This Row],[Código]]="IBOV","^BVSP",IF(Tabela1768[[#This Row],[Código]]="","",CONCATENATE(LEFT(Tabela1768[[#This Row],[Código]],6),".SA")))</f>
        <v>SPRI6.SA</v>
      </c>
      <c r="C93" s="1" t="s">
        <v>3000</v>
      </c>
      <c r="D93" s="1" t="s">
        <v>2246</v>
      </c>
      <c r="E93" s="1" t="s">
        <v>2291</v>
      </c>
      <c r="F93" s="1" t="s">
        <v>2291</v>
      </c>
      <c r="G93" s="1" t="s">
        <v>2246</v>
      </c>
      <c r="H93" s="18">
        <v>42492</v>
      </c>
      <c r="J93" s="1">
        <f t="shared" si="22"/>
        <v>0.33</v>
      </c>
      <c r="K93" s="1">
        <f t="shared" si="23"/>
        <v>16.5</v>
      </c>
      <c r="L93" s="1">
        <f t="shared" si="24"/>
        <v>16.5</v>
      </c>
      <c r="M93" s="1">
        <f t="shared" si="25"/>
        <v>0.33</v>
      </c>
      <c r="P93" s="5" t="s">
        <v>436</v>
      </c>
      <c r="Q93" s="5" t="str">
        <f t="shared" si="16"/>
        <v>SPRINGER    PNB EG</v>
      </c>
      <c r="R93" s="18">
        <f t="shared" si="17"/>
        <v>42492</v>
      </c>
      <c r="S93" s="3">
        <f t="shared" si="18"/>
        <v>0.33</v>
      </c>
      <c r="T93" s="3">
        <f t="shared" si="19"/>
        <v>16.5</v>
      </c>
      <c r="U93" s="3">
        <f t="shared" si="20"/>
        <v>16.5</v>
      </c>
      <c r="V93" s="3">
        <f t="shared" si="21"/>
        <v>0.33</v>
      </c>
    </row>
    <row r="94" spans="1:22">
      <c r="A94" s="14" t="str">
        <f>IF(Tabela1768[[#This Row],[Código]]="IBOV","^BVSP",IF(Tabela1768[[#This Row],[Código]]="","",CONCATENATE(LEFT(Tabela1768[[#This Row],[Código]],6),".SA")))</f>
        <v>TCSA3.SA</v>
      </c>
      <c r="C94" s="1" t="s">
        <v>2614</v>
      </c>
      <c r="D94" s="1" t="s">
        <v>2255</v>
      </c>
      <c r="E94" s="1" t="s">
        <v>3010</v>
      </c>
      <c r="F94" s="1" t="s">
        <v>2287</v>
      </c>
      <c r="G94" s="1" t="s">
        <v>2671</v>
      </c>
      <c r="H94" s="18">
        <v>42529</v>
      </c>
      <c r="J94" s="1">
        <f t="shared" si="22"/>
        <v>2.25</v>
      </c>
      <c r="K94" s="1">
        <f t="shared" si="23"/>
        <v>2.2799999999999998</v>
      </c>
      <c r="L94" s="1">
        <f t="shared" si="24"/>
        <v>2.29</v>
      </c>
      <c r="M94" s="1">
        <f t="shared" si="25"/>
        <v>2.2200000000000002</v>
      </c>
      <c r="P94" s="7" t="s">
        <v>455</v>
      </c>
      <c r="Q94" s="5" t="str">
        <f t="shared" si="16"/>
        <v>TECNISA     ON      NM</v>
      </c>
      <c r="R94" s="18">
        <f t="shared" si="17"/>
        <v>42529</v>
      </c>
      <c r="S94" s="3">
        <f t="shared" si="18"/>
        <v>2.25</v>
      </c>
      <c r="T94" s="3">
        <f t="shared" si="19"/>
        <v>2.2799999999999998</v>
      </c>
      <c r="U94" s="3">
        <f t="shared" si="20"/>
        <v>2.29</v>
      </c>
      <c r="V94" s="3">
        <f t="shared" si="21"/>
        <v>2.2200000000000002</v>
      </c>
    </row>
    <row r="95" spans="1:22">
      <c r="A95" s="14" t="str">
        <f>IF(Tabela1768[[#This Row],[Código]]="IBOV","^BVSP",IF(Tabela1768[[#This Row],[Código]]="","",CONCATENATE(LEFT(Tabela1768[[#This Row],[Código]],6),".SA")))</f>
        <v>TECN3.SA</v>
      </c>
      <c r="C95" s="1" t="s">
        <v>2616</v>
      </c>
      <c r="D95" s="1" t="s">
        <v>2949</v>
      </c>
      <c r="E95" s="1" t="s">
        <v>3065</v>
      </c>
      <c r="F95" s="1" t="s">
        <v>3107</v>
      </c>
      <c r="G95" s="1" t="s">
        <v>2949</v>
      </c>
      <c r="H95" s="18">
        <v>42529</v>
      </c>
      <c r="J95" s="1">
        <f t="shared" si="22"/>
        <v>4.7</v>
      </c>
      <c r="K95" s="1">
        <f t="shared" si="23"/>
        <v>4.7699999999999996</v>
      </c>
      <c r="L95" s="1">
        <f t="shared" si="24"/>
        <v>4.8</v>
      </c>
      <c r="M95" s="1">
        <f t="shared" si="25"/>
        <v>4.7</v>
      </c>
      <c r="P95" s="7" t="s">
        <v>414</v>
      </c>
      <c r="Q95" s="5" t="str">
        <f t="shared" si="16"/>
        <v>TECHNOS     ON      NM</v>
      </c>
      <c r="R95" s="18">
        <f t="shared" si="17"/>
        <v>42529</v>
      </c>
      <c r="S95" s="3">
        <f t="shared" si="18"/>
        <v>4.7</v>
      </c>
      <c r="T95" s="3">
        <f t="shared" si="19"/>
        <v>4.7699999999999996</v>
      </c>
      <c r="U95" s="3">
        <f t="shared" si="20"/>
        <v>4.8</v>
      </c>
      <c r="V95" s="3">
        <f t="shared" si="21"/>
        <v>4.7</v>
      </c>
    </row>
    <row r="96" spans="1:22">
      <c r="A96" s="14" t="str">
        <f>IF(Tabela1768[[#This Row],[Código]]="IBOV","^BVSP",IF(Tabela1768[[#This Row],[Código]]="","",CONCATENATE(LEFT(Tabela1768[[#This Row],[Código]],6),".SA")))</f>
        <v>TENE3.SA</v>
      </c>
      <c r="C96" s="1" t="s">
        <v>2617</v>
      </c>
      <c r="D96" s="1" t="s">
        <v>191</v>
      </c>
      <c r="E96" s="1" t="s">
        <v>191</v>
      </c>
      <c r="F96" s="1" t="s">
        <v>191</v>
      </c>
      <c r="G96" s="1" t="s">
        <v>191</v>
      </c>
      <c r="H96" s="18">
        <v>42457</v>
      </c>
      <c r="J96" s="1">
        <f t="shared" si="22"/>
        <v>0</v>
      </c>
      <c r="K96" s="1">
        <f t="shared" si="23"/>
        <v>0</v>
      </c>
      <c r="L96" s="1">
        <f t="shared" si="24"/>
        <v>0</v>
      </c>
      <c r="M96" s="1">
        <f t="shared" si="25"/>
        <v>0</v>
      </c>
      <c r="P96" s="7" t="s">
        <v>403</v>
      </c>
      <c r="Q96" s="5" t="str">
        <f t="shared" si="16"/>
        <v>TEC BLUMENAUON</v>
      </c>
      <c r="R96" s="17">
        <f t="shared" si="17"/>
        <v>42457</v>
      </c>
      <c r="S96" s="4">
        <f t="shared" si="18"/>
        <v>0</v>
      </c>
      <c r="T96" s="4">
        <f t="shared" si="19"/>
        <v>0</v>
      </c>
      <c r="U96" s="4">
        <f t="shared" si="20"/>
        <v>0</v>
      </c>
      <c r="V96" s="4">
        <f t="shared" si="21"/>
        <v>0</v>
      </c>
    </row>
    <row r="97" spans="1:22">
      <c r="A97" s="14" t="str">
        <f>IF(Tabela1768[[#This Row],[Código]]="IBOV","^BVSP",IF(Tabela1768[[#This Row],[Código]]="","",CONCATENATE(LEFT(Tabela1768[[#This Row],[Código]],6),".SA")))</f>
        <v>TENE5.SA</v>
      </c>
      <c r="C97" s="1" t="s">
        <v>2618</v>
      </c>
      <c r="D97" s="1" t="s">
        <v>185</v>
      </c>
      <c r="E97" s="1" t="s">
        <v>185</v>
      </c>
      <c r="F97" s="1" t="s">
        <v>185</v>
      </c>
      <c r="G97" s="1" t="s">
        <v>185</v>
      </c>
      <c r="H97" s="18">
        <v>42506</v>
      </c>
      <c r="J97" s="1">
        <f t="shared" si="22"/>
        <v>0.5</v>
      </c>
      <c r="K97" s="1">
        <f t="shared" si="23"/>
        <v>0.5</v>
      </c>
      <c r="L97" s="1">
        <f t="shared" si="24"/>
        <v>0.5</v>
      </c>
      <c r="M97" s="1">
        <f t="shared" si="25"/>
        <v>0.5</v>
      </c>
      <c r="P97" s="7" t="s">
        <v>404</v>
      </c>
      <c r="Q97" s="5" t="str">
        <f t="shared" si="16"/>
        <v>TEC BLUMENAUPNA</v>
      </c>
      <c r="R97" s="18">
        <f t="shared" si="17"/>
        <v>42506</v>
      </c>
      <c r="S97" s="3">
        <f t="shared" si="18"/>
        <v>0.5</v>
      </c>
      <c r="T97" s="3">
        <f t="shared" si="19"/>
        <v>0.5</v>
      </c>
      <c r="U97" s="3">
        <f t="shared" si="20"/>
        <v>0.5</v>
      </c>
      <c r="V97" s="3">
        <f t="shared" si="21"/>
        <v>0.5</v>
      </c>
    </row>
    <row r="98" spans="1:22">
      <c r="A98" s="14" t="str">
        <f>IF(Tabela1768[[#This Row],[Código]]="IBOV","^BVSP",IF(Tabela1768[[#This Row],[Código]]="","",CONCATENATE(LEFT(Tabela1768[[#This Row],[Código]],6),".SA")))</f>
        <v>TENE6.SA</v>
      </c>
      <c r="C98" s="1" t="s">
        <v>2619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7" t="s">
        <v>405</v>
      </c>
      <c r="Q98" s="5" t="str">
        <f t="shared" si="16"/>
        <v>TEC BLUMENAUPNB</v>
      </c>
      <c r="R98" s="18">
        <f t="shared" si="17"/>
        <v>42457</v>
      </c>
      <c r="S98" s="3">
        <f t="shared" si="18"/>
        <v>0</v>
      </c>
      <c r="T98" s="3">
        <f t="shared" si="19"/>
        <v>0</v>
      </c>
      <c r="U98" s="3">
        <f t="shared" si="20"/>
        <v>0</v>
      </c>
      <c r="V98" s="3">
        <f t="shared" si="21"/>
        <v>0</v>
      </c>
    </row>
    <row r="99" spans="1:22">
      <c r="A99" s="14" t="str">
        <f>IF(Tabela1768[[#This Row],[Código]]="IBOV","^BVSP",IF(Tabela1768[[#This Row],[Código]]="","",CONCATENATE(LEFT(Tabela1768[[#This Row],[Código]],6),".SA")))</f>
        <v>TENE7.SA</v>
      </c>
      <c r="C99" s="1" t="s">
        <v>2620</v>
      </c>
      <c r="D99" s="1" t="s">
        <v>2284</v>
      </c>
      <c r="E99" s="1" t="s">
        <v>2284</v>
      </c>
      <c r="F99" s="1" t="s">
        <v>2284</v>
      </c>
      <c r="G99" s="1" t="s">
        <v>2284</v>
      </c>
      <c r="H99" s="18">
        <v>42500</v>
      </c>
      <c r="J99" s="1">
        <f t="shared" si="22"/>
        <v>0.98</v>
      </c>
      <c r="K99" s="1">
        <f t="shared" si="23"/>
        <v>0.98</v>
      </c>
      <c r="L99" s="1">
        <f t="shared" si="24"/>
        <v>0.98</v>
      </c>
      <c r="M99" s="1">
        <f t="shared" si="25"/>
        <v>0.98</v>
      </c>
      <c r="P99" s="7" t="s">
        <v>406</v>
      </c>
      <c r="Q99" s="5" t="str">
        <f t="shared" si="16"/>
        <v>TEC BLUMENAUPNC</v>
      </c>
      <c r="R99" s="18">
        <f t="shared" si="17"/>
        <v>42500</v>
      </c>
      <c r="S99" s="3">
        <f t="shared" si="18"/>
        <v>0.98</v>
      </c>
      <c r="T99" s="3">
        <f t="shared" si="19"/>
        <v>0.98</v>
      </c>
      <c r="U99" s="3">
        <f t="shared" si="20"/>
        <v>0.98</v>
      </c>
      <c r="V99" s="3">
        <f t="shared" si="21"/>
        <v>0.98</v>
      </c>
    </row>
    <row r="100" spans="1:22">
      <c r="A100" s="14" t="str">
        <f>IF(Tabela1768[[#This Row],[Código]]="IBOV","^BVSP",IF(Tabela1768[[#This Row],[Código]]="","",CONCATENATE(LEFT(Tabela1768[[#This Row],[Código]],6),".SA")))</f>
        <v>TOYB3.SA</v>
      </c>
      <c r="C100" s="1" t="s">
        <v>2621</v>
      </c>
      <c r="D100" s="1" t="s">
        <v>2583</v>
      </c>
      <c r="E100" s="1" t="s">
        <v>2583</v>
      </c>
      <c r="F100" s="1" t="s">
        <v>2583</v>
      </c>
      <c r="G100" s="1" t="s">
        <v>2583</v>
      </c>
      <c r="H100" s="18">
        <v>42523</v>
      </c>
      <c r="J100" s="1">
        <f t="shared" si="22"/>
        <v>1.91</v>
      </c>
      <c r="K100" s="1">
        <f t="shared" si="23"/>
        <v>1.91</v>
      </c>
      <c r="L100" s="1">
        <f t="shared" si="24"/>
        <v>1.91</v>
      </c>
      <c r="M100" s="1">
        <f t="shared" si="25"/>
        <v>1.91</v>
      </c>
      <c r="P100" s="7" t="s">
        <v>380</v>
      </c>
      <c r="Q100" s="5" t="str">
        <f t="shared" si="16"/>
        <v>TECTOY      ON</v>
      </c>
      <c r="R100" s="18">
        <f t="shared" si="17"/>
        <v>42523</v>
      </c>
      <c r="S100" s="3">
        <f t="shared" si="18"/>
        <v>1.91</v>
      </c>
      <c r="T100" s="3">
        <f t="shared" si="19"/>
        <v>1.91</v>
      </c>
      <c r="U100" s="3">
        <f t="shared" si="20"/>
        <v>1.91</v>
      </c>
      <c r="V100" s="3">
        <f t="shared" si="21"/>
        <v>1.91</v>
      </c>
    </row>
    <row r="101" spans="1:22">
      <c r="A101" s="14" t="str">
        <f>IF(Tabela1768[[#This Row],[Código]]="IBOV","^BVSP",IF(Tabela1768[[#This Row],[Código]]="","",CONCATENATE(LEFT(Tabela1768[[#This Row],[Código]],6),".SA")))</f>
        <v>TOYB4.SA</v>
      </c>
      <c r="C101" s="1" t="s">
        <v>2622</v>
      </c>
      <c r="D101" s="1" t="s">
        <v>2231</v>
      </c>
      <c r="E101" s="1" t="s">
        <v>2623</v>
      </c>
      <c r="F101" s="1" t="s">
        <v>2623</v>
      </c>
      <c r="G101" s="1" t="s">
        <v>2231</v>
      </c>
      <c r="H101" s="18">
        <v>42523</v>
      </c>
      <c r="J101" s="1">
        <f t="shared" si="22"/>
        <v>1.65</v>
      </c>
      <c r="K101" s="1">
        <f t="shared" si="23"/>
        <v>1.87</v>
      </c>
      <c r="L101" s="1">
        <f t="shared" si="24"/>
        <v>1.87</v>
      </c>
      <c r="M101" s="1">
        <f t="shared" si="25"/>
        <v>1.65</v>
      </c>
      <c r="P101" s="8" t="s">
        <v>381</v>
      </c>
      <c r="Q101" s="5" t="str">
        <f t="shared" si="16"/>
        <v>TECTOY      PN</v>
      </c>
      <c r="R101" s="18">
        <f t="shared" si="17"/>
        <v>42523</v>
      </c>
      <c r="S101" s="3">
        <f t="shared" si="18"/>
        <v>1.65</v>
      </c>
      <c r="T101" s="3">
        <f t="shared" si="19"/>
        <v>1.87</v>
      </c>
      <c r="U101" s="3">
        <f t="shared" si="20"/>
        <v>1.87</v>
      </c>
      <c r="V101" s="3">
        <f t="shared" si="21"/>
        <v>1.65</v>
      </c>
    </row>
    <row r="102" spans="1:22">
      <c r="A102" s="14" t="str">
        <f>IF(Tabela1768[[#This Row],[Código]]="IBOV","^BVSP",IF(Tabela1768[[#This Row],[Código]]="","",CONCATENATE(LEFT(Tabela1768[[#This Row],[Código]],6),".SA")))</f>
        <v>TRIS3.SA</v>
      </c>
      <c r="C102" s="1" t="s">
        <v>2624</v>
      </c>
      <c r="D102" s="1" t="s">
        <v>3486</v>
      </c>
      <c r="E102" s="1" t="s">
        <v>2256</v>
      </c>
      <c r="F102" s="1" t="s">
        <v>3486</v>
      </c>
      <c r="G102" s="1" t="s">
        <v>2256</v>
      </c>
      <c r="H102" s="18">
        <v>42529</v>
      </c>
      <c r="J102" s="1">
        <f t="shared" si="22"/>
        <v>2.76</v>
      </c>
      <c r="K102" s="1">
        <f t="shared" si="23"/>
        <v>2.75</v>
      </c>
      <c r="L102" s="1">
        <f t="shared" si="24"/>
        <v>2.76</v>
      </c>
      <c r="M102" s="1">
        <f t="shared" si="25"/>
        <v>2.75</v>
      </c>
      <c r="P102" s="8" t="s">
        <v>456</v>
      </c>
      <c r="Q102" s="5" t="str">
        <f t="shared" si="16"/>
        <v>TRISUL      ON      NM</v>
      </c>
      <c r="R102" s="18">
        <f t="shared" si="17"/>
        <v>42529</v>
      </c>
      <c r="S102" s="3">
        <f t="shared" si="18"/>
        <v>2.76</v>
      </c>
      <c r="T102" s="3">
        <f t="shared" si="19"/>
        <v>2.75</v>
      </c>
      <c r="U102" s="3">
        <f t="shared" si="20"/>
        <v>2.76</v>
      </c>
      <c r="V102" s="3">
        <f t="shared" si="21"/>
        <v>2.75</v>
      </c>
    </row>
    <row r="103" spans="1:22">
      <c r="A103" s="14" t="str">
        <f>IF(Tabela1768[[#This Row],[Código]]="IBOV","^BVSP",IF(Tabela1768[[#This Row],[Código]]="","",CONCATENATE(LEFT(Tabela1768[[#This Row],[Código]],6),".SA")))</f>
        <v>UCAS3.SA</v>
      </c>
      <c r="C103" s="1" t="s">
        <v>2625</v>
      </c>
      <c r="D103" s="1" t="s">
        <v>3487</v>
      </c>
      <c r="E103" s="1" t="s">
        <v>3488</v>
      </c>
      <c r="F103" s="1" t="s">
        <v>3487</v>
      </c>
      <c r="G103" s="1" t="s">
        <v>3489</v>
      </c>
      <c r="H103" s="18">
        <v>42529</v>
      </c>
      <c r="J103" s="1">
        <f t="shared" si="22"/>
        <v>3.05</v>
      </c>
      <c r="K103" s="1">
        <f t="shared" si="23"/>
        <v>2.98</v>
      </c>
      <c r="L103" s="1">
        <f t="shared" si="24"/>
        <v>3.05</v>
      </c>
      <c r="M103" s="1">
        <f t="shared" si="25"/>
        <v>2.91</v>
      </c>
      <c r="P103" s="7" t="s">
        <v>367</v>
      </c>
      <c r="Q103" s="5" t="str">
        <f t="shared" ref="Q103:Q112" si="26">IF(A103="","",C103)</f>
        <v>UNICASA     ON      NM</v>
      </c>
      <c r="R103" s="18">
        <f t="shared" ref="R103:R112" si="27">IF(A103="","",H103)</f>
        <v>42529</v>
      </c>
      <c r="S103" s="3">
        <f t="shared" ref="S103:S112" si="28">J103</f>
        <v>3.05</v>
      </c>
      <c r="T103" s="3">
        <f t="shared" ref="T103:T112" si="29">K103</f>
        <v>2.98</v>
      </c>
      <c r="U103" s="3">
        <f t="shared" ref="U103:U112" si="30">L103</f>
        <v>3.05</v>
      </c>
      <c r="V103" s="3">
        <f t="shared" ref="V103:V112" si="31">M103</f>
        <v>2.91</v>
      </c>
    </row>
    <row r="104" spans="1:22">
      <c r="A104" s="14" t="str">
        <f>IF(Tabela1768[[#This Row],[Código]]="IBOV","^BVSP",IF(Tabela1768[[#This Row],[Código]]="","",CONCATENATE(LEFT(Tabela1768[[#This Row],[Código]],6),".SA")))</f>
        <v>VAGR3.SA</v>
      </c>
      <c r="C104" s="1" t="s">
        <v>2626</v>
      </c>
      <c r="D104" s="1" t="s">
        <v>3018</v>
      </c>
      <c r="E104" s="1" t="s">
        <v>3078</v>
      </c>
      <c r="F104" s="1" t="s">
        <v>3091</v>
      </c>
      <c r="G104" s="1" t="s">
        <v>3049</v>
      </c>
      <c r="H104" s="18">
        <v>42529</v>
      </c>
      <c r="J104" s="1">
        <f t="shared" si="22"/>
        <v>11.85</v>
      </c>
      <c r="K104" s="1">
        <f t="shared" si="23"/>
        <v>12.1</v>
      </c>
      <c r="L104" s="1">
        <f t="shared" si="24"/>
        <v>12.3</v>
      </c>
      <c r="M104" s="1">
        <f t="shared" si="25"/>
        <v>11.6</v>
      </c>
      <c r="P104" s="8" t="s">
        <v>358</v>
      </c>
      <c r="Q104" s="5" t="str">
        <f t="shared" si="26"/>
        <v>V-AGRO      ON      NM</v>
      </c>
      <c r="R104" s="18">
        <f t="shared" si="27"/>
        <v>42529</v>
      </c>
      <c r="S104" s="3">
        <f t="shared" si="28"/>
        <v>11.85</v>
      </c>
      <c r="T104" s="3">
        <f t="shared" si="29"/>
        <v>12.1</v>
      </c>
      <c r="U104" s="3">
        <f t="shared" si="30"/>
        <v>12.3</v>
      </c>
      <c r="V104" s="3">
        <f t="shared" si="31"/>
        <v>11.6</v>
      </c>
    </row>
    <row r="105" spans="1:22">
      <c r="A105" s="14" t="str">
        <f>IF(Tabela1768[[#This Row],[Código]]="IBOV","^BVSP",IF(Tabela1768[[#This Row],[Código]]="","",CONCATENATE(LEFT(Tabela1768[[#This Row],[Código]],6),".SA")))</f>
        <v>VIVR3.SA</v>
      </c>
      <c r="C105" s="1" t="s">
        <v>2628</v>
      </c>
      <c r="D105" s="1" t="s">
        <v>3135</v>
      </c>
      <c r="E105" s="1" t="s">
        <v>3001</v>
      </c>
      <c r="F105" s="1" t="s">
        <v>2315</v>
      </c>
      <c r="G105" s="1" t="s">
        <v>3001</v>
      </c>
      <c r="H105" s="18">
        <v>42529</v>
      </c>
      <c r="J105" s="1">
        <f t="shared" si="22"/>
        <v>2.4300000000000002</v>
      </c>
      <c r="K105" s="1">
        <f t="shared" si="23"/>
        <v>2.31</v>
      </c>
      <c r="L105" s="1">
        <f t="shared" si="24"/>
        <v>2.58</v>
      </c>
      <c r="M105" s="1">
        <f t="shared" si="25"/>
        <v>2.31</v>
      </c>
      <c r="P105" s="7" t="s">
        <v>457</v>
      </c>
      <c r="Q105" s="5" t="str">
        <f t="shared" si="26"/>
        <v>VIVER       ON      NM</v>
      </c>
      <c r="R105" s="18">
        <f t="shared" si="27"/>
        <v>42529</v>
      </c>
      <c r="S105" s="3">
        <f t="shared" si="28"/>
        <v>2.4300000000000002</v>
      </c>
      <c r="T105" s="3">
        <f t="shared" si="29"/>
        <v>2.31</v>
      </c>
      <c r="U105" s="3">
        <f t="shared" si="30"/>
        <v>2.58</v>
      </c>
      <c r="V105" s="3">
        <f t="shared" si="31"/>
        <v>2.31</v>
      </c>
    </row>
    <row r="106" spans="1:22">
      <c r="A106" s="14" t="str">
        <f>IF(Tabela1768[[#This Row],[Código]]="IBOV","^BVSP",IF(Tabela1768[[#This Row],[Código]]="","",CONCATENATE(LEFT(Tabela1768[[#This Row],[Código]],6),".SA")))</f>
        <v>VVAR11.SA</v>
      </c>
      <c r="C106" s="1" t="s">
        <v>2629</v>
      </c>
      <c r="D106" s="1" t="s">
        <v>2979</v>
      </c>
      <c r="E106" s="1" t="s">
        <v>3490</v>
      </c>
      <c r="F106" s="1" t="s">
        <v>3491</v>
      </c>
      <c r="G106" s="1" t="s">
        <v>3188</v>
      </c>
      <c r="H106" s="18">
        <v>42529</v>
      </c>
      <c r="J106" s="1">
        <f t="shared" si="22"/>
        <v>6.41</v>
      </c>
      <c r="K106" s="1">
        <f t="shared" si="23"/>
        <v>6.62</v>
      </c>
      <c r="L106" s="1">
        <f t="shared" si="24"/>
        <v>6.66</v>
      </c>
      <c r="M106" s="1">
        <f t="shared" si="25"/>
        <v>6.4</v>
      </c>
      <c r="P106" s="8" t="s">
        <v>373</v>
      </c>
      <c r="Q106" s="5" t="str">
        <f t="shared" si="26"/>
        <v>VIAVAREJO   UNT     N2</v>
      </c>
      <c r="R106" s="18">
        <f t="shared" si="27"/>
        <v>42529</v>
      </c>
      <c r="S106" s="3">
        <f t="shared" si="28"/>
        <v>6.41</v>
      </c>
      <c r="T106" s="3">
        <f t="shared" si="29"/>
        <v>6.62</v>
      </c>
      <c r="U106" s="3">
        <f t="shared" si="30"/>
        <v>6.66</v>
      </c>
      <c r="V106" s="3">
        <f t="shared" si="31"/>
        <v>6.4</v>
      </c>
    </row>
    <row r="107" spans="1:22">
      <c r="A107" s="14" t="str">
        <f>IF(Tabela1768[[#This Row],[Código]]="IBOV","^BVSP",IF(Tabela1768[[#This Row],[Código]]="","",CONCATENATE(LEFT(Tabela1768[[#This Row],[Código]],6),".SA")))</f>
        <v>VVAR3.SA</v>
      </c>
      <c r="C107" s="1" t="s">
        <v>2630</v>
      </c>
      <c r="D107" s="1" t="s">
        <v>2252</v>
      </c>
      <c r="E107" s="1" t="s">
        <v>2252</v>
      </c>
      <c r="F107" s="1" t="s">
        <v>2252</v>
      </c>
      <c r="G107" s="1" t="s">
        <v>2252</v>
      </c>
      <c r="H107" s="18">
        <v>42528</v>
      </c>
      <c r="J107" s="1">
        <f t="shared" si="22"/>
        <v>2.6</v>
      </c>
      <c r="K107" s="1">
        <f t="shared" si="23"/>
        <v>2.6</v>
      </c>
      <c r="L107" s="1">
        <f t="shared" si="24"/>
        <v>2.6</v>
      </c>
      <c r="M107" s="1">
        <f t="shared" si="25"/>
        <v>2.6</v>
      </c>
      <c r="P107" s="7" t="s">
        <v>374</v>
      </c>
      <c r="Q107" s="5" t="str">
        <f t="shared" si="26"/>
        <v>VIAVAREJO   ON      N2</v>
      </c>
      <c r="R107" s="18">
        <f t="shared" si="27"/>
        <v>42528</v>
      </c>
      <c r="S107" s="3">
        <f t="shared" si="28"/>
        <v>2.6</v>
      </c>
      <c r="T107" s="3">
        <f t="shared" si="29"/>
        <v>2.6</v>
      </c>
      <c r="U107" s="3">
        <f t="shared" si="30"/>
        <v>2.6</v>
      </c>
      <c r="V107" s="3">
        <f t="shared" si="31"/>
        <v>2.6</v>
      </c>
    </row>
    <row r="108" spans="1:22">
      <c r="A108" s="14" t="str">
        <f>IF(Tabela1768[[#This Row],[Código]]="IBOV","^BVSP",IF(Tabela1768[[#This Row],[Código]]="","",CONCATENATE(LEFT(Tabela1768[[#This Row],[Código]],6),".SA")))</f>
        <v>VVAR4.SA</v>
      </c>
      <c r="C108" s="1" t="s">
        <v>2631</v>
      </c>
      <c r="D108" s="1" t="s">
        <v>2242</v>
      </c>
      <c r="E108" s="1" t="s">
        <v>2242</v>
      </c>
      <c r="F108" s="1" t="s">
        <v>2242</v>
      </c>
      <c r="G108" s="1" t="s">
        <v>2236</v>
      </c>
      <c r="H108" s="18">
        <v>42529</v>
      </c>
      <c r="J108" s="1">
        <f t="shared" si="22"/>
        <v>1.9</v>
      </c>
      <c r="K108" s="1">
        <f t="shared" si="23"/>
        <v>1.9</v>
      </c>
      <c r="L108" s="1">
        <f t="shared" si="24"/>
        <v>1.9</v>
      </c>
      <c r="M108" s="1">
        <f t="shared" si="25"/>
        <v>1.85</v>
      </c>
      <c r="P108" s="7" t="s">
        <v>375</v>
      </c>
      <c r="Q108" s="5" t="str">
        <f t="shared" si="26"/>
        <v>VIAVAREJO   PN      N2</v>
      </c>
      <c r="R108" s="18">
        <f t="shared" si="27"/>
        <v>42529</v>
      </c>
      <c r="S108" s="3">
        <f t="shared" si="28"/>
        <v>1.9</v>
      </c>
      <c r="T108" s="3">
        <f t="shared" si="29"/>
        <v>1.9</v>
      </c>
      <c r="U108" s="3">
        <f t="shared" si="30"/>
        <v>1.9</v>
      </c>
      <c r="V108" s="3">
        <f t="shared" si="31"/>
        <v>1.85</v>
      </c>
    </row>
    <row r="109" spans="1:22">
      <c r="A109" s="14" t="str">
        <f>IF(Tabela1768[[#This Row],[Código]]="IBOV","^BVSP",IF(Tabela1768[[#This Row],[Código]]="","",CONCATENATE(LEFT(Tabela1768[[#This Row],[Código]],6),".SA")))</f>
        <v>WHRL3.SA</v>
      </c>
      <c r="C109" s="1" t="s">
        <v>2632</v>
      </c>
      <c r="D109" s="1" t="s">
        <v>2943</v>
      </c>
      <c r="E109" s="1" t="s">
        <v>2237</v>
      </c>
      <c r="F109" s="1" t="s">
        <v>2943</v>
      </c>
      <c r="G109" s="1" t="s">
        <v>3077</v>
      </c>
      <c r="H109" s="18">
        <v>42528</v>
      </c>
      <c r="J109" s="1">
        <f t="shared" si="22"/>
        <v>2.37</v>
      </c>
      <c r="K109" s="1">
        <f t="shared" si="23"/>
        <v>2.35</v>
      </c>
      <c r="L109" s="1">
        <f t="shared" si="24"/>
        <v>2.37</v>
      </c>
      <c r="M109" s="1">
        <f t="shared" si="25"/>
        <v>2.34</v>
      </c>
      <c r="P109" s="8" t="s">
        <v>368</v>
      </c>
      <c r="Q109" s="5" t="str">
        <f t="shared" si="26"/>
        <v>WHIRLPOOL   ON</v>
      </c>
      <c r="R109" s="18">
        <f t="shared" si="27"/>
        <v>42528</v>
      </c>
      <c r="S109" s="3">
        <f t="shared" si="28"/>
        <v>2.37</v>
      </c>
      <c r="T109" s="3">
        <f t="shared" si="29"/>
        <v>2.35</v>
      </c>
      <c r="U109" s="3">
        <f t="shared" si="30"/>
        <v>2.37</v>
      </c>
      <c r="V109" s="3">
        <f t="shared" si="31"/>
        <v>2.34</v>
      </c>
    </row>
    <row r="110" spans="1:22">
      <c r="A110" s="14" t="str">
        <f>IF(Tabela1768[[#This Row],[Código]]="IBOV","^BVSP",IF(Tabela1768[[#This Row],[Código]]="","",CONCATENATE(LEFT(Tabela1768[[#This Row],[Código]],6),".SA")))</f>
        <v>WHRL4.SA</v>
      </c>
      <c r="C110" s="1" t="s">
        <v>2633</v>
      </c>
      <c r="D110" s="1" t="s">
        <v>3135</v>
      </c>
      <c r="E110" s="1" t="s">
        <v>3039</v>
      </c>
      <c r="F110" s="1" t="s">
        <v>3039</v>
      </c>
      <c r="G110" s="1" t="s">
        <v>3135</v>
      </c>
      <c r="H110" s="18">
        <v>42529</v>
      </c>
      <c r="J110" s="1">
        <f t="shared" si="22"/>
        <v>2.4300000000000002</v>
      </c>
      <c r="K110" s="1">
        <f t="shared" si="23"/>
        <v>2.44</v>
      </c>
      <c r="L110" s="1">
        <f t="shared" si="24"/>
        <v>2.44</v>
      </c>
      <c r="M110" s="1">
        <f t="shared" si="25"/>
        <v>2.4300000000000002</v>
      </c>
      <c r="P110" s="5" t="s">
        <v>369</v>
      </c>
      <c r="Q110" s="5" t="str">
        <f t="shared" si="26"/>
        <v>WHIRLPOOL   PN</v>
      </c>
      <c r="R110" s="18">
        <f t="shared" si="27"/>
        <v>42529</v>
      </c>
      <c r="S110" s="3">
        <f t="shared" si="28"/>
        <v>2.4300000000000002</v>
      </c>
      <c r="T110" s="3">
        <f t="shared" si="29"/>
        <v>2.44</v>
      </c>
      <c r="U110" s="3">
        <f t="shared" si="30"/>
        <v>2.44</v>
      </c>
      <c r="V110" s="3">
        <f t="shared" si="31"/>
        <v>2.4300000000000002</v>
      </c>
    </row>
    <row r="111" spans="1:22">
      <c r="A111" s="14" t="str">
        <f>IF(Tabela1768[[#This Row],[Código]]="IBOV","^BVSP",IF(Tabela1768[[#This Row],[Código]]="","",CONCATENATE(LEFT(Tabela1768[[#This Row],[Código]],6),".SA")))</f>
        <v>WMBY3.SA</v>
      </c>
      <c r="C111" s="1" t="s">
        <v>2635</v>
      </c>
      <c r="D111" s="19">
        <v>249637</v>
      </c>
      <c r="E111" s="19">
        <v>249637</v>
      </c>
      <c r="F111" s="19">
        <v>249637</v>
      </c>
      <c r="G111" s="19">
        <v>249637</v>
      </c>
      <c r="H111" s="18">
        <v>42457</v>
      </c>
      <c r="J111" s="1">
        <f t="shared" si="22"/>
        <v>249.37</v>
      </c>
      <c r="K111" s="1">
        <f t="shared" si="23"/>
        <v>249.37</v>
      </c>
      <c r="L111" s="1">
        <f t="shared" si="24"/>
        <v>249.37</v>
      </c>
      <c r="M111" s="1">
        <f t="shared" si="25"/>
        <v>249.37</v>
      </c>
      <c r="P111" s="5" t="s">
        <v>401</v>
      </c>
      <c r="Q111" s="5" t="str">
        <f t="shared" si="26"/>
        <v>WEMBLEY     ON</v>
      </c>
      <c r="R111" s="18">
        <f t="shared" si="27"/>
        <v>42457</v>
      </c>
      <c r="S111" s="3">
        <f t="shared" si="28"/>
        <v>249.37</v>
      </c>
      <c r="T111" s="3">
        <f t="shared" si="29"/>
        <v>249.37</v>
      </c>
      <c r="U111" s="3">
        <f t="shared" si="30"/>
        <v>249.37</v>
      </c>
      <c r="V111" s="3">
        <f t="shared" si="31"/>
        <v>249.37</v>
      </c>
    </row>
    <row r="112" spans="1:22">
      <c r="A112" s="14" t="str">
        <f>IF(Tabela1768[[#This Row],[Código]]="IBOV","^BVSP",IF(Tabela1768[[#This Row],[Código]]="","",CONCATENATE(LEFT(Tabela1768[[#This Row],[Código]],6),".SA")))</f>
        <v/>
      </c>
      <c r="C112" s="1" t="s">
        <v>82</v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IF(Tabela1768[[#This Row],[Código]]="IBOV","^BVSP",IF(Tabela1768[[#This Row],[Código]]="","",CONCATENATE(LEFT(Tabela1768[[#This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IF(Tabela1768[[#This Row],[Código]]="IBOV","^BVSP",IF(Tabela1768[[#This Row],[Código]]="","",CONCATENATE(LEFT(Tabela1768[[#This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IF(Tabela1768[[#This Row],[Código]]="IBOV","^BVSP",IF(Tabela1768[[#This Row],[Código]]="","",CONCATENATE(LEFT(Tabela1768[[#This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IF(Tabela1768[[#This Row],[Código]]="IBOV","^BVSP",IF(Tabela1768[[#This Row],[Código]]="","",CONCATENATE(LEFT(Tabela1768[[#This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IF(Tabela1768[[#This Row],[Código]]="IBOV","^BVSP",IF(Tabela1768[[#This Row],[Código]]="","",CONCATENATE(LEFT(Tabela1768[[#This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IF(Tabela1768[[#This Row],[Código]]="IBOV","^BVSP",IF(Tabela1768[[#This Row],[Código]]="","",CONCATENATE(LEFT(Tabela1768[[#This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IF(Tabela1768[[#This Row],[Código]]="IBOV","^BVSP",IF(Tabela1768[[#This Row],[Código]]="","",CONCATENATE(LEFT(Tabela1768[[#This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IF(Tabela1768[[#This Row],[Código]]="IBOV","^BVSP",IF(Tabela1768[[#This Row],[Código]]="","",CONCATENATE(LEFT(Tabela1768[[#This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IF(Tabela1768[[#This Row],[Código]]="IBOV","^BVSP",IF(Tabela1768[[#This Row],[Código]]="","",CONCATENATE(LEFT(Tabela1768[[#This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IF(Tabela1768[[#This Row],[Código]]="IBOV","^BVSP",IF(Tabela1768[[#This Row],[Código]]="","",CONCATENATE(LEFT(Tabela1768[[#This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IF(Tabela1768[[#This Row],[Código]]="IBOV","^BVSP",IF(Tabela1768[[#This Row],[Código]]="","",CONCATENATE(LEFT(Tabela1768[[#This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IF(Tabela1768[[#This Row],[Código]]="IBOV","^BVSP",IF(Tabela1768[[#This Row],[Código]]="","",CONCATENATE(LEFT(Tabela1768[[#This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IF(Tabela1768[[#This Row],[Código]]="IBOV","^BVSP",IF(Tabela1768[[#This Row],[Código]]="","",CONCATENATE(LEFT(Tabela1768[[#This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0"/>
  <dimension ref="A1:V330"/>
  <sheetViews>
    <sheetView workbookViewId="0">
      <selection activeCell="H2" sqref="H2"/>
    </sheetView>
  </sheetViews>
  <sheetFormatPr defaultRowHeight="11.25"/>
  <cols>
    <col min="1" max="1" width="9.140625" style="1" customWidth="1"/>
    <col min="2" max="2" width="9.140625" style="1" hidden="1" customWidth="1"/>
    <col min="3" max="3" width="41.7109375" style="1" hidden="1" customWidth="1"/>
    <col min="4" max="14" width="9.140625" style="1" hidden="1" customWidth="1"/>
    <col min="15" max="15" width="9.140625" style="1"/>
    <col min="16" max="16" width="9.28515625" style="1" bestFit="1" customWidth="1"/>
    <col min="17" max="17" width="15.42578125" style="1" customWidth="1"/>
    <col min="18" max="18" width="10.7109375" style="1" bestFit="1" customWidth="1"/>
    <col min="19" max="19" width="11" style="3" bestFit="1" customWidth="1"/>
    <col min="20" max="20" width="14.140625" style="3" bestFit="1" customWidth="1"/>
    <col min="21" max="21" width="10.28515625" style="3" bestFit="1" customWidth="1"/>
    <col min="22" max="22" width="10" style="3" bestFit="1" customWidth="1"/>
    <col min="23" max="16384" width="9.140625" style="1"/>
  </cols>
  <sheetData>
    <row r="1" spans="1:22">
      <c r="A1" s="1" t="s">
        <v>28</v>
      </c>
      <c r="C1" s="1" t="s">
        <v>2936</v>
      </c>
    </row>
    <row r="2" spans="1:22">
      <c r="A2" s="1" t="s">
        <v>29</v>
      </c>
      <c r="C2" s="1" t="s">
        <v>32</v>
      </c>
    </row>
    <row r="3" spans="1:22">
      <c r="A3" s="1" t="s">
        <v>30</v>
      </c>
    </row>
    <row r="4" spans="1:22">
      <c r="A4" s="1" t="s">
        <v>31</v>
      </c>
    </row>
    <row r="6" spans="1:22">
      <c r="P6" s="12" t="s">
        <v>31</v>
      </c>
      <c r="Q6" s="12" t="s">
        <v>0</v>
      </c>
      <c r="R6" s="13" t="s">
        <v>33</v>
      </c>
      <c r="S6" s="6" t="s">
        <v>34</v>
      </c>
      <c r="T6" s="6" t="s">
        <v>35</v>
      </c>
      <c r="U6" s="6" t="s">
        <v>36</v>
      </c>
      <c r="V6" s="6" t="s">
        <v>37</v>
      </c>
    </row>
    <row r="7" spans="1:22">
      <c r="A7" s="14" t="str">
        <f>IF(Tabela17683[[#This Row],[Código]]="IBOV","^BVSP",IF(Tabela17683[[#This Row],[Código]]="","",CONCATENATE(LEFT(Tabela17683[[#This Row],[Código]],6),".SA")))</f>
        <v>AEDU3.SA</v>
      </c>
      <c r="C7" s="1" t="s">
        <v>191</v>
      </c>
      <c r="D7" s="1" t="s">
        <v>191</v>
      </c>
      <c r="E7" s="1" t="s">
        <v>191</v>
      </c>
      <c r="F7" s="1" t="s">
        <v>191</v>
      </c>
      <c r="G7" s="1" t="s">
        <v>191</v>
      </c>
      <c r="H7" s="18" t="s">
        <v>191</v>
      </c>
      <c r="J7" s="1">
        <f>IF($A7="",0,IF(D7&lt;&gt;"N/A",VALUE(CONCATENATE(LEFT(D7,LEN(D7)-3),",",RIGHT(D7,2))),0))</f>
        <v>0</v>
      </c>
      <c r="K7" s="1">
        <f>IF($A7="",0,IF(E7&lt;&gt;"N/A",VALUE(CONCATENATE(LEFT(E7,LEN(E7)-3),",",RIGHT(E7,2))),0))</f>
        <v>0</v>
      </c>
      <c r="L7" s="1">
        <f>IF($A7="",0,IF(F7&lt;&gt;"N/A",VALUE(CONCATENATE(LEFT(F7,LEN(F7)-3),",",RIGHT(F7,2))),0))</f>
        <v>0</v>
      </c>
      <c r="M7" s="1">
        <f>IF($A7="",0,IF(G7&lt;&gt;"N/A",VALUE(CONCATENATE(LEFT(G7,LEN(G7)-3),",",RIGHT(G7,2))),0))</f>
        <v>0</v>
      </c>
      <c r="P7" s="7" t="s">
        <v>551</v>
      </c>
      <c r="Q7" s="5" t="str">
        <f t="shared" ref="Q7:Q38" si="0">IF(A7="","",C7)</f>
        <v>N/A</v>
      </c>
      <c r="R7" s="18" t="str">
        <f t="shared" ref="R7:R38" si="1">IF(A7="","",H7)</f>
        <v>N/A</v>
      </c>
      <c r="S7" s="3">
        <f t="shared" ref="S7:S38" si="2">J7</f>
        <v>0</v>
      </c>
      <c r="T7" s="3">
        <f t="shared" ref="T7:T38" si="3">K7</f>
        <v>0</v>
      </c>
      <c r="U7" s="3">
        <f t="shared" ref="U7:U38" si="4">L7</f>
        <v>0</v>
      </c>
      <c r="V7" s="3">
        <f t="shared" ref="V7:V38" si="5">M7</f>
        <v>0</v>
      </c>
    </row>
    <row r="8" spans="1:22">
      <c r="A8" s="14" t="str">
        <f>IF(Tabela17683[[#This Row],[Código]]="IBOV","^BVSP",IF(Tabela17683[[#This Row],[Código]]="","",CONCATENATE(LEFT(Tabela17683[[#This Row],[Código]],6),".SA")))</f>
        <v>ALLL3.SA</v>
      </c>
      <c r="C8" s="1" t="s">
        <v>191</v>
      </c>
      <c r="D8" s="1" t="s">
        <v>191</v>
      </c>
      <c r="E8" s="1" t="s">
        <v>191</v>
      </c>
      <c r="F8" s="1" t="s">
        <v>191</v>
      </c>
      <c r="G8" s="1" t="s">
        <v>191</v>
      </c>
      <c r="H8" s="18" t="s">
        <v>191</v>
      </c>
      <c r="J8" s="1">
        <f t="shared" ref="J8:J71" si="6">IF($A8="",0,IF(D8&lt;&gt;"N/A",VALUE(CONCATENATE(LEFT(D8,LEN(D8)-3),",",RIGHT(D8,2))),0))</f>
        <v>0</v>
      </c>
      <c r="K8" s="1">
        <f t="shared" ref="K8:K71" si="7">IF($A8="",0,IF(E8&lt;&gt;"N/A",VALUE(CONCATENATE(LEFT(E8,LEN(E8)-3),",",RIGHT(E8,2))),0))</f>
        <v>0</v>
      </c>
      <c r="L8" s="1">
        <f t="shared" ref="L8:L71" si="8">IF($A8="",0,IF(F8&lt;&gt;"N/A",VALUE(CONCATENATE(LEFT(F8,LEN(F8)-3),",",RIGHT(F8,2))),0))</f>
        <v>0</v>
      </c>
      <c r="M8" s="1">
        <f t="shared" ref="M8:M71" si="9">IF($A8="",0,IF(G8&lt;&gt;"N/A",VALUE(CONCATENATE(LEFT(G8,LEN(G8)-3),",",RIGHT(G8,2))),0))</f>
        <v>0</v>
      </c>
      <c r="P8" s="7" t="s">
        <v>499</v>
      </c>
      <c r="Q8" s="5" t="str">
        <f t="shared" si="0"/>
        <v>N/A</v>
      </c>
      <c r="R8" s="18" t="str">
        <f t="shared" si="1"/>
        <v>N/A</v>
      </c>
      <c r="S8" s="3">
        <f t="shared" si="2"/>
        <v>0</v>
      </c>
      <c r="T8" s="3">
        <f t="shared" si="3"/>
        <v>0</v>
      </c>
      <c r="U8" s="3">
        <f t="shared" si="4"/>
        <v>0</v>
      </c>
      <c r="V8" s="3">
        <f t="shared" si="5"/>
        <v>0</v>
      </c>
    </row>
    <row r="9" spans="1:22">
      <c r="A9" s="14" t="str">
        <f>IF(Tabela17683[[#This Row],[Código]]="IBOV","^BVSP",IF(Tabela17683[[#This Row],[Código]]="","",CONCATENATE(LEFT(Tabela17683[[#This Row],[Código]],6),".SA")))</f>
        <v>ARTR3.SA</v>
      </c>
      <c r="C9" s="1" t="s">
        <v>2636</v>
      </c>
      <c r="D9" s="1" t="s">
        <v>2506</v>
      </c>
      <c r="E9" s="1" t="s">
        <v>2506</v>
      </c>
      <c r="F9" s="1" t="s">
        <v>3492</v>
      </c>
      <c r="G9" s="1" t="s">
        <v>2506</v>
      </c>
      <c r="H9" s="18">
        <v>42529</v>
      </c>
      <c r="J9" s="1">
        <f t="shared" si="6"/>
        <v>10.01</v>
      </c>
      <c r="K9" s="1">
        <f t="shared" si="7"/>
        <v>10.01</v>
      </c>
      <c r="L9" s="1">
        <f t="shared" si="8"/>
        <v>10.02</v>
      </c>
      <c r="M9" s="1">
        <f t="shared" si="9"/>
        <v>10.01</v>
      </c>
      <c r="P9" s="7" t="s">
        <v>487</v>
      </c>
      <c r="Q9" s="5" t="str">
        <f t="shared" si="0"/>
        <v>ARTERIS     ON</v>
      </c>
      <c r="R9" s="18">
        <f t="shared" si="1"/>
        <v>42529</v>
      </c>
      <c r="S9" s="3">
        <f t="shared" si="2"/>
        <v>10.01</v>
      </c>
      <c r="T9" s="3">
        <f t="shared" si="3"/>
        <v>10.01</v>
      </c>
      <c r="U9" s="3">
        <f t="shared" si="4"/>
        <v>10.02</v>
      </c>
      <c r="V9" s="3">
        <f t="shared" si="5"/>
        <v>10.01</v>
      </c>
    </row>
    <row r="10" spans="1:22">
      <c r="A10" s="14" t="str">
        <f>IF(Tabela17683[[#This Row],[Código]]="IBOV","^BVSP",IF(Tabela17683[[#This Row],[Código]]="","",CONCATENATE(LEFT(Tabela17683[[#This Row],[Código]],6),".SA")))</f>
        <v>AUTM3.SA</v>
      </c>
      <c r="C10" s="1" t="s">
        <v>191</v>
      </c>
      <c r="D10" s="1" t="s">
        <v>191</v>
      </c>
      <c r="E10" s="1" t="s">
        <v>191</v>
      </c>
      <c r="F10" s="1" t="s">
        <v>191</v>
      </c>
      <c r="G10" s="1" t="s">
        <v>191</v>
      </c>
      <c r="H10" s="18" t="s">
        <v>191</v>
      </c>
      <c r="J10" s="1">
        <f t="shared" si="6"/>
        <v>0</v>
      </c>
      <c r="K10" s="1">
        <f t="shared" si="7"/>
        <v>0</v>
      </c>
      <c r="L10" s="1">
        <f t="shared" si="8"/>
        <v>0</v>
      </c>
      <c r="M10" s="1">
        <f t="shared" si="9"/>
        <v>0</v>
      </c>
      <c r="P10" s="8" t="s">
        <v>533</v>
      </c>
      <c r="Q10" s="5" t="str">
        <f t="shared" si="0"/>
        <v>N/A</v>
      </c>
      <c r="R10" s="18" t="str">
        <f t="shared" si="1"/>
        <v>N/A</v>
      </c>
      <c r="S10" s="3">
        <f t="shared" si="2"/>
        <v>0</v>
      </c>
      <c r="T10" s="3">
        <f t="shared" si="3"/>
        <v>0</v>
      </c>
      <c r="U10" s="3">
        <f t="shared" si="4"/>
        <v>0</v>
      </c>
      <c r="V10" s="3">
        <f t="shared" si="5"/>
        <v>0</v>
      </c>
    </row>
    <row r="11" spans="1:22">
      <c r="A11" s="14" t="str">
        <f>IF(Tabela17683[[#This Row],[Código]]="IBOV","^BVSP",IF(Tabela17683[[#This Row],[Código]]="","",CONCATENATE(LEFT(Tabela17683[[#This Row],[Código]],6),".SA")))</f>
        <v>AZEV3.SA</v>
      </c>
      <c r="C11" s="1" t="s">
        <v>2637</v>
      </c>
      <c r="D11" s="1" t="s">
        <v>2559</v>
      </c>
      <c r="E11" s="1" t="s">
        <v>2559</v>
      </c>
      <c r="F11" s="1" t="s">
        <v>2559</v>
      </c>
      <c r="G11" s="1" t="s">
        <v>2559</v>
      </c>
      <c r="H11" s="18">
        <v>42524</v>
      </c>
      <c r="J11" s="1">
        <f t="shared" si="6"/>
        <v>1.8</v>
      </c>
      <c r="K11" s="1">
        <f t="shared" si="7"/>
        <v>1.8</v>
      </c>
      <c r="L11" s="1">
        <f t="shared" si="8"/>
        <v>1.8</v>
      </c>
      <c r="M11" s="1">
        <f t="shared" si="9"/>
        <v>1.8</v>
      </c>
      <c r="P11" s="7" t="s">
        <v>458</v>
      </c>
      <c r="Q11" s="5" t="str">
        <f t="shared" si="0"/>
        <v>AZEVEDO     ON</v>
      </c>
      <c r="R11" s="18">
        <f t="shared" si="1"/>
        <v>42524</v>
      </c>
      <c r="S11" s="3">
        <f t="shared" si="2"/>
        <v>1.8</v>
      </c>
      <c r="T11" s="3">
        <f t="shared" si="3"/>
        <v>1.8</v>
      </c>
      <c r="U11" s="3">
        <f t="shared" si="4"/>
        <v>1.8</v>
      </c>
      <c r="V11" s="3">
        <f t="shared" si="5"/>
        <v>1.8</v>
      </c>
    </row>
    <row r="12" spans="1:22">
      <c r="A12" s="14" t="str">
        <f>IF(Tabela17683[[#This Row],[Código]]="IBOV","^BVSP",IF(Tabela17683[[#This Row],[Código]]="","",CONCATENATE(LEFT(Tabela17683[[#This Row],[Código]],6),".SA")))</f>
        <v>AZEV4.SA</v>
      </c>
      <c r="C12" s="1" t="s">
        <v>2638</v>
      </c>
      <c r="D12" s="1" t="s">
        <v>3002</v>
      </c>
      <c r="E12" s="1" t="s">
        <v>2173</v>
      </c>
      <c r="F12" s="1" t="s">
        <v>2173</v>
      </c>
      <c r="G12" s="1" t="s">
        <v>3002</v>
      </c>
      <c r="H12" s="18">
        <v>42527</v>
      </c>
      <c r="J12" s="1">
        <f t="shared" si="6"/>
        <v>1.0900000000000001</v>
      </c>
      <c r="K12" s="1">
        <f t="shared" si="7"/>
        <v>1.1000000000000001</v>
      </c>
      <c r="L12" s="1">
        <f t="shared" si="8"/>
        <v>1.1000000000000001</v>
      </c>
      <c r="M12" s="1">
        <f t="shared" si="9"/>
        <v>1.0900000000000001</v>
      </c>
      <c r="P12" s="8" t="s">
        <v>459</v>
      </c>
      <c r="Q12" s="5" t="str">
        <f t="shared" si="0"/>
        <v>AZEVEDO     PN</v>
      </c>
      <c r="R12" s="18">
        <f t="shared" si="1"/>
        <v>42527</v>
      </c>
      <c r="S12" s="3">
        <f t="shared" si="2"/>
        <v>1.0900000000000001</v>
      </c>
      <c r="T12" s="3">
        <f t="shared" si="3"/>
        <v>1.1000000000000001</v>
      </c>
      <c r="U12" s="3">
        <f t="shared" si="4"/>
        <v>1.1000000000000001</v>
      </c>
      <c r="V12" s="3">
        <f t="shared" si="5"/>
        <v>1.0900000000000001</v>
      </c>
    </row>
    <row r="13" spans="1:22">
      <c r="A13" s="14" t="str">
        <f>IF(Tabela17683[[#This Row],[Código]]="IBOV","^BVSP",IF(Tabela17683[[#This Row],[Código]]="","",CONCATENATE(LEFT(Tabela17683[[#This Row],[Código]],6),".SA")))</f>
        <v>BALM3.SA</v>
      </c>
      <c r="C13" s="1" t="s">
        <v>2639</v>
      </c>
      <c r="D13" s="19">
        <v>3042</v>
      </c>
      <c r="E13" s="19">
        <v>3042</v>
      </c>
      <c r="F13" s="19">
        <v>3042</v>
      </c>
      <c r="G13" s="19">
        <v>3042</v>
      </c>
      <c r="H13" s="18">
        <v>42457</v>
      </c>
      <c r="J13" s="1">
        <f t="shared" si="6"/>
        <v>3.42</v>
      </c>
      <c r="K13" s="1">
        <f t="shared" si="7"/>
        <v>3.42</v>
      </c>
      <c r="L13" s="1">
        <f t="shared" si="8"/>
        <v>3.42</v>
      </c>
      <c r="M13" s="1">
        <f t="shared" si="9"/>
        <v>3.42</v>
      </c>
      <c r="P13" s="7" t="s">
        <v>517</v>
      </c>
      <c r="Q13" s="5" t="str">
        <f t="shared" si="0"/>
        <v>BAUMER      ON</v>
      </c>
      <c r="R13" s="18">
        <f t="shared" si="1"/>
        <v>42457</v>
      </c>
      <c r="S13" s="3">
        <f t="shared" si="2"/>
        <v>3.42</v>
      </c>
      <c r="T13" s="3">
        <f t="shared" si="3"/>
        <v>3.42</v>
      </c>
      <c r="U13" s="3">
        <f t="shared" si="4"/>
        <v>3.42</v>
      </c>
      <c r="V13" s="3">
        <f t="shared" si="5"/>
        <v>3.42</v>
      </c>
    </row>
    <row r="14" spans="1:22">
      <c r="A14" s="14" t="str">
        <f>IF(Tabela17683[[#This Row],[Código]]="IBOV","^BVSP",IF(Tabela17683[[#This Row],[Código]]="","",CONCATENATE(LEFT(Tabela17683[[#This Row],[Código]],6),".SA")))</f>
        <v>BALM4.SA</v>
      </c>
      <c r="C14" s="1" t="s">
        <v>2640</v>
      </c>
      <c r="D14" s="1" t="s">
        <v>2267</v>
      </c>
      <c r="E14" s="1" t="s">
        <v>2267</v>
      </c>
      <c r="F14" s="1" t="s">
        <v>2267</v>
      </c>
      <c r="G14" s="1" t="s">
        <v>2267</v>
      </c>
      <c r="H14" s="18">
        <v>42528</v>
      </c>
      <c r="J14" s="1">
        <f t="shared" si="6"/>
        <v>8.5</v>
      </c>
      <c r="K14" s="1">
        <f t="shared" si="7"/>
        <v>8.5</v>
      </c>
      <c r="L14" s="1">
        <f t="shared" si="8"/>
        <v>8.5</v>
      </c>
      <c r="M14" s="1">
        <f t="shared" si="9"/>
        <v>8.5</v>
      </c>
      <c r="P14" s="5" t="s">
        <v>518</v>
      </c>
      <c r="Q14" s="5" t="str">
        <f t="shared" si="0"/>
        <v>BAUMER      PN</v>
      </c>
      <c r="R14" s="18">
        <f t="shared" si="1"/>
        <v>42528</v>
      </c>
      <c r="S14" s="3">
        <f t="shared" si="2"/>
        <v>8.5</v>
      </c>
      <c r="T14" s="3">
        <f t="shared" si="3"/>
        <v>8.5</v>
      </c>
      <c r="U14" s="3">
        <f t="shared" si="4"/>
        <v>8.5</v>
      </c>
      <c r="V14" s="3">
        <f t="shared" si="5"/>
        <v>8.5</v>
      </c>
    </row>
    <row r="15" spans="1:22">
      <c r="A15" s="14" t="str">
        <f>IF(Tabela17683[[#This Row],[Código]]="IBOV","^BVSP",IF(Tabela17683[[#This Row],[Código]]="","",CONCATENATE(LEFT(Tabela17683[[#This Row],[Código]],6),".SA")))</f>
        <v>BBRK3.SA</v>
      </c>
      <c r="C15" s="1" t="s">
        <v>2641</v>
      </c>
      <c r="D15" s="1" t="s">
        <v>3007</v>
      </c>
      <c r="E15" s="1" t="s">
        <v>3007</v>
      </c>
      <c r="F15" s="1" t="s">
        <v>3007</v>
      </c>
      <c r="G15" s="1" t="s">
        <v>3007</v>
      </c>
      <c r="H15" s="18">
        <v>42529</v>
      </c>
      <c r="J15" s="1">
        <f t="shared" si="6"/>
        <v>1.7</v>
      </c>
      <c r="K15" s="1">
        <f t="shared" si="7"/>
        <v>1.7</v>
      </c>
      <c r="L15" s="1">
        <f t="shared" si="8"/>
        <v>1.7</v>
      </c>
      <c r="M15" s="1">
        <f t="shared" si="9"/>
        <v>1.7</v>
      </c>
      <c r="P15" s="7" t="s">
        <v>472</v>
      </c>
      <c r="Q15" s="5" t="str">
        <f t="shared" si="0"/>
        <v>BR BROKERS  ON      NM</v>
      </c>
      <c r="R15" s="18">
        <f t="shared" si="1"/>
        <v>42529</v>
      </c>
      <c r="S15" s="3">
        <f t="shared" si="2"/>
        <v>1.7</v>
      </c>
      <c r="T15" s="3">
        <f t="shared" si="3"/>
        <v>1.7</v>
      </c>
      <c r="U15" s="3">
        <f t="shared" si="4"/>
        <v>1.7</v>
      </c>
      <c r="V15" s="3">
        <f t="shared" si="5"/>
        <v>1.7</v>
      </c>
    </row>
    <row r="16" spans="1:22">
      <c r="A16" s="14" t="str">
        <f>IF(Tabela17683[[#This Row],[Código]]="IBOV","^BVSP",IF(Tabela17683[[#This Row],[Código]]="","",CONCATENATE(LEFT(Tabela17683[[#This Row],[Código]],6),".SA")))</f>
        <v>BDLL3.SA</v>
      </c>
      <c r="C16" s="1" t="s">
        <v>2642</v>
      </c>
      <c r="D16" s="1" t="s">
        <v>526</v>
      </c>
      <c r="E16" s="1" t="s">
        <v>526</v>
      </c>
      <c r="F16" s="1" t="s">
        <v>526</v>
      </c>
      <c r="G16" s="1" t="s">
        <v>526</v>
      </c>
      <c r="H16" s="18">
        <v>42457</v>
      </c>
      <c r="J16" s="1">
        <f t="shared" si="6"/>
        <v>45</v>
      </c>
      <c r="K16" s="1">
        <f t="shared" si="7"/>
        <v>45</v>
      </c>
      <c r="L16" s="1">
        <f t="shared" si="8"/>
        <v>45</v>
      </c>
      <c r="M16" s="1">
        <f t="shared" si="9"/>
        <v>45</v>
      </c>
      <c r="P16" s="7" t="s">
        <v>519</v>
      </c>
      <c r="Q16" s="5" t="str">
        <f t="shared" si="0"/>
        <v>BARDELLA    ON</v>
      </c>
      <c r="R16" s="18">
        <f t="shared" si="1"/>
        <v>42457</v>
      </c>
      <c r="S16" s="3">
        <f t="shared" si="2"/>
        <v>45</v>
      </c>
      <c r="T16" s="3">
        <f t="shared" si="3"/>
        <v>45</v>
      </c>
      <c r="U16" s="3">
        <f t="shared" si="4"/>
        <v>45</v>
      </c>
      <c r="V16" s="3">
        <f t="shared" si="5"/>
        <v>45</v>
      </c>
    </row>
    <row r="17" spans="1:22">
      <c r="A17" s="14" t="str">
        <f>IF(Tabela17683[[#This Row],[Código]]="IBOV","^BVSP",IF(Tabela17683[[#This Row],[Código]]="","",CONCATENATE(LEFT(Tabela17683[[#This Row],[Código]],6),".SA")))</f>
        <v>BDLL4.SA</v>
      </c>
      <c r="C17" s="1" t="s">
        <v>2643</v>
      </c>
      <c r="D17" s="1" t="s">
        <v>2261</v>
      </c>
      <c r="E17" s="1" t="s">
        <v>2261</v>
      </c>
      <c r="F17" s="1" t="s">
        <v>2261</v>
      </c>
      <c r="G17" s="1" t="s">
        <v>2261</v>
      </c>
      <c r="H17" s="18">
        <v>42527</v>
      </c>
      <c r="J17" s="1">
        <f t="shared" si="6"/>
        <v>31</v>
      </c>
      <c r="K17" s="1">
        <f t="shared" si="7"/>
        <v>31</v>
      </c>
      <c r="L17" s="1">
        <f t="shared" si="8"/>
        <v>31</v>
      </c>
      <c r="M17" s="1">
        <f t="shared" si="9"/>
        <v>31</v>
      </c>
      <c r="P17" s="7" t="s">
        <v>520</v>
      </c>
      <c r="Q17" s="5" t="str">
        <f t="shared" si="0"/>
        <v>BARDELLA    PN</v>
      </c>
      <c r="R17" s="18">
        <f t="shared" si="1"/>
        <v>42527</v>
      </c>
      <c r="S17" s="3">
        <f t="shared" si="2"/>
        <v>31</v>
      </c>
      <c r="T17" s="3">
        <f t="shared" si="3"/>
        <v>31</v>
      </c>
      <c r="U17" s="3">
        <f t="shared" si="4"/>
        <v>31</v>
      </c>
      <c r="V17" s="3">
        <f t="shared" si="5"/>
        <v>31</v>
      </c>
    </row>
    <row r="18" spans="1:22">
      <c r="A18" s="14" t="str">
        <f>IF(Tabela17683[[#This Row],[Código]]="IBOV","^BVSP",IF(Tabela17683[[#This Row],[Código]]="","",CONCATENATE(LEFT(Tabela17683[[#This Row],[Código]],6),".SA")))</f>
        <v>CARD3.SA</v>
      </c>
      <c r="C18" s="1" t="s">
        <v>2644</v>
      </c>
      <c r="D18" s="1" t="s">
        <v>3187</v>
      </c>
      <c r="E18" s="1" t="s">
        <v>2938</v>
      </c>
      <c r="F18" s="1" t="s">
        <v>3187</v>
      </c>
      <c r="G18" s="1" t="s">
        <v>3080</v>
      </c>
      <c r="H18" s="18">
        <v>42529</v>
      </c>
      <c r="J18" s="1">
        <f t="shared" si="6"/>
        <v>4.72</v>
      </c>
      <c r="K18" s="1">
        <f t="shared" si="7"/>
        <v>4.6500000000000004</v>
      </c>
      <c r="L18" s="1">
        <f t="shared" si="8"/>
        <v>4.72</v>
      </c>
      <c r="M18" s="1">
        <f t="shared" si="9"/>
        <v>4.55</v>
      </c>
      <c r="P18" s="7" t="s">
        <v>482</v>
      </c>
      <c r="Q18" s="5" t="str">
        <f t="shared" si="0"/>
        <v>CSU CARDSYSTON      NM</v>
      </c>
      <c r="R18" s="18">
        <f t="shared" si="1"/>
        <v>42529</v>
      </c>
      <c r="S18" s="3">
        <f t="shared" si="2"/>
        <v>4.72</v>
      </c>
      <c r="T18" s="3">
        <f t="shared" si="3"/>
        <v>4.6500000000000004</v>
      </c>
      <c r="U18" s="3">
        <f t="shared" si="4"/>
        <v>4.72</v>
      </c>
      <c r="V18" s="3">
        <f t="shared" si="5"/>
        <v>4.55</v>
      </c>
    </row>
    <row r="19" spans="1:22">
      <c r="A19" s="14" t="str">
        <f>IF(Tabela17683[[#This Row],[Código]]="IBOV","^BVSP",IF(Tabela17683[[#This Row],[Código]]="","",CONCATENATE(LEFT(Tabela17683[[#This Row],[Código]],6),".SA")))</f>
        <v>CBMA3.SA</v>
      </c>
      <c r="C19" s="1" t="s">
        <v>2646</v>
      </c>
      <c r="D19" s="1" t="s">
        <v>2203</v>
      </c>
      <c r="E19" s="1" t="s">
        <v>2203</v>
      </c>
      <c r="F19" s="1" t="s">
        <v>2203</v>
      </c>
      <c r="G19" s="1" t="s">
        <v>2203</v>
      </c>
      <c r="H19" s="18">
        <v>42489</v>
      </c>
      <c r="J19" s="1">
        <f t="shared" si="6"/>
        <v>0.04</v>
      </c>
      <c r="K19" s="1">
        <f t="shared" si="7"/>
        <v>0.04</v>
      </c>
      <c r="L19" s="1">
        <f t="shared" si="8"/>
        <v>0.04</v>
      </c>
      <c r="M19" s="1">
        <f t="shared" si="9"/>
        <v>0.04</v>
      </c>
      <c r="P19" s="8" t="s">
        <v>531</v>
      </c>
      <c r="Q19" s="5" t="str">
        <f t="shared" si="0"/>
        <v>COBRASMA    ON</v>
      </c>
      <c r="R19" s="18">
        <f t="shared" si="1"/>
        <v>42489</v>
      </c>
      <c r="S19" s="3">
        <f t="shared" si="2"/>
        <v>0.04</v>
      </c>
      <c r="T19" s="3">
        <f t="shared" si="3"/>
        <v>0.04</v>
      </c>
      <c r="U19" s="3">
        <f t="shared" si="4"/>
        <v>0.04</v>
      </c>
      <c r="V19" s="3">
        <f t="shared" si="5"/>
        <v>0.04</v>
      </c>
    </row>
    <row r="20" spans="1:22">
      <c r="A20" s="14" t="str">
        <f>IF(Tabela17683[[#This Row],[Código]]="IBOV","^BVSP",IF(Tabela17683[[#This Row],[Código]]="","",CONCATENATE(LEFT(Tabela17683[[#This Row],[Código]],6),".SA")))</f>
        <v>CBMA4.SA</v>
      </c>
      <c r="C20" s="1" t="s">
        <v>2647</v>
      </c>
      <c r="D20" s="1" t="s">
        <v>2219</v>
      </c>
      <c r="E20" s="1" t="s">
        <v>2219</v>
      </c>
      <c r="F20" s="1" t="s">
        <v>2219</v>
      </c>
      <c r="G20" s="1" t="s">
        <v>2285</v>
      </c>
      <c r="H20" s="18">
        <v>42489</v>
      </c>
      <c r="J20" s="1">
        <f t="shared" si="6"/>
        <v>0.03</v>
      </c>
      <c r="K20" s="1">
        <f t="shared" si="7"/>
        <v>0.03</v>
      </c>
      <c r="L20" s="1">
        <f t="shared" si="8"/>
        <v>0.03</v>
      </c>
      <c r="M20" s="1">
        <f t="shared" si="9"/>
        <v>0.02</v>
      </c>
      <c r="P20" s="8" t="s">
        <v>532</v>
      </c>
      <c r="Q20" s="5" t="str">
        <f t="shared" si="0"/>
        <v>COBRASMA    PN</v>
      </c>
      <c r="R20" s="18">
        <f t="shared" si="1"/>
        <v>42489</v>
      </c>
      <c r="S20" s="3">
        <f t="shared" si="2"/>
        <v>0.03</v>
      </c>
      <c r="T20" s="3">
        <f t="shared" si="3"/>
        <v>0.03</v>
      </c>
      <c r="U20" s="3">
        <f t="shared" si="4"/>
        <v>0.03</v>
      </c>
      <c r="V20" s="3">
        <f t="shared" si="5"/>
        <v>0.02</v>
      </c>
    </row>
    <row r="21" spans="1:22">
      <c r="A21" s="14" t="str">
        <f>IF(Tabela17683[[#This Row],[Código]]="IBOV","^BVSP",IF(Tabela17683[[#This Row],[Código]]="","",CONCATENATE(LEFT(Tabela17683[[#This Row],[Código]],6),".SA")))</f>
        <v>CCHI3.SA</v>
      </c>
      <c r="C21" s="1" t="s">
        <v>2648</v>
      </c>
      <c r="D21" s="1" t="s">
        <v>2285</v>
      </c>
      <c r="E21" s="1" t="s">
        <v>2285</v>
      </c>
      <c r="F21" s="1" t="s">
        <v>2285</v>
      </c>
      <c r="G21" s="1" t="s">
        <v>2285</v>
      </c>
      <c r="H21" s="18">
        <v>42457</v>
      </c>
      <c r="J21" s="1">
        <f t="shared" si="6"/>
        <v>0.02</v>
      </c>
      <c r="K21" s="1">
        <f t="shared" si="7"/>
        <v>0.02</v>
      </c>
      <c r="L21" s="1">
        <f t="shared" si="8"/>
        <v>0.02</v>
      </c>
      <c r="M21" s="1">
        <f t="shared" si="9"/>
        <v>0.02</v>
      </c>
      <c r="P21" s="7" t="s">
        <v>474</v>
      </c>
      <c r="Q21" s="5" t="str">
        <f t="shared" si="0"/>
        <v>CHIARELLI   ON</v>
      </c>
      <c r="R21" s="18">
        <f t="shared" si="1"/>
        <v>42457</v>
      </c>
      <c r="S21" s="3">
        <f t="shared" si="2"/>
        <v>0.02</v>
      </c>
      <c r="T21" s="3">
        <f t="shared" si="3"/>
        <v>0.02</v>
      </c>
      <c r="U21" s="3">
        <f t="shared" si="4"/>
        <v>0.02</v>
      </c>
      <c r="V21" s="3">
        <f t="shared" si="5"/>
        <v>0.02</v>
      </c>
    </row>
    <row r="22" spans="1:22">
      <c r="A22" s="14" t="str">
        <f>IF(Tabela17683[[#This Row],[Código]]="IBOV","^BVSP",IF(Tabela17683[[#This Row],[Código]]="","",CONCATENATE(LEFT(Tabela17683[[#This Row],[Código]],6),".SA")))</f>
        <v>CCHI4.SA</v>
      </c>
      <c r="C22" s="1" t="s">
        <v>2649</v>
      </c>
      <c r="D22" s="1" t="s">
        <v>2285</v>
      </c>
      <c r="E22" s="1" t="s">
        <v>2285</v>
      </c>
      <c r="F22" s="1" t="s">
        <v>2285</v>
      </c>
      <c r="G22" s="1" t="s">
        <v>2285</v>
      </c>
      <c r="H22" s="18">
        <v>42457</v>
      </c>
      <c r="J22" s="1">
        <f t="shared" si="6"/>
        <v>0.02</v>
      </c>
      <c r="K22" s="1">
        <f t="shared" si="7"/>
        <v>0.02</v>
      </c>
      <c r="L22" s="1">
        <f t="shared" si="8"/>
        <v>0.02</v>
      </c>
      <c r="M22" s="1">
        <f t="shared" si="9"/>
        <v>0.02</v>
      </c>
      <c r="P22" s="8" t="s">
        <v>475</v>
      </c>
      <c r="Q22" s="5" t="str">
        <f t="shared" si="0"/>
        <v>CHIARELLI   PN</v>
      </c>
      <c r="R22" s="18">
        <f t="shared" si="1"/>
        <v>42457</v>
      </c>
      <c r="S22" s="3">
        <f t="shared" si="2"/>
        <v>0.02</v>
      </c>
      <c r="T22" s="3">
        <f t="shared" si="3"/>
        <v>0.02</v>
      </c>
      <c r="U22" s="3">
        <f t="shared" si="4"/>
        <v>0.02</v>
      </c>
      <c r="V22" s="3">
        <f t="shared" si="5"/>
        <v>0.02</v>
      </c>
    </row>
    <row r="23" spans="1:22">
      <c r="A23" s="14" t="str">
        <f>IF(Tabela17683[[#This Row],[Código]]="IBOV","^BVSP",IF(Tabela17683[[#This Row],[Código]]="","",CONCATENATE(LEFT(Tabela17683[[#This Row],[Código]],6),".SA")))</f>
        <v>CCRO3.SA</v>
      </c>
      <c r="C23" s="1" t="s">
        <v>2650</v>
      </c>
      <c r="D23" s="1" t="s">
        <v>3134</v>
      </c>
      <c r="E23" s="1" t="s">
        <v>3493</v>
      </c>
      <c r="F23" s="1" t="s">
        <v>3087</v>
      </c>
      <c r="G23" s="1" t="s">
        <v>3134</v>
      </c>
      <c r="H23" s="18">
        <v>42529</v>
      </c>
      <c r="J23" s="1">
        <f t="shared" si="6"/>
        <v>15.58</v>
      </c>
      <c r="K23" s="1">
        <f t="shared" si="7"/>
        <v>16.18</v>
      </c>
      <c r="L23" s="1">
        <f t="shared" si="8"/>
        <v>16.21</v>
      </c>
      <c r="M23" s="1">
        <f t="shared" si="9"/>
        <v>15.58</v>
      </c>
      <c r="P23" s="8" t="s">
        <v>488</v>
      </c>
      <c r="Q23" s="5" t="str">
        <f t="shared" si="0"/>
        <v>CCR SA      ON      NM</v>
      </c>
      <c r="R23" s="18">
        <f t="shared" si="1"/>
        <v>42529</v>
      </c>
      <c r="S23" s="3">
        <f t="shared" si="2"/>
        <v>15.58</v>
      </c>
      <c r="T23" s="3">
        <f t="shared" si="3"/>
        <v>16.18</v>
      </c>
      <c r="U23" s="3">
        <f t="shared" si="4"/>
        <v>16.21</v>
      </c>
      <c r="V23" s="3">
        <f t="shared" si="5"/>
        <v>15.58</v>
      </c>
    </row>
    <row r="24" spans="1:22">
      <c r="A24" s="14" t="str">
        <f>IF(Tabela17683[[#This Row],[Código]]="IBOV","^BVSP",IF(Tabela17683[[#This Row],[Código]]="","",CONCATENATE(LEFT(Tabela17683[[#This Row],[Código]],6),".SA")))</f>
        <v>CTAX11.SA</v>
      </c>
      <c r="C24" s="1" t="s">
        <v>2651</v>
      </c>
      <c r="D24" s="1" t="s">
        <v>2271</v>
      </c>
      <c r="E24" s="1" t="s">
        <v>2272</v>
      </c>
      <c r="F24" s="1" t="s">
        <v>2272</v>
      </c>
      <c r="G24" s="1" t="s">
        <v>2268</v>
      </c>
      <c r="H24" s="18">
        <v>42480</v>
      </c>
      <c r="J24" s="1">
        <f t="shared" si="6"/>
        <v>0.63</v>
      </c>
      <c r="K24" s="1">
        <f t="shared" si="7"/>
        <v>0.67</v>
      </c>
      <c r="L24" s="1">
        <f t="shared" si="8"/>
        <v>0.67</v>
      </c>
      <c r="M24" s="1">
        <f t="shared" si="9"/>
        <v>0.62</v>
      </c>
      <c r="P24" s="8" t="s">
        <v>479</v>
      </c>
      <c r="Q24" s="5" t="str">
        <f t="shared" si="0"/>
        <v>CONTAX      UNT     N2</v>
      </c>
      <c r="R24" s="18">
        <f t="shared" si="1"/>
        <v>42480</v>
      </c>
      <c r="S24" s="3">
        <f t="shared" si="2"/>
        <v>0.63</v>
      </c>
      <c r="T24" s="3">
        <f t="shared" si="3"/>
        <v>0.67</v>
      </c>
      <c r="U24" s="3">
        <f t="shared" si="4"/>
        <v>0.67</v>
      </c>
      <c r="V24" s="3">
        <f t="shared" si="5"/>
        <v>0.62</v>
      </c>
    </row>
    <row r="25" spans="1:22">
      <c r="A25" s="14" t="str">
        <f>IF(Tabela17683[[#This Row],[Código]]="IBOV","^BVSP",IF(Tabela17683[[#This Row],[Código]]="","",CONCATENATE(LEFT(Tabela17683[[#This Row],[Código]],6),".SA")))</f>
        <v>CTAX3.SA</v>
      </c>
      <c r="C25" s="1" t="s">
        <v>2652</v>
      </c>
      <c r="D25" s="1" t="s">
        <v>2232</v>
      </c>
      <c r="E25" s="1" t="s">
        <v>3494</v>
      </c>
      <c r="F25" s="1" t="s">
        <v>3494</v>
      </c>
      <c r="G25" s="1" t="s">
        <v>3495</v>
      </c>
      <c r="H25" s="18">
        <v>42529</v>
      </c>
      <c r="J25" s="1">
        <f t="shared" si="6"/>
        <v>10.8</v>
      </c>
      <c r="K25" s="1">
        <f t="shared" si="7"/>
        <v>10.85</v>
      </c>
      <c r="L25" s="1">
        <f t="shared" si="8"/>
        <v>10.85</v>
      </c>
      <c r="M25" s="1">
        <f t="shared" si="9"/>
        <v>10.72</v>
      </c>
      <c r="P25" s="7" t="s">
        <v>480</v>
      </c>
      <c r="Q25" s="5" t="str">
        <f t="shared" si="0"/>
        <v>CONTAX      ON      N2</v>
      </c>
      <c r="R25" s="18">
        <f t="shared" si="1"/>
        <v>42529</v>
      </c>
      <c r="S25" s="3">
        <f t="shared" si="2"/>
        <v>10.8</v>
      </c>
      <c r="T25" s="3">
        <f t="shared" si="3"/>
        <v>10.85</v>
      </c>
      <c r="U25" s="3">
        <f t="shared" si="4"/>
        <v>10.85</v>
      </c>
      <c r="V25" s="3">
        <f t="shared" si="5"/>
        <v>10.72</v>
      </c>
    </row>
    <row r="26" spans="1:22">
      <c r="A26" s="14" t="str">
        <f>IF(Tabela17683[[#This Row],[Código]]="IBOV","^BVSP",IF(Tabela17683[[#This Row],[Código]]="","",CONCATENATE(LEFT(Tabela17683[[#This Row],[Código]],6),".SA")))</f>
        <v>CTAX4.SA</v>
      </c>
      <c r="C26" s="1" t="s">
        <v>2653</v>
      </c>
      <c r="D26" s="1" t="s">
        <v>2654</v>
      </c>
      <c r="E26" s="1" t="s">
        <v>2654</v>
      </c>
      <c r="F26" s="1" t="s">
        <v>2655</v>
      </c>
      <c r="G26" s="1" t="s">
        <v>2289</v>
      </c>
      <c r="H26" s="18">
        <v>42480</v>
      </c>
      <c r="J26" s="1">
        <f t="shared" si="6"/>
        <v>0.13</v>
      </c>
      <c r="K26" s="1">
        <f t="shared" si="7"/>
        <v>0.13</v>
      </c>
      <c r="L26" s="1">
        <f t="shared" si="8"/>
        <v>0.14000000000000001</v>
      </c>
      <c r="M26" s="1">
        <f t="shared" si="9"/>
        <v>0.12</v>
      </c>
      <c r="P26" s="7" t="s">
        <v>481</v>
      </c>
      <c r="Q26" s="5" t="str">
        <f t="shared" si="0"/>
        <v>CONTAX      PN      N2</v>
      </c>
      <c r="R26" s="18">
        <f t="shared" si="1"/>
        <v>42480</v>
      </c>
      <c r="S26" s="3">
        <f t="shared" si="2"/>
        <v>0.13</v>
      </c>
      <c r="T26" s="3">
        <f t="shared" si="3"/>
        <v>0.13</v>
      </c>
      <c r="U26" s="3">
        <f t="shared" si="4"/>
        <v>0.14000000000000001</v>
      </c>
      <c r="V26" s="3">
        <f t="shared" si="5"/>
        <v>0.12</v>
      </c>
    </row>
    <row r="27" spans="1:22">
      <c r="A27" s="14" t="str">
        <f>IF(Tabela17683[[#This Row],[Código]]="IBOV","^BVSP",IF(Tabela17683[[#This Row],[Código]]="","",CONCATENATE(LEFT(Tabela17683[[#This Row],[Código]],6),".SA")))</f>
        <v>DHBI3.SA</v>
      </c>
      <c r="C27" s="1" t="s">
        <v>2656</v>
      </c>
      <c r="D27" s="1" t="s">
        <v>2189</v>
      </c>
      <c r="E27" s="1" t="s">
        <v>2189</v>
      </c>
      <c r="F27" s="1" t="s">
        <v>2189</v>
      </c>
      <c r="G27" s="1" t="s">
        <v>2189</v>
      </c>
      <c r="H27" s="18">
        <v>42457</v>
      </c>
      <c r="J27" s="1">
        <f t="shared" si="6"/>
        <v>19</v>
      </c>
      <c r="K27" s="1">
        <f t="shared" si="7"/>
        <v>19</v>
      </c>
      <c r="L27" s="1">
        <f t="shared" si="8"/>
        <v>19</v>
      </c>
      <c r="M27" s="1">
        <f t="shared" si="9"/>
        <v>19</v>
      </c>
      <c r="P27" s="7" t="s">
        <v>534</v>
      </c>
      <c r="Q27" s="5" t="str">
        <f t="shared" si="0"/>
        <v>D H B       ON</v>
      </c>
      <c r="R27" s="18">
        <f t="shared" si="1"/>
        <v>42457</v>
      </c>
      <c r="S27" s="3">
        <f t="shared" si="2"/>
        <v>19</v>
      </c>
      <c r="T27" s="3">
        <f t="shared" si="3"/>
        <v>19</v>
      </c>
      <c r="U27" s="3">
        <f t="shared" si="4"/>
        <v>19</v>
      </c>
      <c r="V27" s="3">
        <f t="shared" si="5"/>
        <v>19</v>
      </c>
    </row>
    <row r="28" spans="1:22">
      <c r="A28" s="14" t="str">
        <f>IF(Tabela17683[[#This Row],[Código]]="IBOV","^BVSP",IF(Tabela17683[[#This Row],[Código]]="","",CONCATENATE(LEFT(Tabela17683[[#This Row],[Código]],6),".SA")))</f>
        <v>DHBI4.SA</v>
      </c>
      <c r="C28" s="1" t="s">
        <v>2657</v>
      </c>
      <c r="D28" s="1" t="s">
        <v>2202</v>
      </c>
      <c r="E28" s="1" t="s">
        <v>2202</v>
      </c>
      <c r="F28" s="1" t="s">
        <v>2202</v>
      </c>
      <c r="G28" s="1" t="s">
        <v>2202</v>
      </c>
      <c r="H28" s="18">
        <v>42457</v>
      </c>
      <c r="J28" s="1">
        <f t="shared" si="6"/>
        <v>1.01</v>
      </c>
      <c r="K28" s="1">
        <f t="shared" si="7"/>
        <v>1.01</v>
      </c>
      <c r="L28" s="1">
        <f t="shared" si="8"/>
        <v>1.01</v>
      </c>
      <c r="M28" s="1">
        <f t="shared" si="9"/>
        <v>1.01</v>
      </c>
      <c r="P28" s="7" t="s">
        <v>535</v>
      </c>
      <c r="Q28" s="5" t="str">
        <f t="shared" si="0"/>
        <v>D H B       PN</v>
      </c>
      <c r="R28" s="18">
        <f t="shared" si="1"/>
        <v>42457</v>
      </c>
      <c r="S28" s="3">
        <f t="shared" si="2"/>
        <v>1.01</v>
      </c>
      <c r="T28" s="3">
        <f t="shared" si="3"/>
        <v>1.01</v>
      </c>
      <c r="U28" s="3">
        <f t="shared" si="4"/>
        <v>1.01</v>
      </c>
      <c r="V28" s="3">
        <f t="shared" si="5"/>
        <v>1.01</v>
      </c>
    </row>
    <row r="29" spans="1:22">
      <c r="A29" s="14" t="str">
        <f>IF(Tabela17683[[#This Row],[Código]]="IBOV","^BVSP",IF(Tabela17683[[#This Row],[Código]]="","",CONCATENATE(LEFT(Tabela17683[[#This Row],[Código]],6),".SA")))</f>
        <v>DTCY3.SA</v>
      </c>
      <c r="C29" s="1" t="s">
        <v>2658</v>
      </c>
      <c r="D29" s="1" t="s">
        <v>185</v>
      </c>
      <c r="E29" s="1" t="s">
        <v>185</v>
      </c>
      <c r="F29" s="1" t="s">
        <v>185</v>
      </c>
      <c r="G29" s="1" t="s">
        <v>185</v>
      </c>
      <c r="H29" s="18">
        <v>42523</v>
      </c>
      <c r="J29" s="1">
        <f t="shared" si="6"/>
        <v>0.5</v>
      </c>
      <c r="K29" s="1">
        <f t="shared" si="7"/>
        <v>0.5</v>
      </c>
      <c r="L29" s="1">
        <f t="shared" si="8"/>
        <v>0.5</v>
      </c>
      <c r="M29" s="1">
        <f t="shared" si="9"/>
        <v>0.5</v>
      </c>
      <c r="P29" s="7" t="s">
        <v>483</v>
      </c>
      <c r="Q29" s="5" t="str">
        <f t="shared" si="0"/>
        <v>DTCOM-DIRECTON</v>
      </c>
      <c r="R29" s="18">
        <f t="shared" si="1"/>
        <v>42523</v>
      </c>
      <c r="S29" s="3">
        <f t="shared" si="2"/>
        <v>0.5</v>
      </c>
      <c r="T29" s="3">
        <f t="shared" si="3"/>
        <v>0.5</v>
      </c>
      <c r="U29" s="3">
        <f t="shared" si="4"/>
        <v>0.5</v>
      </c>
      <c r="V29" s="3">
        <f t="shared" si="5"/>
        <v>0.5</v>
      </c>
    </row>
    <row r="30" spans="1:22">
      <c r="A30" s="14" t="str">
        <f>IF(Tabela17683[[#This Row],[Código]]="IBOV","^BVSP",IF(Tabela17683[[#This Row],[Código]]="","",CONCATENATE(LEFT(Tabela17683[[#This Row],[Código]],6),".SA")))</f>
        <v>DTCY4.SA</v>
      </c>
      <c r="C30" s="1" t="s">
        <v>2659</v>
      </c>
      <c r="D30" s="1" t="s">
        <v>191</v>
      </c>
      <c r="E30" s="1" t="s">
        <v>191</v>
      </c>
      <c r="F30" s="1" t="s">
        <v>191</v>
      </c>
      <c r="G30" s="1" t="s">
        <v>191</v>
      </c>
      <c r="H30" s="18">
        <v>42457</v>
      </c>
      <c r="J30" s="1">
        <f t="shared" si="6"/>
        <v>0</v>
      </c>
      <c r="K30" s="1">
        <f t="shared" si="7"/>
        <v>0</v>
      </c>
      <c r="L30" s="1">
        <f t="shared" si="8"/>
        <v>0</v>
      </c>
      <c r="M30" s="1">
        <f t="shared" si="9"/>
        <v>0</v>
      </c>
      <c r="P30" s="7" t="s">
        <v>484</v>
      </c>
      <c r="Q30" s="5" t="str">
        <f t="shared" si="0"/>
        <v>DTCOM-DIRECTPN</v>
      </c>
      <c r="R30" s="18">
        <f t="shared" si="1"/>
        <v>42457</v>
      </c>
      <c r="S30" s="3">
        <f t="shared" si="2"/>
        <v>0</v>
      </c>
      <c r="T30" s="3">
        <f t="shared" si="3"/>
        <v>0</v>
      </c>
      <c r="U30" s="3">
        <f t="shared" si="4"/>
        <v>0</v>
      </c>
      <c r="V30" s="3">
        <f t="shared" si="5"/>
        <v>0</v>
      </c>
    </row>
    <row r="31" spans="1:22">
      <c r="A31" s="14" t="str">
        <f>IF(Tabela17683[[#This Row],[Código]]="IBOV","^BVSP",IF(Tabela17683[[#This Row],[Código]]="","",CONCATENATE(LEFT(Tabela17683[[#This Row],[Código]],6),".SA")))</f>
        <v>EALT3.SA</v>
      </c>
      <c r="C31" s="1" t="s">
        <v>2660</v>
      </c>
      <c r="D31" s="1" t="s">
        <v>2201</v>
      </c>
      <c r="E31" s="1" t="s">
        <v>2201</v>
      </c>
      <c r="F31" s="1" t="s">
        <v>2201</v>
      </c>
      <c r="G31" s="1" t="s">
        <v>2201</v>
      </c>
      <c r="H31" s="18">
        <v>42405</v>
      </c>
      <c r="J31" s="1">
        <f t="shared" si="6"/>
        <v>23</v>
      </c>
      <c r="K31" s="1">
        <f t="shared" si="7"/>
        <v>23</v>
      </c>
      <c r="L31" s="1">
        <f t="shared" si="8"/>
        <v>23</v>
      </c>
      <c r="M31" s="1">
        <f t="shared" si="9"/>
        <v>23</v>
      </c>
      <c r="P31" s="7" t="s">
        <v>513</v>
      </c>
      <c r="Q31" s="5" t="str">
        <f t="shared" si="0"/>
        <v>ACO ALTONA  ON</v>
      </c>
      <c r="R31" s="18">
        <f t="shared" si="1"/>
        <v>42405</v>
      </c>
      <c r="S31" s="3">
        <f t="shared" si="2"/>
        <v>23</v>
      </c>
      <c r="T31" s="3">
        <f t="shared" si="3"/>
        <v>23</v>
      </c>
      <c r="U31" s="3">
        <f t="shared" si="4"/>
        <v>23</v>
      </c>
      <c r="V31" s="3">
        <f t="shared" si="5"/>
        <v>23</v>
      </c>
    </row>
    <row r="32" spans="1:22">
      <c r="A32" s="14" t="str">
        <f>IF(Tabela17683[[#This Row],[Código]]="IBOV","^BVSP",IF(Tabela17683[[#This Row],[Código]]="","",CONCATENATE(LEFT(Tabela17683[[#This Row],[Código]],6),".SA")))</f>
        <v>EALT4.SA</v>
      </c>
      <c r="C32" s="1" t="s">
        <v>2661</v>
      </c>
      <c r="D32" s="1" t="s">
        <v>2662</v>
      </c>
      <c r="E32" s="1" t="s">
        <v>2663</v>
      </c>
      <c r="F32" s="1" t="s">
        <v>2663</v>
      </c>
      <c r="G32" s="1" t="s">
        <v>2662</v>
      </c>
      <c r="H32" s="18">
        <v>42493</v>
      </c>
      <c r="J32" s="1">
        <f t="shared" si="6"/>
        <v>12.7</v>
      </c>
      <c r="K32" s="1">
        <f t="shared" si="7"/>
        <v>13.23</v>
      </c>
      <c r="L32" s="1">
        <f t="shared" si="8"/>
        <v>13.23</v>
      </c>
      <c r="M32" s="1">
        <f t="shared" si="9"/>
        <v>12.7</v>
      </c>
      <c r="P32" s="7" t="s">
        <v>514</v>
      </c>
      <c r="Q32" s="5" t="str">
        <f t="shared" si="0"/>
        <v>ACO ALTONA  PN</v>
      </c>
      <c r="R32" s="18">
        <f t="shared" si="1"/>
        <v>42493</v>
      </c>
      <c r="S32" s="3">
        <f t="shared" si="2"/>
        <v>12.7</v>
      </c>
      <c r="T32" s="3">
        <f t="shared" si="3"/>
        <v>13.23</v>
      </c>
      <c r="U32" s="3">
        <f t="shared" si="4"/>
        <v>13.23</v>
      </c>
      <c r="V32" s="3">
        <f t="shared" si="5"/>
        <v>12.7</v>
      </c>
    </row>
    <row r="33" spans="1:22">
      <c r="A33" s="14" t="str">
        <f>IF(Tabela17683[[#This Row],[Código]]="IBOV","^BVSP",IF(Tabela17683[[#This Row],[Código]]="","",CONCATENATE(LEFT(Tabela17683[[#This Row],[Código]],6),".SA")))</f>
        <v>ECOR3.SA</v>
      </c>
      <c r="C33" s="1" t="s">
        <v>2664</v>
      </c>
      <c r="D33" s="1" t="s">
        <v>3190</v>
      </c>
      <c r="E33" s="1" t="s">
        <v>3496</v>
      </c>
      <c r="F33" s="1" t="s">
        <v>3497</v>
      </c>
      <c r="G33" s="1" t="s">
        <v>3437</v>
      </c>
      <c r="H33" s="18">
        <v>42529</v>
      </c>
      <c r="J33" s="1">
        <f t="shared" si="6"/>
        <v>8.0500000000000007</v>
      </c>
      <c r="K33" s="1">
        <f t="shared" si="7"/>
        <v>8.27</v>
      </c>
      <c r="L33" s="1">
        <f t="shared" si="8"/>
        <v>8.3000000000000007</v>
      </c>
      <c r="M33" s="1">
        <f t="shared" si="9"/>
        <v>8.02</v>
      </c>
      <c r="P33" s="8" t="s">
        <v>489</v>
      </c>
      <c r="Q33" s="5" t="str">
        <f t="shared" si="0"/>
        <v>ECORODOVIAS ON      NM</v>
      </c>
      <c r="R33" s="18">
        <f t="shared" si="1"/>
        <v>42529</v>
      </c>
      <c r="S33" s="3">
        <f t="shared" si="2"/>
        <v>8.0500000000000007</v>
      </c>
      <c r="T33" s="3">
        <f t="shared" si="3"/>
        <v>8.27</v>
      </c>
      <c r="U33" s="3">
        <f t="shared" si="4"/>
        <v>8.3000000000000007</v>
      </c>
      <c r="V33" s="3">
        <f t="shared" si="5"/>
        <v>8.02</v>
      </c>
    </row>
    <row r="34" spans="1:22">
      <c r="A34" s="14" t="str">
        <f>IF(Tabela17683[[#This Row],[Código]]="IBOV","^BVSP",IF(Tabela17683[[#This Row],[Código]]="","",CONCATENATE(LEFT(Tabela17683[[#This Row],[Código]],6),".SA")))</f>
        <v>EMBR3.SA</v>
      </c>
      <c r="C34" s="1" t="s">
        <v>2665</v>
      </c>
      <c r="D34" s="1" t="s">
        <v>3498</v>
      </c>
      <c r="E34" s="1" t="s">
        <v>3499</v>
      </c>
      <c r="F34" s="1" t="s">
        <v>3211</v>
      </c>
      <c r="G34" s="1" t="s">
        <v>3500</v>
      </c>
      <c r="H34" s="18">
        <v>42529</v>
      </c>
      <c r="J34" s="1">
        <f t="shared" si="6"/>
        <v>18.86</v>
      </c>
      <c r="K34" s="1">
        <f t="shared" si="7"/>
        <v>18.79</v>
      </c>
      <c r="L34" s="1">
        <f t="shared" si="8"/>
        <v>18.989999999999998</v>
      </c>
      <c r="M34" s="1">
        <f t="shared" si="9"/>
        <v>18.690000000000001</v>
      </c>
      <c r="P34" s="8" t="s">
        <v>530</v>
      </c>
      <c r="Q34" s="5" t="str">
        <f t="shared" si="0"/>
        <v>EMBRAER     ON      NM</v>
      </c>
      <c r="R34" s="18">
        <f t="shared" si="1"/>
        <v>42529</v>
      </c>
      <c r="S34" s="3">
        <f t="shared" si="2"/>
        <v>18.86</v>
      </c>
      <c r="T34" s="3">
        <f t="shared" si="3"/>
        <v>18.79</v>
      </c>
      <c r="U34" s="3">
        <f t="shared" si="4"/>
        <v>18.989999999999998</v>
      </c>
      <c r="V34" s="3">
        <f t="shared" si="5"/>
        <v>18.690000000000001</v>
      </c>
    </row>
    <row r="35" spans="1:22">
      <c r="A35" s="14" t="str">
        <f>IF(Tabela17683[[#This Row],[Código]]="IBOV","^BVSP",IF(Tabela17683[[#This Row],[Código]]="","",CONCATENATE(LEFT(Tabela17683[[#This Row],[Código]],6),".SA")))</f>
        <v>FJTA3.SA</v>
      </c>
      <c r="C35" s="1" t="s">
        <v>2666</v>
      </c>
      <c r="D35" s="1" t="s">
        <v>3083</v>
      </c>
      <c r="E35" s="1" t="s">
        <v>3083</v>
      </c>
      <c r="F35" s="1" t="s">
        <v>3083</v>
      </c>
      <c r="G35" s="1" t="s">
        <v>3083</v>
      </c>
      <c r="H35" s="18">
        <v>42528</v>
      </c>
      <c r="J35" s="1">
        <f t="shared" si="6"/>
        <v>1.57</v>
      </c>
      <c r="K35" s="1">
        <f t="shared" si="7"/>
        <v>1.57</v>
      </c>
      <c r="L35" s="1">
        <f t="shared" si="8"/>
        <v>1.57</v>
      </c>
      <c r="M35" s="1">
        <f t="shared" si="9"/>
        <v>1.57</v>
      </c>
      <c r="P35" s="7" t="s">
        <v>511</v>
      </c>
      <c r="Q35" s="5" t="str">
        <f t="shared" si="0"/>
        <v>FORJA TAURUSON      N2</v>
      </c>
      <c r="R35" s="17">
        <f t="shared" si="1"/>
        <v>42528</v>
      </c>
      <c r="S35" s="4">
        <f t="shared" si="2"/>
        <v>1.57</v>
      </c>
      <c r="T35" s="4">
        <f t="shared" si="3"/>
        <v>1.57</v>
      </c>
      <c r="U35" s="4">
        <f t="shared" si="4"/>
        <v>1.57</v>
      </c>
      <c r="V35" s="4">
        <f t="shared" si="5"/>
        <v>1.57</v>
      </c>
    </row>
    <row r="36" spans="1:22">
      <c r="A36" s="14" t="str">
        <f>IF(Tabela17683[[#This Row],[Código]]="IBOV","^BVSP",IF(Tabela17683[[#This Row],[Código]]="","",CONCATENATE(LEFT(Tabela17683[[#This Row],[Código]],6),".SA")))</f>
        <v>FJTA4.SA</v>
      </c>
      <c r="C36" s="1" t="s">
        <v>2668</v>
      </c>
      <c r="D36" s="1" t="s">
        <v>3125</v>
      </c>
      <c r="E36" s="1" t="s">
        <v>2229</v>
      </c>
      <c r="F36" s="1" t="s">
        <v>2992</v>
      </c>
      <c r="G36" s="1" t="s">
        <v>2229</v>
      </c>
      <c r="H36" s="18">
        <v>42529</v>
      </c>
      <c r="J36" s="1">
        <f t="shared" si="6"/>
        <v>1.41</v>
      </c>
      <c r="K36" s="1">
        <f t="shared" si="7"/>
        <v>1.4</v>
      </c>
      <c r="L36" s="1">
        <f t="shared" si="8"/>
        <v>1.43</v>
      </c>
      <c r="M36" s="1">
        <f t="shared" si="9"/>
        <v>1.4</v>
      </c>
      <c r="P36" s="7" t="s">
        <v>512</v>
      </c>
      <c r="Q36" s="5" t="str">
        <f t="shared" si="0"/>
        <v>FORJA TAURUSPN      N2</v>
      </c>
      <c r="R36" s="18">
        <f t="shared" si="1"/>
        <v>42529</v>
      </c>
      <c r="S36" s="3">
        <f t="shared" si="2"/>
        <v>1.41</v>
      </c>
      <c r="T36" s="3">
        <f t="shared" si="3"/>
        <v>1.4</v>
      </c>
      <c r="U36" s="3">
        <f t="shared" si="4"/>
        <v>1.43</v>
      </c>
      <c r="V36" s="3">
        <f t="shared" si="5"/>
        <v>1.4</v>
      </c>
    </row>
    <row r="37" spans="1:22">
      <c r="A37" s="14" t="str">
        <f>IF(Tabela17683[[#This Row],[Código]]="IBOV","^BVSP",IF(Tabela17683[[#This Row],[Código]]="","",CONCATENATE(LEFT(Tabela17683[[#This Row],[Código]],6),".SA")))</f>
        <v>FRAS3.SA</v>
      </c>
      <c r="C37" s="1" t="s">
        <v>2669</v>
      </c>
      <c r="D37" s="1" t="s">
        <v>3084</v>
      </c>
      <c r="E37" s="1" t="s">
        <v>3191</v>
      </c>
      <c r="F37" s="1" t="s">
        <v>3192</v>
      </c>
      <c r="G37" s="1" t="s">
        <v>3084</v>
      </c>
      <c r="H37" s="18">
        <v>42528</v>
      </c>
      <c r="J37" s="1">
        <f t="shared" si="6"/>
        <v>3.59</v>
      </c>
      <c r="K37" s="1">
        <f t="shared" si="7"/>
        <v>3.64</v>
      </c>
      <c r="L37" s="1">
        <f t="shared" si="8"/>
        <v>3.65</v>
      </c>
      <c r="M37" s="1">
        <f t="shared" si="9"/>
        <v>3.59</v>
      </c>
      <c r="P37" s="7" t="s">
        <v>536</v>
      </c>
      <c r="Q37" s="5" t="str">
        <f t="shared" si="0"/>
        <v>FRAS-LE     ON      N1</v>
      </c>
      <c r="R37" s="18">
        <f t="shared" si="1"/>
        <v>42528</v>
      </c>
      <c r="S37" s="3">
        <f t="shared" si="2"/>
        <v>3.59</v>
      </c>
      <c r="T37" s="3">
        <f t="shared" si="3"/>
        <v>3.64</v>
      </c>
      <c r="U37" s="3">
        <f t="shared" si="4"/>
        <v>3.65</v>
      </c>
      <c r="V37" s="3">
        <f t="shared" si="5"/>
        <v>3.59</v>
      </c>
    </row>
    <row r="38" spans="1:22">
      <c r="A38" s="14" t="str">
        <f>IF(Tabela17683[[#This Row],[Código]]="IBOV","^BVSP",IF(Tabela17683[[#This Row],[Código]]="","",CONCATENATE(LEFT(Tabela17683[[#This Row],[Código]],6),".SA")))</f>
        <v>FRIO3.SA</v>
      </c>
      <c r="C38" s="1" t="s">
        <v>2670</v>
      </c>
      <c r="D38" s="1" t="s">
        <v>2243</v>
      </c>
      <c r="E38" s="1" t="s">
        <v>3193</v>
      </c>
      <c r="F38" s="1" t="s">
        <v>3193</v>
      </c>
      <c r="G38" s="1" t="s">
        <v>2395</v>
      </c>
      <c r="H38" s="18">
        <v>42528</v>
      </c>
      <c r="J38" s="1">
        <f t="shared" si="6"/>
        <v>2.2000000000000002</v>
      </c>
      <c r="K38" s="1">
        <f t="shared" si="7"/>
        <v>2.23</v>
      </c>
      <c r="L38" s="1">
        <f t="shared" si="8"/>
        <v>2.23</v>
      </c>
      <c r="M38" s="1">
        <f t="shared" si="9"/>
        <v>2.14</v>
      </c>
      <c r="P38" s="7" t="s">
        <v>510</v>
      </c>
      <c r="Q38" s="5" t="str">
        <f t="shared" si="0"/>
        <v>METALFRIO   ON      NM</v>
      </c>
      <c r="R38" s="18">
        <f t="shared" si="1"/>
        <v>42528</v>
      </c>
      <c r="S38" s="3">
        <f t="shared" si="2"/>
        <v>2.2000000000000002</v>
      </c>
      <c r="T38" s="3">
        <f t="shared" si="3"/>
        <v>2.23</v>
      </c>
      <c r="U38" s="3">
        <f t="shared" si="4"/>
        <v>2.23</v>
      </c>
      <c r="V38" s="3">
        <f t="shared" si="5"/>
        <v>2.14</v>
      </c>
    </row>
    <row r="39" spans="1:22">
      <c r="A39" s="14" t="str">
        <f>IF(Tabela17683[[#This Row],[Código]]="IBOV","^BVSP",IF(Tabela17683[[#This Row],[Código]]="","",CONCATENATE(LEFT(Tabela17683[[#This Row],[Código]],6),".SA")))</f>
        <v>GOLL3.SA</v>
      </c>
      <c r="C39" s="1" t="s">
        <v>191</v>
      </c>
      <c r="D39" s="1" t="s">
        <v>191</v>
      </c>
      <c r="E39" s="1" t="s">
        <v>191</v>
      </c>
      <c r="F39" s="1" t="s">
        <v>191</v>
      </c>
      <c r="G39" s="1" t="s">
        <v>191</v>
      </c>
      <c r="H39" s="18" t="s">
        <v>191</v>
      </c>
      <c r="J39" s="1">
        <f t="shared" si="6"/>
        <v>0</v>
      </c>
      <c r="K39" s="1">
        <f t="shared" si="7"/>
        <v>0</v>
      </c>
      <c r="L39" s="1">
        <f t="shared" si="8"/>
        <v>0</v>
      </c>
      <c r="M39" s="1">
        <f t="shared" si="9"/>
        <v>0</v>
      </c>
      <c r="P39" s="5" t="s">
        <v>497</v>
      </c>
      <c r="Q39" s="5" t="str">
        <f t="shared" ref="Q39:Q70" si="10">IF(A39="","",C39)</f>
        <v>N/A</v>
      </c>
      <c r="R39" s="17" t="str">
        <f t="shared" ref="R39:R70" si="11">IF(A39="","",H39)</f>
        <v>N/A</v>
      </c>
      <c r="S39" s="4">
        <f t="shared" ref="S39:S70" si="12">J39</f>
        <v>0</v>
      </c>
      <c r="T39" s="4">
        <f t="shared" ref="T39:T70" si="13">K39</f>
        <v>0</v>
      </c>
      <c r="U39" s="4">
        <f t="shared" ref="U39:U70" si="14">L39</f>
        <v>0</v>
      </c>
      <c r="V39" s="4">
        <f t="shared" ref="V39:V70" si="15">M39</f>
        <v>0</v>
      </c>
    </row>
    <row r="40" spans="1:22">
      <c r="A40" s="14" t="str">
        <f>IF(Tabela17683[[#This Row],[Código]]="IBOV","^BVSP",IF(Tabela17683[[#This Row],[Código]]="","",CONCATENATE(LEFT(Tabela17683[[#This Row],[Código]],6),".SA")))</f>
        <v>GOLL4.SA</v>
      </c>
      <c r="C40" s="1" t="s">
        <v>2672</v>
      </c>
      <c r="D40" s="1" t="s">
        <v>3135</v>
      </c>
      <c r="E40" s="1" t="s">
        <v>3079</v>
      </c>
      <c r="F40" s="1" t="s">
        <v>3501</v>
      </c>
      <c r="G40" s="1" t="s">
        <v>2585</v>
      </c>
      <c r="H40" s="18">
        <v>42529</v>
      </c>
      <c r="J40" s="1">
        <f t="shared" si="6"/>
        <v>2.4300000000000002</v>
      </c>
      <c r="K40" s="1">
        <f t="shared" si="7"/>
        <v>2.4500000000000002</v>
      </c>
      <c r="L40" s="1">
        <f t="shared" si="8"/>
        <v>2.4900000000000002</v>
      </c>
      <c r="M40" s="1">
        <f t="shared" si="9"/>
        <v>2.4</v>
      </c>
      <c r="P40" s="5" t="s">
        <v>498</v>
      </c>
      <c r="Q40" s="5" t="str">
        <f t="shared" si="10"/>
        <v>GOL         PN      N2</v>
      </c>
      <c r="R40" s="18">
        <f t="shared" si="11"/>
        <v>42529</v>
      </c>
      <c r="S40" s="3">
        <f t="shared" si="12"/>
        <v>2.4300000000000002</v>
      </c>
      <c r="T40" s="3">
        <f t="shared" si="13"/>
        <v>2.4500000000000002</v>
      </c>
      <c r="U40" s="3">
        <f t="shared" si="14"/>
        <v>2.4900000000000002</v>
      </c>
      <c r="V40" s="3">
        <f t="shared" si="15"/>
        <v>2.4</v>
      </c>
    </row>
    <row r="41" spans="1:22">
      <c r="A41" s="14" t="str">
        <f>IF(Tabela17683[[#This Row],[Código]]="IBOV","^BVSP",IF(Tabela17683[[#This Row],[Código]]="","",CONCATENATE(LEFT(Tabela17683[[#This Row],[Código]],6),".SA")))</f>
        <v>HAGA3.SA</v>
      </c>
      <c r="C41" s="1" t="s">
        <v>2673</v>
      </c>
      <c r="D41" s="1" t="s">
        <v>2247</v>
      </c>
      <c r="E41" s="1" t="s">
        <v>2247</v>
      </c>
      <c r="F41" s="1" t="s">
        <v>2247</v>
      </c>
      <c r="G41" s="1" t="s">
        <v>2247</v>
      </c>
      <c r="H41" s="18">
        <v>42457</v>
      </c>
      <c r="J41" s="1">
        <f t="shared" si="6"/>
        <v>2.39</v>
      </c>
      <c r="K41" s="1">
        <f t="shared" si="7"/>
        <v>2.39</v>
      </c>
      <c r="L41" s="1">
        <f t="shared" si="8"/>
        <v>2.39</v>
      </c>
      <c r="M41" s="1">
        <f t="shared" si="9"/>
        <v>2.39</v>
      </c>
      <c r="P41" s="5" t="s">
        <v>476</v>
      </c>
      <c r="Q41" s="5" t="str">
        <f t="shared" si="10"/>
        <v>HAGA S/A    ON</v>
      </c>
      <c r="R41" s="18">
        <f t="shared" si="11"/>
        <v>42457</v>
      </c>
      <c r="S41" s="3">
        <f t="shared" si="12"/>
        <v>2.39</v>
      </c>
      <c r="T41" s="3">
        <f t="shared" si="13"/>
        <v>2.39</v>
      </c>
      <c r="U41" s="3">
        <f t="shared" si="14"/>
        <v>2.39</v>
      </c>
      <c r="V41" s="3">
        <f t="shared" si="15"/>
        <v>2.39</v>
      </c>
    </row>
    <row r="42" spans="1:22">
      <c r="A42" s="14" t="str">
        <f>IF(Tabela17683[[#This Row],[Código]]="IBOV","^BVSP",IF(Tabela17683[[#This Row],[Código]]="","",CONCATENATE(LEFT(Tabela17683[[#This Row],[Código]],6),".SA")))</f>
        <v>HAGA4.SA</v>
      </c>
      <c r="C42" s="1" t="s">
        <v>2674</v>
      </c>
      <c r="D42" s="1" t="s">
        <v>2555</v>
      </c>
      <c r="E42" s="1" t="s">
        <v>2555</v>
      </c>
      <c r="F42" s="1" t="s">
        <v>3085</v>
      </c>
      <c r="G42" s="1" t="s">
        <v>2555</v>
      </c>
      <c r="H42" s="18">
        <v>42528</v>
      </c>
      <c r="J42" s="1">
        <f t="shared" si="6"/>
        <v>2.0499999999999998</v>
      </c>
      <c r="K42" s="1">
        <f t="shared" si="7"/>
        <v>2.0499999999999998</v>
      </c>
      <c r="L42" s="1">
        <f t="shared" si="8"/>
        <v>2.1</v>
      </c>
      <c r="M42" s="1">
        <f t="shared" si="9"/>
        <v>2.0499999999999998</v>
      </c>
      <c r="P42" s="8" t="s">
        <v>477</v>
      </c>
      <c r="Q42" s="5" t="str">
        <f t="shared" si="10"/>
        <v>HAGA S/A    PN</v>
      </c>
      <c r="R42" s="18">
        <f t="shared" si="11"/>
        <v>42528</v>
      </c>
      <c r="S42" s="3">
        <f t="shared" si="12"/>
        <v>2.0499999999999998</v>
      </c>
      <c r="T42" s="3">
        <f t="shared" si="13"/>
        <v>2.0499999999999998</v>
      </c>
      <c r="U42" s="3">
        <f t="shared" si="14"/>
        <v>2.1</v>
      </c>
      <c r="V42" s="3">
        <f t="shared" si="15"/>
        <v>2.0499999999999998</v>
      </c>
    </row>
    <row r="43" spans="1:22">
      <c r="A43" s="14" t="str">
        <f>IF(Tabela17683[[#This Row],[Código]]="IBOV","^BVSP",IF(Tabela17683[[#This Row],[Código]]="","",CONCATENATE(LEFT(Tabela17683[[#This Row],[Código]],6),".SA")))</f>
        <v>IMBI3.SA</v>
      </c>
      <c r="C43" s="1" t="s">
        <v>2675</v>
      </c>
      <c r="D43" s="1" t="s">
        <v>2645</v>
      </c>
      <c r="E43" s="1" t="s">
        <v>3109</v>
      </c>
      <c r="F43" s="1" t="s">
        <v>3109</v>
      </c>
      <c r="G43" s="1" t="s">
        <v>2239</v>
      </c>
      <c r="H43" s="18">
        <v>42528</v>
      </c>
      <c r="J43" s="1">
        <f t="shared" si="6"/>
        <v>4.3</v>
      </c>
      <c r="K43" s="1">
        <f t="shared" si="7"/>
        <v>4.3099999999999996</v>
      </c>
      <c r="L43" s="1">
        <f t="shared" si="8"/>
        <v>4.3099999999999996</v>
      </c>
      <c r="M43" s="1">
        <f t="shared" si="9"/>
        <v>4.2</v>
      </c>
      <c r="P43" s="7" t="s">
        <v>491</v>
      </c>
      <c r="Q43" s="5" t="str">
        <f t="shared" si="10"/>
        <v>DOC IMBITUBAON  EG</v>
      </c>
      <c r="R43" s="18">
        <f t="shared" si="11"/>
        <v>42528</v>
      </c>
      <c r="S43" s="3">
        <f t="shared" si="12"/>
        <v>4.3</v>
      </c>
      <c r="T43" s="3">
        <f t="shared" si="13"/>
        <v>4.3099999999999996</v>
      </c>
      <c r="U43" s="3">
        <f t="shared" si="14"/>
        <v>4.3099999999999996</v>
      </c>
      <c r="V43" s="3">
        <f t="shared" si="15"/>
        <v>4.2</v>
      </c>
    </row>
    <row r="44" spans="1:22">
      <c r="A44" s="14" t="str">
        <f>IF(Tabela17683[[#This Row],[Código]]="IBOV","^BVSP",IF(Tabela17683[[#This Row],[Código]]="","",CONCATENATE(LEFT(Tabela17683[[#This Row],[Código]],6),".SA")))</f>
        <v>IMBI4.SA</v>
      </c>
      <c r="C44" s="1" t="s">
        <v>2676</v>
      </c>
      <c r="D44" s="1" t="s">
        <v>3086</v>
      </c>
      <c r="E44" s="1" t="s">
        <v>3194</v>
      </c>
      <c r="F44" s="1" t="s">
        <v>3086</v>
      </c>
      <c r="G44" s="1" t="s">
        <v>3194</v>
      </c>
      <c r="H44" s="18">
        <v>42528</v>
      </c>
      <c r="J44" s="1">
        <f t="shared" si="6"/>
        <v>3.99</v>
      </c>
      <c r="K44" s="1">
        <f t="shared" si="7"/>
        <v>3.98</v>
      </c>
      <c r="L44" s="1">
        <f t="shared" si="8"/>
        <v>3.99</v>
      </c>
      <c r="M44" s="1">
        <f t="shared" si="9"/>
        <v>3.98</v>
      </c>
      <c r="P44" s="7" t="s">
        <v>492</v>
      </c>
      <c r="Q44" s="5" t="str">
        <f t="shared" si="10"/>
        <v>DOC IMBITUBAPN  EG</v>
      </c>
      <c r="R44" s="18">
        <f t="shared" si="11"/>
        <v>42528</v>
      </c>
      <c r="S44" s="3">
        <f t="shared" si="12"/>
        <v>3.99</v>
      </c>
      <c r="T44" s="3">
        <f t="shared" si="13"/>
        <v>3.98</v>
      </c>
      <c r="U44" s="3">
        <f t="shared" si="14"/>
        <v>3.99</v>
      </c>
      <c r="V44" s="3">
        <f t="shared" si="15"/>
        <v>3.98</v>
      </c>
    </row>
    <row r="45" spans="1:22">
      <c r="A45" s="14" t="str">
        <f>IF(Tabela17683[[#This Row],[Código]]="IBOV","^BVSP",IF(Tabela17683[[#This Row],[Código]]="","",CONCATENATE(LEFT(Tabela17683[[#This Row],[Código]],6),".SA")))</f>
        <v>INEP3.SA</v>
      </c>
      <c r="C45" s="1" t="s">
        <v>2677</v>
      </c>
      <c r="D45" s="1" t="s">
        <v>2434</v>
      </c>
      <c r="E45" s="1" t="s">
        <v>2434</v>
      </c>
      <c r="F45" s="1" t="s">
        <v>2434</v>
      </c>
      <c r="G45" s="1" t="s">
        <v>2434</v>
      </c>
      <c r="H45" s="18">
        <v>42528</v>
      </c>
      <c r="J45" s="1">
        <f t="shared" si="6"/>
        <v>4.07</v>
      </c>
      <c r="K45" s="1">
        <f t="shared" si="7"/>
        <v>4.07</v>
      </c>
      <c r="L45" s="1">
        <f t="shared" si="8"/>
        <v>4.07</v>
      </c>
      <c r="M45" s="1">
        <f t="shared" si="9"/>
        <v>4.07</v>
      </c>
      <c r="P45" s="7" t="s">
        <v>522</v>
      </c>
      <c r="Q45" s="5" t="str">
        <f t="shared" si="10"/>
        <v>INEPAR      ON      N1</v>
      </c>
      <c r="R45" s="18">
        <f t="shared" si="11"/>
        <v>42528</v>
      </c>
      <c r="S45" s="3">
        <f t="shared" si="12"/>
        <v>4.07</v>
      </c>
      <c r="T45" s="3">
        <f t="shared" si="13"/>
        <v>4.07</v>
      </c>
      <c r="U45" s="3">
        <f t="shared" si="14"/>
        <v>4.07</v>
      </c>
      <c r="V45" s="3">
        <f t="shared" si="15"/>
        <v>4.07</v>
      </c>
    </row>
    <row r="46" spans="1:22">
      <c r="A46" s="14" t="str">
        <f>IF(Tabela17683[[#This Row],[Código]]="IBOV","^BVSP",IF(Tabela17683[[#This Row],[Código]]="","",CONCATENATE(LEFT(Tabela17683[[#This Row],[Código]],6),".SA")))</f>
        <v>INEP4.SA</v>
      </c>
      <c r="C46" s="1" t="s">
        <v>2678</v>
      </c>
      <c r="D46" s="1" t="s">
        <v>3487</v>
      </c>
      <c r="E46" s="1" t="s">
        <v>3502</v>
      </c>
      <c r="F46" s="1" t="s">
        <v>3502</v>
      </c>
      <c r="G46" s="1" t="s">
        <v>3487</v>
      </c>
      <c r="H46" s="18">
        <v>42529</v>
      </c>
      <c r="J46" s="1">
        <f t="shared" si="6"/>
        <v>3.05</v>
      </c>
      <c r="K46" s="1">
        <f t="shared" si="7"/>
        <v>3.29</v>
      </c>
      <c r="L46" s="1">
        <f t="shared" si="8"/>
        <v>3.29</v>
      </c>
      <c r="M46" s="1">
        <f t="shared" si="9"/>
        <v>3.05</v>
      </c>
      <c r="P46" s="7" t="s">
        <v>523</v>
      </c>
      <c r="Q46" s="5" t="str">
        <f t="shared" si="10"/>
        <v>INEPAR      PN      N1</v>
      </c>
      <c r="R46" s="17">
        <f t="shared" si="11"/>
        <v>42529</v>
      </c>
      <c r="S46" s="4">
        <f t="shared" si="12"/>
        <v>3.05</v>
      </c>
      <c r="T46" s="4">
        <f t="shared" si="13"/>
        <v>3.29</v>
      </c>
      <c r="U46" s="4">
        <f t="shared" si="14"/>
        <v>3.29</v>
      </c>
      <c r="V46" s="4">
        <f t="shared" si="15"/>
        <v>3.05</v>
      </c>
    </row>
    <row r="47" spans="1:22">
      <c r="A47" s="14" t="str">
        <f>IF(Tabela17683[[#This Row],[Código]]="IBOV","^BVSP",IF(Tabela17683[[#This Row],[Código]]="","",CONCATENATE(LEFT(Tabela17683[[#This Row],[Código]],6),".SA")))</f>
        <v>JSLG3.SA</v>
      </c>
      <c r="C47" s="1" t="s">
        <v>2679</v>
      </c>
      <c r="D47" s="1" t="s">
        <v>3503</v>
      </c>
      <c r="E47" s="1" t="s">
        <v>3504</v>
      </c>
      <c r="F47" s="1" t="s">
        <v>3433</v>
      </c>
      <c r="G47" s="1" t="s">
        <v>2221</v>
      </c>
      <c r="H47" s="18">
        <v>42529</v>
      </c>
      <c r="J47" s="1">
        <f t="shared" si="6"/>
        <v>10.14</v>
      </c>
      <c r="K47" s="1">
        <f t="shared" si="7"/>
        <v>9.9600000000000009</v>
      </c>
      <c r="L47" s="1">
        <f t="shared" si="8"/>
        <v>10.19</v>
      </c>
      <c r="M47" s="1">
        <f t="shared" si="9"/>
        <v>9.6999999999999993</v>
      </c>
      <c r="P47" s="7" t="s">
        <v>505</v>
      </c>
      <c r="Q47" s="5" t="str">
        <f t="shared" si="10"/>
        <v>JSL         ON      NM</v>
      </c>
      <c r="R47" s="18">
        <f t="shared" si="11"/>
        <v>42529</v>
      </c>
      <c r="S47" s="3">
        <f t="shared" si="12"/>
        <v>10.14</v>
      </c>
      <c r="T47" s="3">
        <f t="shared" si="13"/>
        <v>9.9600000000000009</v>
      </c>
      <c r="U47" s="3">
        <f t="shared" si="14"/>
        <v>10.19</v>
      </c>
      <c r="V47" s="3">
        <f t="shared" si="15"/>
        <v>9.6999999999999993</v>
      </c>
    </row>
    <row r="48" spans="1:22">
      <c r="A48" s="14" t="str">
        <f>IF(Tabela17683[[#This Row],[Código]]="IBOV","^BVSP",IF(Tabela17683[[#This Row],[Código]]="","",CONCATENATE(LEFT(Tabela17683[[#This Row],[Código]],6),".SA")))</f>
        <v>KEPL3.SA</v>
      </c>
      <c r="C48" s="1" t="s">
        <v>2680</v>
      </c>
      <c r="D48" s="1" t="s">
        <v>3505</v>
      </c>
      <c r="E48" s="1" t="s">
        <v>3506</v>
      </c>
      <c r="F48" s="1" t="s">
        <v>3507</v>
      </c>
      <c r="G48" s="1" t="s">
        <v>3505</v>
      </c>
      <c r="H48" s="18">
        <v>42529</v>
      </c>
      <c r="J48" s="1">
        <f t="shared" si="6"/>
        <v>16.11</v>
      </c>
      <c r="K48" s="1">
        <f t="shared" si="7"/>
        <v>16.149999999999999</v>
      </c>
      <c r="L48" s="1">
        <f t="shared" si="8"/>
        <v>16.489999999999998</v>
      </c>
      <c r="M48" s="1">
        <f t="shared" si="9"/>
        <v>16.11</v>
      </c>
      <c r="P48" s="8" t="s">
        <v>524</v>
      </c>
      <c r="Q48" s="5" t="str">
        <f t="shared" si="10"/>
        <v>KEPLER WEBERON</v>
      </c>
      <c r="R48" s="18">
        <f t="shared" si="11"/>
        <v>42529</v>
      </c>
      <c r="S48" s="3">
        <f t="shared" si="12"/>
        <v>16.11</v>
      </c>
      <c r="T48" s="3">
        <f t="shared" si="13"/>
        <v>16.149999999999999</v>
      </c>
      <c r="U48" s="3">
        <f t="shared" si="14"/>
        <v>16.489999999999998</v>
      </c>
      <c r="V48" s="3">
        <f t="shared" si="15"/>
        <v>16.11</v>
      </c>
    </row>
    <row r="49" spans="1:22">
      <c r="A49" s="14" t="str">
        <f>IF(Tabela17683[[#This Row],[Código]]="IBOV","^BVSP",IF(Tabela17683[[#This Row],[Código]]="","",CONCATENATE(LEFT(Tabela17683[[#This Row],[Código]],6),".SA")))</f>
        <v>LEVE3.SA</v>
      </c>
      <c r="C49" s="1" t="s">
        <v>2681</v>
      </c>
      <c r="D49" s="1" t="s">
        <v>3508</v>
      </c>
      <c r="E49" s="1" t="s">
        <v>3509</v>
      </c>
      <c r="F49" s="1" t="s">
        <v>3510</v>
      </c>
      <c r="G49" s="1" t="s">
        <v>3511</v>
      </c>
      <c r="H49" s="18">
        <v>42529</v>
      </c>
      <c r="J49" s="1">
        <f t="shared" si="6"/>
        <v>24.71</v>
      </c>
      <c r="K49" s="1">
        <f t="shared" si="7"/>
        <v>24.93</v>
      </c>
      <c r="L49" s="1">
        <f t="shared" si="8"/>
        <v>24.98</v>
      </c>
      <c r="M49" s="1">
        <f t="shared" si="9"/>
        <v>24.43</v>
      </c>
      <c r="P49" s="15" t="s">
        <v>537</v>
      </c>
      <c r="Q49" s="5" t="str">
        <f t="shared" si="10"/>
        <v>METAL LEVE  ON      NM</v>
      </c>
      <c r="R49" s="18">
        <f t="shared" si="11"/>
        <v>42529</v>
      </c>
      <c r="S49" s="3">
        <f t="shared" si="12"/>
        <v>24.71</v>
      </c>
      <c r="T49" s="3">
        <f t="shared" si="13"/>
        <v>24.93</v>
      </c>
      <c r="U49" s="3">
        <f t="shared" si="14"/>
        <v>24.98</v>
      </c>
      <c r="V49" s="3">
        <f t="shared" si="15"/>
        <v>24.43</v>
      </c>
    </row>
    <row r="50" spans="1:22">
      <c r="A50" s="14" t="str">
        <f>IF(Tabela17683[[#This Row],[Código]]="IBOV","^BVSP",IF(Tabela17683[[#This Row],[Código]]="","",CONCATENATE(LEFT(Tabela17683[[#This Row],[Código]],6),".SA")))</f>
        <v>LIXC3.SA</v>
      </c>
      <c r="C50" s="1" t="s">
        <v>2682</v>
      </c>
      <c r="D50" s="1" t="s">
        <v>2231</v>
      </c>
      <c r="E50" s="1" t="s">
        <v>3007</v>
      </c>
      <c r="F50" s="1" t="s">
        <v>3512</v>
      </c>
      <c r="G50" s="1" t="s">
        <v>2231</v>
      </c>
      <c r="H50" s="18">
        <v>42529</v>
      </c>
      <c r="J50" s="1">
        <f t="shared" si="6"/>
        <v>1.65</v>
      </c>
      <c r="K50" s="1">
        <f t="shared" si="7"/>
        <v>1.7</v>
      </c>
      <c r="L50" s="1">
        <f t="shared" si="8"/>
        <v>1.75</v>
      </c>
      <c r="M50" s="1">
        <f t="shared" si="9"/>
        <v>1.65</v>
      </c>
      <c r="P50" s="7" t="s">
        <v>460</v>
      </c>
      <c r="Q50" s="5" t="str">
        <f t="shared" si="10"/>
        <v>LIX DA CUNHAON</v>
      </c>
      <c r="R50" s="17">
        <f t="shared" si="11"/>
        <v>42529</v>
      </c>
      <c r="S50" s="4">
        <f t="shared" si="12"/>
        <v>1.65</v>
      </c>
      <c r="T50" s="4">
        <f t="shared" si="13"/>
        <v>1.7</v>
      </c>
      <c r="U50" s="4">
        <f t="shared" si="14"/>
        <v>1.75</v>
      </c>
      <c r="V50" s="4">
        <f t="shared" si="15"/>
        <v>1.65</v>
      </c>
    </row>
    <row r="51" spans="1:22">
      <c r="A51" s="14" t="str">
        <f>IF(Tabela17683[[#This Row],[Código]]="IBOV","^BVSP",IF(Tabela17683[[#This Row],[Código]]="","",CONCATENATE(LEFT(Tabela17683[[#This Row],[Código]],6),".SA")))</f>
        <v>LIXC4.SA</v>
      </c>
      <c r="C51" s="1" t="s">
        <v>2683</v>
      </c>
      <c r="D51" s="1" t="s">
        <v>2247</v>
      </c>
      <c r="E51" s="1" t="s">
        <v>3152</v>
      </c>
      <c r="F51" s="1" t="s">
        <v>2247</v>
      </c>
      <c r="G51" s="1" t="s">
        <v>3152</v>
      </c>
      <c r="H51" s="18">
        <v>42529</v>
      </c>
      <c r="J51" s="1">
        <f t="shared" si="6"/>
        <v>2.39</v>
      </c>
      <c r="K51" s="1">
        <f t="shared" si="7"/>
        <v>2.16</v>
      </c>
      <c r="L51" s="1">
        <f t="shared" si="8"/>
        <v>2.39</v>
      </c>
      <c r="M51" s="1">
        <f t="shared" si="9"/>
        <v>2.16</v>
      </c>
      <c r="P51" s="7" t="s">
        <v>461</v>
      </c>
      <c r="Q51" s="5" t="str">
        <f t="shared" si="10"/>
        <v>LIX DA CUNHAPN</v>
      </c>
      <c r="R51" s="18">
        <f t="shared" si="11"/>
        <v>42529</v>
      </c>
      <c r="S51" s="3">
        <f t="shared" si="12"/>
        <v>2.39</v>
      </c>
      <c r="T51" s="3">
        <f t="shared" si="13"/>
        <v>2.16</v>
      </c>
      <c r="U51" s="3">
        <f t="shared" si="14"/>
        <v>2.39</v>
      </c>
      <c r="V51" s="3">
        <f t="shared" si="15"/>
        <v>2.16</v>
      </c>
    </row>
    <row r="52" spans="1:22">
      <c r="A52" s="14" t="str">
        <f>IF(Tabela17683[[#This Row],[Código]]="IBOV","^BVSP",IF(Tabela17683[[#This Row],[Código]]="","",CONCATENATE(LEFT(Tabela17683[[#This Row],[Código]],6),".SA")))</f>
        <v>LLXL3.SA</v>
      </c>
      <c r="C52" s="1" t="s">
        <v>191</v>
      </c>
      <c r="D52" s="1" t="s">
        <v>191</v>
      </c>
      <c r="E52" s="1" t="s">
        <v>191</v>
      </c>
      <c r="F52" s="1" t="s">
        <v>191</v>
      </c>
      <c r="G52" s="1" t="s">
        <v>191</v>
      </c>
      <c r="H52" s="18" t="s">
        <v>191</v>
      </c>
      <c r="J52" s="1">
        <f t="shared" si="6"/>
        <v>0</v>
      </c>
      <c r="K52" s="1">
        <f t="shared" si="7"/>
        <v>0</v>
      </c>
      <c r="L52" s="1">
        <f t="shared" si="8"/>
        <v>0</v>
      </c>
      <c r="M52" s="1">
        <f t="shared" si="9"/>
        <v>0</v>
      </c>
      <c r="P52" s="7" t="s">
        <v>493</v>
      </c>
      <c r="Q52" s="5" t="str">
        <f t="shared" si="10"/>
        <v>N/A</v>
      </c>
      <c r="R52" s="18" t="str">
        <f t="shared" si="11"/>
        <v>N/A</v>
      </c>
      <c r="S52" s="3">
        <f t="shared" si="12"/>
        <v>0</v>
      </c>
      <c r="T52" s="3">
        <f t="shared" si="13"/>
        <v>0</v>
      </c>
      <c r="U52" s="3">
        <f t="shared" si="14"/>
        <v>0</v>
      </c>
      <c r="V52" s="3">
        <f t="shared" si="15"/>
        <v>0</v>
      </c>
    </row>
    <row r="53" spans="1:22">
      <c r="A53" s="14" t="str">
        <f>IF(Tabela17683[[#This Row],[Código]]="IBOV","^BVSP",IF(Tabela17683[[#This Row],[Código]]="","",CONCATENATE(LEFT(Tabela17683[[#This Row],[Código]],6),".SA")))</f>
        <v>LOGN3.SA</v>
      </c>
      <c r="C53" s="1" t="s">
        <v>3004</v>
      </c>
      <c r="D53" s="1" t="s">
        <v>3513</v>
      </c>
      <c r="E53" s="1" t="s">
        <v>3514</v>
      </c>
      <c r="F53" s="1" t="s">
        <v>3515</v>
      </c>
      <c r="G53" s="1" t="s">
        <v>3513</v>
      </c>
      <c r="H53" s="18">
        <v>42529</v>
      </c>
      <c r="J53" s="1">
        <f t="shared" si="6"/>
        <v>4.17</v>
      </c>
      <c r="K53" s="1">
        <f t="shared" si="7"/>
        <v>4.32</v>
      </c>
      <c r="L53" s="1">
        <f t="shared" si="8"/>
        <v>4.4800000000000004</v>
      </c>
      <c r="M53" s="1">
        <f t="shared" si="9"/>
        <v>4.17</v>
      </c>
      <c r="P53" s="7" t="s">
        <v>502</v>
      </c>
      <c r="Q53" s="5" t="str">
        <f t="shared" si="10"/>
        <v>LOG-IN      ON  EG  NM</v>
      </c>
      <c r="R53" s="18">
        <f t="shared" si="11"/>
        <v>42529</v>
      </c>
      <c r="S53" s="3">
        <f t="shared" si="12"/>
        <v>4.17</v>
      </c>
      <c r="T53" s="3">
        <f t="shared" si="13"/>
        <v>4.32</v>
      </c>
      <c r="U53" s="3">
        <f t="shared" si="14"/>
        <v>4.4800000000000004</v>
      </c>
      <c r="V53" s="3">
        <f t="shared" si="15"/>
        <v>4.17</v>
      </c>
    </row>
    <row r="54" spans="1:22">
      <c r="A54" s="14" t="str">
        <f>IF(Tabela17683[[#This Row],[Código]]="IBOV","^BVSP",IF(Tabela17683[[#This Row],[Código]]="","",CONCATENATE(LEFT(Tabela17683[[#This Row],[Código]],6),".SA")))</f>
        <v>LPSB3.SA</v>
      </c>
      <c r="C54" s="1" t="s">
        <v>2684</v>
      </c>
      <c r="D54" s="1" t="s">
        <v>2990</v>
      </c>
      <c r="E54" s="19" t="s">
        <v>2968</v>
      </c>
      <c r="F54" s="19" t="s">
        <v>2968</v>
      </c>
      <c r="G54" s="19" t="s">
        <v>2990</v>
      </c>
      <c r="H54" s="18">
        <v>42529</v>
      </c>
      <c r="J54" s="1">
        <f t="shared" si="6"/>
        <v>3.15</v>
      </c>
      <c r="K54" s="1">
        <f t="shared" si="7"/>
        <v>3.25</v>
      </c>
      <c r="L54" s="1">
        <f t="shared" si="8"/>
        <v>3.25</v>
      </c>
      <c r="M54" s="1">
        <f t="shared" si="9"/>
        <v>3.15</v>
      </c>
      <c r="P54" s="7" t="s">
        <v>473</v>
      </c>
      <c r="Q54" s="5" t="str">
        <f t="shared" si="10"/>
        <v>LOPES BRASILON      NM</v>
      </c>
      <c r="R54" s="18">
        <f t="shared" si="11"/>
        <v>42529</v>
      </c>
      <c r="S54" s="3">
        <f t="shared" si="12"/>
        <v>3.15</v>
      </c>
      <c r="T54" s="3">
        <f t="shared" si="13"/>
        <v>3.25</v>
      </c>
      <c r="U54" s="3">
        <f t="shared" si="14"/>
        <v>3.25</v>
      </c>
      <c r="V54" s="3">
        <f t="shared" si="15"/>
        <v>3.15</v>
      </c>
    </row>
    <row r="55" spans="1:22">
      <c r="A55" s="14" t="str">
        <f>IF(Tabela17683[[#This Row],[Código]]="IBOV","^BVSP",IF(Tabela17683[[#This Row],[Código]]="","",CONCATENATE(LEFT(Tabela17683[[#This Row],[Código]],6),".SA")))</f>
        <v>LUXM3.SA</v>
      </c>
      <c r="C55" s="1" t="s">
        <v>2685</v>
      </c>
      <c r="D55" s="1" t="s">
        <v>2187</v>
      </c>
      <c r="E55" s="1" t="s">
        <v>2187</v>
      </c>
      <c r="F55" s="1" t="s">
        <v>2187</v>
      </c>
      <c r="G55" s="1" t="s">
        <v>2187</v>
      </c>
      <c r="H55" s="18">
        <v>42457</v>
      </c>
      <c r="J55" s="1">
        <f t="shared" si="6"/>
        <v>10</v>
      </c>
      <c r="K55" s="1">
        <f t="shared" si="7"/>
        <v>10</v>
      </c>
      <c r="L55" s="1">
        <f t="shared" si="8"/>
        <v>10</v>
      </c>
      <c r="M55" s="1">
        <f t="shared" si="9"/>
        <v>10</v>
      </c>
      <c r="P55" s="7" t="s">
        <v>503</v>
      </c>
      <c r="Q55" s="5" t="str">
        <f t="shared" si="10"/>
        <v>TREVISA     ON</v>
      </c>
      <c r="R55" s="18">
        <f t="shared" si="11"/>
        <v>42457</v>
      </c>
      <c r="S55" s="3">
        <f t="shared" si="12"/>
        <v>10</v>
      </c>
      <c r="T55" s="3">
        <f t="shared" si="13"/>
        <v>10</v>
      </c>
      <c r="U55" s="3">
        <f t="shared" si="14"/>
        <v>10</v>
      </c>
      <c r="V55" s="3">
        <f t="shared" si="15"/>
        <v>10</v>
      </c>
    </row>
    <row r="56" spans="1:22">
      <c r="A56" s="14" t="str">
        <f>IF(Tabela17683[[#This Row],[Código]]="IBOV","^BVSP",IF(Tabela17683[[#This Row],[Código]]="","",CONCATENATE(LEFT(Tabela17683[[#This Row],[Código]],6),".SA")))</f>
        <v>LUXM4.SA</v>
      </c>
      <c r="C56" s="1" t="s">
        <v>2686</v>
      </c>
      <c r="D56" s="1" t="s">
        <v>2280</v>
      </c>
      <c r="E56" s="1" t="s">
        <v>2280</v>
      </c>
      <c r="F56" s="1" t="s">
        <v>2280</v>
      </c>
      <c r="G56" s="1" t="s">
        <v>2280</v>
      </c>
      <c r="H56" s="18">
        <v>42321</v>
      </c>
      <c r="J56" s="1">
        <f t="shared" si="6"/>
        <v>14</v>
      </c>
      <c r="K56" s="1">
        <f t="shared" si="7"/>
        <v>14</v>
      </c>
      <c r="L56" s="1">
        <f t="shared" si="8"/>
        <v>14</v>
      </c>
      <c r="M56" s="1">
        <f t="shared" si="9"/>
        <v>14</v>
      </c>
      <c r="P56" s="7" t="s">
        <v>504</v>
      </c>
      <c r="Q56" s="5" t="str">
        <f t="shared" si="10"/>
        <v>TREVISA     PN</v>
      </c>
      <c r="R56" s="18">
        <f t="shared" si="11"/>
        <v>42321</v>
      </c>
      <c r="S56" s="3">
        <f t="shared" si="12"/>
        <v>14</v>
      </c>
      <c r="T56" s="3">
        <f t="shared" si="13"/>
        <v>14</v>
      </c>
      <c r="U56" s="3">
        <f t="shared" si="14"/>
        <v>14</v>
      </c>
      <c r="V56" s="3">
        <f t="shared" si="15"/>
        <v>14</v>
      </c>
    </row>
    <row r="57" spans="1:22">
      <c r="A57" s="14" t="str">
        <f>IF(Tabela17683[[#This Row],[Código]]="IBOV","^BVSP",IF(Tabela17683[[#This Row],[Código]]="","",CONCATENATE(LEFT(Tabela17683[[#This Row],[Código]],6),".SA")))</f>
        <v>MDIA3.SA</v>
      </c>
      <c r="C57" s="1" t="s">
        <v>2687</v>
      </c>
      <c r="D57" s="1" t="s">
        <v>3516</v>
      </c>
      <c r="E57" s="1" t="s">
        <v>3517</v>
      </c>
      <c r="F57" s="1" t="s">
        <v>3518</v>
      </c>
      <c r="G57" s="1" t="s">
        <v>3519</v>
      </c>
      <c r="H57" s="18">
        <v>42529</v>
      </c>
      <c r="J57" s="1">
        <f t="shared" si="6"/>
        <v>93.01</v>
      </c>
      <c r="K57" s="1">
        <f t="shared" si="7"/>
        <v>93.57</v>
      </c>
      <c r="L57" s="1">
        <f t="shared" si="8"/>
        <v>94</v>
      </c>
      <c r="M57" s="1">
        <f t="shared" si="9"/>
        <v>92.91</v>
      </c>
      <c r="P57" s="5" t="s">
        <v>356</v>
      </c>
      <c r="Q57" s="5" t="str">
        <f t="shared" si="10"/>
        <v>M.DIASBRANCOON      NM</v>
      </c>
      <c r="R57" s="18">
        <f t="shared" si="11"/>
        <v>42529</v>
      </c>
      <c r="S57" s="3">
        <f t="shared" si="12"/>
        <v>93.01</v>
      </c>
      <c r="T57" s="3">
        <f t="shared" si="13"/>
        <v>93.57</v>
      </c>
      <c r="U57" s="3">
        <f t="shared" si="14"/>
        <v>94</v>
      </c>
      <c r="V57" s="3">
        <f t="shared" si="15"/>
        <v>92.91</v>
      </c>
    </row>
    <row r="58" spans="1:22">
      <c r="A58" s="14" t="str">
        <f>IF(Tabela17683[[#This Row],[Código]]="IBOV","^BVSP",IF(Tabela17683[[#This Row],[Código]]="","",CONCATENATE(LEFT(Tabela17683[[#This Row],[Código]],6),".SA")))</f>
        <v>MEND3.SA</v>
      </c>
      <c r="C58" s="1" t="s">
        <v>2688</v>
      </c>
      <c r="D58" s="1" t="s">
        <v>2175</v>
      </c>
      <c r="E58" s="1" t="s">
        <v>2175</v>
      </c>
      <c r="F58" s="1" t="s">
        <v>2175</v>
      </c>
      <c r="G58" s="1" t="s">
        <v>2175</v>
      </c>
      <c r="H58" s="18">
        <v>42457</v>
      </c>
      <c r="J58" s="1">
        <f t="shared" si="6"/>
        <v>50</v>
      </c>
      <c r="K58" s="1">
        <f t="shared" si="7"/>
        <v>50</v>
      </c>
      <c r="L58" s="1">
        <f t="shared" si="8"/>
        <v>50</v>
      </c>
      <c r="M58" s="1">
        <f t="shared" si="9"/>
        <v>50</v>
      </c>
      <c r="P58" s="7" t="s">
        <v>464</v>
      </c>
      <c r="Q58" s="5" t="str">
        <f t="shared" si="10"/>
        <v>MENDES JR   ON</v>
      </c>
      <c r="R58" s="18">
        <f t="shared" si="11"/>
        <v>42457</v>
      </c>
      <c r="S58" s="3">
        <f t="shared" si="12"/>
        <v>50</v>
      </c>
      <c r="T58" s="3">
        <f t="shared" si="13"/>
        <v>50</v>
      </c>
      <c r="U58" s="3">
        <f t="shared" si="14"/>
        <v>50</v>
      </c>
      <c r="V58" s="3">
        <f t="shared" si="15"/>
        <v>50</v>
      </c>
    </row>
    <row r="59" spans="1:22">
      <c r="A59" s="14" t="str">
        <f>IF(Tabela17683[[#This Row],[Código]]="IBOV","^BVSP",IF(Tabela17683[[#This Row],[Código]]="","",CONCATENATE(LEFT(Tabela17683[[#This Row],[Código]],6),".SA")))</f>
        <v>MEND5.SA</v>
      </c>
      <c r="C59" s="1" t="s">
        <v>2689</v>
      </c>
      <c r="D59" s="1" t="s">
        <v>2581</v>
      </c>
      <c r="E59" s="19" t="s">
        <v>2581</v>
      </c>
      <c r="F59" s="19" t="s">
        <v>2581</v>
      </c>
      <c r="G59" s="19" t="s">
        <v>2581</v>
      </c>
      <c r="H59" s="18">
        <v>42507</v>
      </c>
      <c r="J59" s="1">
        <f t="shared" si="6"/>
        <v>5.99</v>
      </c>
      <c r="K59" s="1">
        <f t="shared" si="7"/>
        <v>5.99</v>
      </c>
      <c r="L59" s="1">
        <f t="shared" si="8"/>
        <v>5.99</v>
      </c>
      <c r="M59" s="1">
        <f t="shared" si="9"/>
        <v>5.99</v>
      </c>
      <c r="P59" s="8" t="s">
        <v>465</v>
      </c>
      <c r="Q59" s="5" t="str">
        <f t="shared" si="10"/>
        <v>MENDES JR   PNA</v>
      </c>
      <c r="R59" s="17">
        <f t="shared" si="11"/>
        <v>42507</v>
      </c>
      <c r="S59" s="4">
        <f t="shared" si="12"/>
        <v>5.99</v>
      </c>
      <c r="T59" s="4">
        <f t="shared" si="13"/>
        <v>5.99</v>
      </c>
      <c r="U59" s="3">
        <f t="shared" si="14"/>
        <v>5.99</v>
      </c>
      <c r="V59" s="3">
        <f t="shared" si="15"/>
        <v>5.99</v>
      </c>
    </row>
    <row r="60" spans="1:22">
      <c r="A60" s="14" t="str">
        <f>IF(Tabela17683[[#This Row],[Código]]="IBOV","^BVSP",IF(Tabela17683[[#This Row],[Código]]="","",CONCATENATE(LEFT(Tabela17683[[#This Row],[Código]],6),".SA")))</f>
        <v>MEND6.SA</v>
      </c>
      <c r="C60" s="1" t="s">
        <v>2690</v>
      </c>
      <c r="D60" s="1" t="s">
        <v>2238</v>
      </c>
      <c r="E60" s="19" t="s">
        <v>2238</v>
      </c>
      <c r="F60" s="19" t="s">
        <v>2238</v>
      </c>
      <c r="G60" s="19" t="s">
        <v>2238</v>
      </c>
      <c r="H60" s="18">
        <v>42489</v>
      </c>
      <c r="J60" s="1">
        <f t="shared" si="6"/>
        <v>3.5</v>
      </c>
      <c r="K60" s="1">
        <f t="shared" si="7"/>
        <v>3.5</v>
      </c>
      <c r="L60" s="1">
        <f t="shared" si="8"/>
        <v>3.5</v>
      </c>
      <c r="M60" s="1">
        <f t="shared" si="9"/>
        <v>3.5</v>
      </c>
      <c r="P60" s="5" t="s">
        <v>466</v>
      </c>
      <c r="Q60" s="5" t="str">
        <f t="shared" si="10"/>
        <v>MENDES JR   PNB</v>
      </c>
      <c r="R60" s="18">
        <f t="shared" si="11"/>
        <v>42489</v>
      </c>
      <c r="S60" s="3">
        <f t="shared" si="12"/>
        <v>3.5</v>
      </c>
      <c r="T60" s="3">
        <f t="shared" si="13"/>
        <v>3.5</v>
      </c>
      <c r="U60" s="3">
        <f t="shared" si="14"/>
        <v>3.5</v>
      </c>
      <c r="V60" s="3">
        <f t="shared" si="15"/>
        <v>3.5</v>
      </c>
    </row>
    <row r="61" spans="1:22">
      <c r="A61" s="14" t="str">
        <f>IF(Tabela17683[[#This Row],[Código]]="IBOV","^BVSP",IF(Tabela17683[[#This Row],[Código]]="","",CONCATENATE(LEFT(Tabela17683[[#This Row],[Código]],6),".SA")))</f>
        <v>MILS3.SA</v>
      </c>
      <c r="C61" s="1" t="s">
        <v>2691</v>
      </c>
      <c r="D61" s="1" t="s">
        <v>3005</v>
      </c>
      <c r="E61" s="1" t="s">
        <v>2938</v>
      </c>
      <c r="F61" s="1" t="s">
        <v>3081</v>
      </c>
      <c r="G61" s="1" t="s">
        <v>3005</v>
      </c>
      <c r="H61" s="18">
        <v>42529</v>
      </c>
      <c r="J61" s="1">
        <f t="shared" si="6"/>
        <v>4.45</v>
      </c>
      <c r="K61" s="1">
        <f t="shared" si="7"/>
        <v>4.6500000000000004</v>
      </c>
      <c r="L61" s="1">
        <f t="shared" si="8"/>
        <v>4.66</v>
      </c>
      <c r="M61" s="1">
        <f t="shared" si="9"/>
        <v>4.45</v>
      </c>
      <c r="P61" s="7" t="s">
        <v>485</v>
      </c>
      <c r="Q61" s="5" t="str">
        <f t="shared" si="10"/>
        <v>MILLS       ON      NM</v>
      </c>
      <c r="R61" s="18">
        <f t="shared" si="11"/>
        <v>42529</v>
      </c>
      <c r="S61" s="3">
        <f t="shared" si="12"/>
        <v>4.45</v>
      </c>
      <c r="T61" s="3">
        <f t="shared" si="13"/>
        <v>4.6500000000000004</v>
      </c>
      <c r="U61" s="3">
        <f t="shared" si="14"/>
        <v>4.66</v>
      </c>
      <c r="V61" s="3">
        <f t="shared" si="15"/>
        <v>4.45</v>
      </c>
    </row>
    <row r="62" spans="1:22">
      <c r="A62" s="14" t="str">
        <f>IF(Tabela17683[[#This Row],[Código]]="IBOV","^BVSP",IF(Tabela17683[[#This Row],[Código]]="","",CONCATENATE(LEFT(Tabela17683[[#This Row],[Código]],6),".SA")))</f>
        <v>MTSA3.SA</v>
      </c>
      <c r="C62" s="1" t="s">
        <v>2692</v>
      </c>
      <c r="D62" s="1" t="s">
        <v>186</v>
      </c>
      <c r="E62" s="1" t="s">
        <v>186</v>
      </c>
      <c r="F62" s="1" t="s">
        <v>186</v>
      </c>
      <c r="G62" s="1" t="s">
        <v>186</v>
      </c>
      <c r="H62" s="18">
        <v>42457</v>
      </c>
      <c r="J62" s="1">
        <f t="shared" si="6"/>
        <v>20</v>
      </c>
      <c r="K62" s="1">
        <f t="shared" si="7"/>
        <v>20</v>
      </c>
      <c r="L62" s="1">
        <f t="shared" si="8"/>
        <v>20</v>
      </c>
      <c r="M62" s="1">
        <f t="shared" si="9"/>
        <v>20</v>
      </c>
      <c r="P62" s="1" t="s">
        <v>515</v>
      </c>
      <c r="Q62" s="5" t="str">
        <f t="shared" si="10"/>
        <v>METISA      ON</v>
      </c>
      <c r="R62" s="18">
        <f t="shared" si="11"/>
        <v>42457</v>
      </c>
      <c r="S62" s="3">
        <f t="shared" si="12"/>
        <v>20</v>
      </c>
      <c r="T62" s="3">
        <f t="shared" si="13"/>
        <v>20</v>
      </c>
      <c r="U62" s="3">
        <f t="shared" si="14"/>
        <v>20</v>
      </c>
      <c r="V62" s="3">
        <f t="shared" si="15"/>
        <v>20</v>
      </c>
    </row>
    <row r="63" spans="1:22">
      <c r="A63" s="14" t="str">
        <f>IF(Tabela17683[[#This Row],[Código]]="IBOV","^BVSP",IF(Tabela17683[[#This Row],[Código]]="","",CONCATENATE(LEFT(Tabela17683[[#This Row],[Código]],6),".SA")))</f>
        <v>MTSA4.SA</v>
      </c>
      <c r="C63" s="1" t="s">
        <v>2693</v>
      </c>
      <c r="D63" s="1" t="s">
        <v>3088</v>
      </c>
      <c r="E63" s="1" t="s">
        <v>2187</v>
      </c>
      <c r="F63" s="1" t="s">
        <v>2993</v>
      </c>
      <c r="G63" s="1" t="s">
        <v>3088</v>
      </c>
      <c r="H63" s="18">
        <v>42528</v>
      </c>
      <c r="J63" s="1">
        <f t="shared" si="6"/>
        <v>9.51</v>
      </c>
      <c r="K63" s="1">
        <f t="shared" si="7"/>
        <v>10</v>
      </c>
      <c r="L63" s="1">
        <f t="shared" si="8"/>
        <v>10.1</v>
      </c>
      <c r="M63" s="1">
        <f t="shared" si="9"/>
        <v>9.51</v>
      </c>
      <c r="P63" s="7" t="s">
        <v>516</v>
      </c>
      <c r="Q63" s="5" t="str">
        <f t="shared" si="10"/>
        <v>METISA      PN</v>
      </c>
      <c r="R63" s="18">
        <f t="shared" si="11"/>
        <v>42528</v>
      </c>
      <c r="S63" s="3">
        <f t="shared" si="12"/>
        <v>9.51</v>
      </c>
      <c r="T63" s="3">
        <f t="shared" si="13"/>
        <v>10</v>
      </c>
      <c r="U63" s="3">
        <f t="shared" si="14"/>
        <v>10.1</v>
      </c>
      <c r="V63" s="3">
        <f t="shared" si="15"/>
        <v>9.51</v>
      </c>
    </row>
    <row r="64" spans="1:22">
      <c r="A64" s="14" t="str">
        <f>IF(Tabela17683[[#This Row],[Código]]="IBOV","^BVSP",IF(Tabela17683[[#This Row],[Código]]="","",CONCATENATE(LEFT(Tabela17683[[#This Row],[Código]],6),".SA")))</f>
        <v>MWET3.SA</v>
      </c>
      <c r="C64" s="1" t="s">
        <v>2695</v>
      </c>
      <c r="D64" s="1" t="s">
        <v>2221</v>
      </c>
      <c r="E64" s="1" t="s">
        <v>2221</v>
      </c>
      <c r="F64" s="1" t="s">
        <v>2221</v>
      </c>
      <c r="G64" s="1" t="s">
        <v>2221</v>
      </c>
      <c r="H64" s="18">
        <v>42457</v>
      </c>
      <c r="J64" s="1">
        <f t="shared" si="6"/>
        <v>9.6999999999999993</v>
      </c>
      <c r="K64" s="1">
        <f t="shared" si="7"/>
        <v>9.6999999999999993</v>
      </c>
      <c r="L64" s="1">
        <f t="shared" si="8"/>
        <v>9.6999999999999993</v>
      </c>
      <c r="M64" s="1">
        <f t="shared" si="9"/>
        <v>9.6999999999999993</v>
      </c>
      <c r="P64" s="9" t="s">
        <v>548</v>
      </c>
      <c r="Q64" s="5" t="str">
        <f t="shared" si="10"/>
        <v>WETZEL S/A  ON</v>
      </c>
      <c r="R64" s="18">
        <f t="shared" si="11"/>
        <v>42457</v>
      </c>
      <c r="S64" s="3">
        <f t="shared" si="12"/>
        <v>9.6999999999999993</v>
      </c>
      <c r="T64" s="3">
        <f t="shared" si="13"/>
        <v>9.6999999999999993</v>
      </c>
      <c r="U64" s="3">
        <f t="shared" si="14"/>
        <v>9.6999999999999993</v>
      </c>
      <c r="V64" s="3">
        <f t="shared" si="15"/>
        <v>9.6999999999999993</v>
      </c>
    </row>
    <row r="65" spans="1:22">
      <c r="A65" s="14" t="str">
        <f>IF(Tabela17683[[#This Row],[Código]]="IBOV","^BVSP",IF(Tabela17683[[#This Row],[Código]]="","",CONCATENATE(LEFT(Tabela17683[[#This Row],[Código]],6),".SA")))</f>
        <v>MWET4.SA</v>
      </c>
      <c r="C65" s="1" t="s">
        <v>2696</v>
      </c>
      <c r="D65" s="1" t="s">
        <v>2559</v>
      </c>
      <c r="E65" s="1" t="s">
        <v>2559</v>
      </c>
      <c r="F65" s="1" t="s">
        <v>2559</v>
      </c>
      <c r="G65" s="1" t="s">
        <v>2559</v>
      </c>
      <c r="H65" s="18">
        <v>42528</v>
      </c>
      <c r="J65" s="1">
        <f t="shared" si="6"/>
        <v>1.8</v>
      </c>
      <c r="K65" s="1">
        <f t="shared" si="7"/>
        <v>1.8</v>
      </c>
      <c r="L65" s="1">
        <f t="shared" si="8"/>
        <v>1.8</v>
      </c>
      <c r="M65" s="1">
        <f t="shared" si="9"/>
        <v>1.8</v>
      </c>
      <c r="P65" s="7" t="s">
        <v>549</v>
      </c>
      <c r="Q65" s="5" t="str">
        <f t="shared" si="10"/>
        <v>WETZEL S/A  PN</v>
      </c>
      <c r="R65" s="18">
        <f t="shared" si="11"/>
        <v>42528</v>
      </c>
      <c r="S65" s="3">
        <f t="shared" si="12"/>
        <v>1.8</v>
      </c>
      <c r="T65" s="3">
        <f t="shared" si="13"/>
        <v>1.8</v>
      </c>
      <c r="U65" s="3">
        <f t="shared" si="14"/>
        <v>1.8</v>
      </c>
      <c r="V65" s="3">
        <f t="shared" si="15"/>
        <v>1.8</v>
      </c>
    </row>
    <row r="66" spans="1:22">
      <c r="A66" s="14" t="str">
        <f>IF(Tabela17683[[#This Row],[Código]]="IBOV","^BVSP",IF(Tabela17683[[#This Row],[Código]]="","",CONCATENATE(LEFT(Tabela17683[[#This Row],[Código]],6),".SA")))</f>
        <v>MYPK3.SA</v>
      </c>
      <c r="C66" s="1" t="s">
        <v>2697</v>
      </c>
      <c r="D66" s="1" t="s">
        <v>3520</v>
      </c>
      <c r="E66" s="1" t="s">
        <v>3521</v>
      </c>
      <c r="F66" s="1" t="s">
        <v>3522</v>
      </c>
      <c r="G66" s="1" t="s">
        <v>2952</v>
      </c>
      <c r="H66" s="18">
        <v>42529</v>
      </c>
      <c r="J66" s="1">
        <f t="shared" si="6"/>
        <v>15.45</v>
      </c>
      <c r="K66" s="1">
        <f t="shared" si="7"/>
        <v>15.56</v>
      </c>
      <c r="L66" s="1">
        <f t="shared" si="8"/>
        <v>15.62</v>
      </c>
      <c r="M66" s="1">
        <f t="shared" si="9"/>
        <v>15.4</v>
      </c>
      <c r="P66" s="7" t="s">
        <v>550</v>
      </c>
      <c r="Q66" s="5" t="str">
        <f t="shared" si="10"/>
        <v>IOCHP-MAXIONON      NM</v>
      </c>
      <c r="R66" s="17">
        <f t="shared" si="11"/>
        <v>42529</v>
      </c>
      <c r="S66" s="4">
        <f t="shared" si="12"/>
        <v>15.45</v>
      </c>
      <c r="T66" s="4">
        <f t="shared" si="13"/>
        <v>15.56</v>
      </c>
      <c r="U66" s="4">
        <f t="shared" si="14"/>
        <v>15.62</v>
      </c>
      <c r="V66" s="4">
        <f t="shared" si="15"/>
        <v>15.4</v>
      </c>
    </row>
    <row r="67" spans="1:22">
      <c r="A67" s="14" t="str">
        <f>IF(Tabela17683[[#This Row],[Código]]="IBOV","^BVSP",IF(Tabela17683[[#This Row],[Código]]="","",CONCATENATE(LEFT(Tabela17683[[#This Row],[Código]],6),".SA")))</f>
        <v>NORD3.SA</v>
      </c>
      <c r="C67" s="1" t="s">
        <v>2698</v>
      </c>
      <c r="D67" s="1" t="s">
        <v>2217</v>
      </c>
      <c r="E67" s="1" t="s">
        <v>2217</v>
      </c>
      <c r="F67" s="1" t="s">
        <v>2217</v>
      </c>
      <c r="G67" s="1" t="s">
        <v>2217</v>
      </c>
      <c r="H67" s="18">
        <v>42457</v>
      </c>
      <c r="J67" s="1">
        <f t="shared" si="6"/>
        <v>6</v>
      </c>
      <c r="K67" s="1">
        <f t="shared" si="7"/>
        <v>6</v>
      </c>
      <c r="L67" s="1">
        <f t="shared" si="8"/>
        <v>6</v>
      </c>
      <c r="M67" s="1">
        <f t="shared" si="9"/>
        <v>6</v>
      </c>
      <c r="P67" s="7" t="s">
        <v>525</v>
      </c>
      <c r="Q67" s="5" t="str">
        <f t="shared" si="10"/>
        <v>NORDON MET  ON</v>
      </c>
      <c r="R67" s="18">
        <f t="shared" si="11"/>
        <v>42457</v>
      </c>
      <c r="S67" s="3">
        <f t="shared" si="12"/>
        <v>6</v>
      </c>
      <c r="T67" s="3">
        <f t="shared" si="13"/>
        <v>6</v>
      </c>
      <c r="U67" s="3">
        <f t="shared" si="14"/>
        <v>6</v>
      </c>
      <c r="V67" s="3">
        <f t="shared" si="15"/>
        <v>6</v>
      </c>
    </row>
    <row r="68" spans="1:22">
      <c r="A68" s="14" t="str">
        <f>IF(Tabela17683[[#This Row],[Código]]="IBOV","^BVSP",IF(Tabela17683[[#This Row],[Código]]="","",CONCATENATE(LEFT(Tabela17683[[#This Row],[Código]],6),".SA")))</f>
        <v>PLAS3.SA</v>
      </c>
      <c r="C68" s="1" t="s">
        <v>2699</v>
      </c>
      <c r="D68" s="1" t="s">
        <v>3523</v>
      </c>
      <c r="E68" s="1" t="s">
        <v>3523</v>
      </c>
      <c r="F68" s="1" t="s">
        <v>3523</v>
      </c>
      <c r="G68" s="1" t="s">
        <v>3523</v>
      </c>
      <c r="H68" s="18">
        <v>42529</v>
      </c>
      <c r="J68" s="1">
        <f t="shared" si="6"/>
        <v>3.85</v>
      </c>
      <c r="K68" s="1">
        <f t="shared" si="7"/>
        <v>3.85</v>
      </c>
      <c r="L68" s="1">
        <f t="shared" si="8"/>
        <v>3.85</v>
      </c>
      <c r="M68" s="1">
        <f t="shared" si="9"/>
        <v>3.85</v>
      </c>
      <c r="P68" s="8" t="s">
        <v>542</v>
      </c>
      <c r="Q68" s="5" t="str">
        <f t="shared" si="10"/>
        <v>PLASCAR PARTON</v>
      </c>
      <c r="R68" s="18">
        <f t="shared" si="11"/>
        <v>42529</v>
      </c>
      <c r="S68" s="3">
        <f t="shared" si="12"/>
        <v>3.85</v>
      </c>
      <c r="T68" s="3">
        <f t="shared" si="13"/>
        <v>3.85</v>
      </c>
      <c r="U68" s="3">
        <f t="shared" si="14"/>
        <v>3.85</v>
      </c>
      <c r="V68" s="3">
        <f t="shared" si="15"/>
        <v>3.85</v>
      </c>
    </row>
    <row r="69" spans="1:22">
      <c r="A69" s="14" t="str">
        <f>IF(Tabela17683[[#This Row],[Código]]="IBOV","^BVSP",IF(Tabela17683[[#This Row],[Código]]="","",CONCATENATE(LEFT(Tabela17683[[#This Row],[Código]],6),".SA")))</f>
        <v>POMO3.SA</v>
      </c>
      <c r="C69" s="1" t="s">
        <v>2700</v>
      </c>
      <c r="D69" s="1" t="s">
        <v>3524</v>
      </c>
      <c r="E69" s="1" t="s">
        <v>2236</v>
      </c>
      <c r="F69" s="1" t="s">
        <v>2218</v>
      </c>
      <c r="G69" s="1" t="s">
        <v>3524</v>
      </c>
      <c r="H69" s="18">
        <v>42529</v>
      </c>
      <c r="J69" s="1">
        <f t="shared" si="6"/>
        <v>1.84</v>
      </c>
      <c r="K69" s="1">
        <f t="shared" si="7"/>
        <v>1.85</v>
      </c>
      <c r="L69" s="1">
        <f t="shared" si="8"/>
        <v>1.86</v>
      </c>
      <c r="M69" s="1">
        <f t="shared" si="9"/>
        <v>1.84</v>
      </c>
      <c r="P69" s="8" t="s">
        <v>538</v>
      </c>
      <c r="Q69" s="5" t="str">
        <f t="shared" si="10"/>
        <v>MARCOPOLO   ON      N2</v>
      </c>
      <c r="R69" s="18">
        <f t="shared" si="11"/>
        <v>42529</v>
      </c>
      <c r="S69" s="3">
        <f t="shared" si="12"/>
        <v>1.84</v>
      </c>
      <c r="T69" s="3">
        <f t="shared" si="13"/>
        <v>1.85</v>
      </c>
      <c r="U69" s="3">
        <f t="shared" si="14"/>
        <v>1.86</v>
      </c>
      <c r="V69" s="3">
        <f t="shared" si="15"/>
        <v>1.84</v>
      </c>
    </row>
    <row r="70" spans="1:22">
      <c r="A70" s="14" t="str">
        <f>IF(Tabela17683[[#This Row],[Código]]="IBOV","^BVSP",IF(Tabela17683[[#This Row],[Código]]="","",CONCATENATE(LEFT(Tabela17683[[#This Row],[Código]],6),".SA")))</f>
        <v>POMO4.SA</v>
      </c>
      <c r="C70" s="1" t="s">
        <v>2701</v>
      </c>
      <c r="D70" s="1" t="s">
        <v>2943</v>
      </c>
      <c r="E70" s="1" t="s">
        <v>2585</v>
      </c>
      <c r="F70" s="1" t="s">
        <v>3135</v>
      </c>
      <c r="G70" s="1" t="s">
        <v>2943</v>
      </c>
      <c r="H70" s="18">
        <v>42529</v>
      </c>
      <c r="J70" s="1">
        <f t="shared" si="6"/>
        <v>2.37</v>
      </c>
      <c r="K70" s="1">
        <f t="shared" si="7"/>
        <v>2.4</v>
      </c>
      <c r="L70" s="1">
        <f t="shared" si="8"/>
        <v>2.4300000000000002</v>
      </c>
      <c r="M70" s="1">
        <f t="shared" si="9"/>
        <v>2.37</v>
      </c>
      <c r="P70" s="7" t="s">
        <v>539</v>
      </c>
      <c r="Q70" s="5" t="str">
        <f t="shared" si="10"/>
        <v>MARCOPOLO   PN      N2</v>
      </c>
      <c r="R70" s="18">
        <f t="shared" si="11"/>
        <v>42529</v>
      </c>
      <c r="S70" s="3">
        <f t="shared" si="12"/>
        <v>2.37</v>
      </c>
      <c r="T70" s="3">
        <f t="shared" si="13"/>
        <v>2.4</v>
      </c>
      <c r="U70" s="3">
        <f t="shared" si="14"/>
        <v>2.4300000000000002</v>
      </c>
      <c r="V70" s="3">
        <f t="shared" si="15"/>
        <v>2.37</v>
      </c>
    </row>
    <row r="71" spans="1:22">
      <c r="A71" s="14" t="str">
        <f>IF(Tabela17683[[#This Row],[Código]]="IBOV","^BVSP",IF(Tabela17683[[#This Row],[Código]]="","",CONCATENATE(LEFT(Tabela17683[[#This Row],[Código]],6),".SA")))</f>
        <v>PTBL3.SA</v>
      </c>
      <c r="C71" s="1" t="s">
        <v>2702</v>
      </c>
      <c r="D71" s="1" t="s">
        <v>2402</v>
      </c>
      <c r="E71" s="1" t="s">
        <v>2671</v>
      </c>
      <c r="F71" s="1" t="s">
        <v>2255</v>
      </c>
      <c r="G71" s="1" t="s">
        <v>3525</v>
      </c>
      <c r="H71" s="18">
        <v>42529</v>
      </c>
      <c r="J71" s="1">
        <f t="shared" si="6"/>
        <v>2.12</v>
      </c>
      <c r="K71" s="1">
        <f t="shared" si="7"/>
        <v>2.2200000000000002</v>
      </c>
      <c r="L71" s="1">
        <f t="shared" si="8"/>
        <v>2.25</v>
      </c>
      <c r="M71" s="1">
        <f t="shared" si="9"/>
        <v>2.0699999999999998</v>
      </c>
      <c r="P71" s="8" t="s">
        <v>478</v>
      </c>
      <c r="Q71" s="5" t="str">
        <f t="shared" ref="Q71:Q102" si="16">IF(A71="","",C71)</f>
        <v>PORTOBELLO  ON      NM</v>
      </c>
      <c r="R71" s="18">
        <f t="shared" ref="R71:R102" si="17">IF(A71="","",H71)</f>
        <v>42529</v>
      </c>
      <c r="S71" s="3">
        <f t="shared" ref="S71:S102" si="18">J71</f>
        <v>2.12</v>
      </c>
      <c r="T71" s="3">
        <f t="shared" ref="T71:T102" si="19">K71</f>
        <v>2.2200000000000002</v>
      </c>
      <c r="U71" s="3">
        <f t="shared" ref="U71:U102" si="20">L71</f>
        <v>2.25</v>
      </c>
      <c r="V71" s="3">
        <f t="shared" ref="V71:V102" si="21">M71</f>
        <v>2.0699999999999998</v>
      </c>
    </row>
    <row r="72" spans="1:22">
      <c r="A72" s="14" t="str">
        <f>IF(Tabela17683[[#This Row],[Código]]="IBOV","^BVSP",IF(Tabela17683[[#This Row],[Código]]="","",CONCATENATE(LEFT(Tabela17683[[#This Row],[Código]],6),".SA")))</f>
        <v>RAPT3.SA</v>
      </c>
      <c r="C72" s="1" t="s">
        <v>2703</v>
      </c>
      <c r="D72" s="1" t="s">
        <v>3526</v>
      </c>
      <c r="E72" s="1" t="s">
        <v>3372</v>
      </c>
      <c r="F72" s="1" t="s">
        <v>3526</v>
      </c>
      <c r="G72" s="1" t="s">
        <v>3372</v>
      </c>
      <c r="H72" s="18">
        <v>42529</v>
      </c>
      <c r="J72" s="1">
        <f t="shared" ref="J72:J135" si="22">IF($A72="",0,IF(D72&lt;&gt;"N/A",VALUE(CONCATENATE(LEFT(D72,LEN(D72)-3),",",RIGHT(D72,2))),0))</f>
        <v>2.3199999999999998</v>
      </c>
      <c r="K72" s="1">
        <f t="shared" ref="K72:K135" si="23">IF($A72="",0,IF(E72&lt;&gt;"N/A",VALUE(CONCATENATE(LEFT(E72,LEN(E72)-3),",",RIGHT(E72,2))),0))</f>
        <v>2.27</v>
      </c>
      <c r="L72" s="1">
        <f t="shared" ref="L72:L135" si="24">IF($A72="",0,IF(F72&lt;&gt;"N/A",VALUE(CONCATENATE(LEFT(F72,LEN(F72)-3),",",RIGHT(F72,2))),0))</f>
        <v>2.3199999999999998</v>
      </c>
      <c r="M72" s="1">
        <f t="shared" ref="M72:M135" si="25">IF($A72="",0,IF(G72&lt;&gt;"N/A",VALUE(CONCATENATE(LEFT(G72,LEN(G72)-3),",",RIGHT(G72,2))),0))</f>
        <v>2.27</v>
      </c>
      <c r="P72" s="5" t="s">
        <v>543</v>
      </c>
      <c r="Q72" s="5" t="str">
        <f t="shared" si="16"/>
        <v>RANDON PART ON      N1</v>
      </c>
      <c r="R72" s="18">
        <f t="shared" si="17"/>
        <v>42529</v>
      </c>
      <c r="S72" s="3">
        <f t="shared" si="18"/>
        <v>2.3199999999999998</v>
      </c>
      <c r="T72" s="3">
        <f t="shared" si="19"/>
        <v>2.27</v>
      </c>
      <c r="U72" s="3">
        <f t="shared" si="20"/>
        <v>2.3199999999999998</v>
      </c>
      <c r="V72" s="3">
        <f t="shared" si="21"/>
        <v>2.27</v>
      </c>
    </row>
    <row r="73" spans="1:22">
      <c r="A73" s="14" t="str">
        <f>IF(Tabela17683[[#This Row],[Código]]="IBOV","^BVSP",IF(Tabela17683[[#This Row],[Código]]="","",CONCATENATE(LEFT(Tabela17683[[#This Row],[Código]],6),".SA")))</f>
        <v>RAPT4.SA</v>
      </c>
      <c r="C73" s="1" t="s">
        <v>2704</v>
      </c>
      <c r="D73" s="1" t="s">
        <v>2942</v>
      </c>
      <c r="E73" s="1" t="s">
        <v>2942</v>
      </c>
      <c r="F73" s="1" t="s">
        <v>3090</v>
      </c>
      <c r="G73" s="1" t="s">
        <v>3197</v>
      </c>
      <c r="H73" s="18">
        <v>42529</v>
      </c>
      <c r="J73" s="1">
        <f t="shared" si="22"/>
        <v>3.09</v>
      </c>
      <c r="K73" s="1">
        <f t="shared" si="23"/>
        <v>3.09</v>
      </c>
      <c r="L73" s="1">
        <f t="shared" si="24"/>
        <v>3.11</v>
      </c>
      <c r="M73" s="1">
        <f t="shared" si="25"/>
        <v>3.06</v>
      </c>
      <c r="P73" s="5" t="s">
        <v>544</v>
      </c>
      <c r="Q73" s="5" t="str">
        <f t="shared" si="16"/>
        <v>RANDON PART PN      N1</v>
      </c>
      <c r="R73" s="18">
        <f t="shared" si="17"/>
        <v>42529</v>
      </c>
      <c r="S73" s="3">
        <f t="shared" si="18"/>
        <v>3.09</v>
      </c>
      <c r="T73" s="3">
        <f t="shared" si="19"/>
        <v>3.09</v>
      </c>
      <c r="U73" s="3">
        <f t="shared" si="20"/>
        <v>3.11</v>
      </c>
      <c r="V73" s="3">
        <f t="shared" si="21"/>
        <v>3.06</v>
      </c>
    </row>
    <row r="74" spans="1:22">
      <c r="A74" s="14" t="str">
        <f>IF(Tabela17683[[#This Row],[Código]]="IBOV","^BVSP",IF(Tabela17683[[#This Row],[Código]]="","",CONCATENATE(LEFT(Tabela17683[[#This Row],[Código]],6),".SA")))</f>
        <v>RCSL3.SA</v>
      </c>
      <c r="C74" s="1" t="s">
        <v>2705</v>
      </c>
      <c r="D74" s="1" t="s">
        <v>2881</v>
      </c>
      <c r="E74" s="1" t="s">
        <v>3009</v>
      </c>
      <c r="F74" s="1" t="s">
        <v>3009</v>
      </c>
      <c r="G74" s="1" t="s">
        <v>2881</v>
      </c>
      <c r="H74" s="18">
        <v>42527</v>
      </c>
      <c r="J74" s="1">
        <f t="shared" si="22"/>
        <v>1.32</v>
      </c>
      <c r="K74" s="1">
        <f t="shared" si="23"/>
        <v>1.33</v>
      </c>
      <c r="L74" s="1">
        <f t="shared" si="24"/>
        <v>1.33</v>
      </c>
      <c r="M74" s="1">
        <f t="shared" si="25"/>
        <v>1.32</v>
      </c>
      <c r="P74" s="5" t="s">
        <v>545</v>
      </c>
      <c r="Q74" s="5" t="str">
        <f t="shared" si="16"/>
        <v>RECRUSUL    ON  ES</v>
      </c>
      <c r="R74" s="18">
        <f t="shared" si="17"/>
        <v>42527</v>
      </c>
      <c r="S74" s="3">
        <f t="shared" si="18"/>
        <v>1.32</v>
      </c>
      <c r="T74" s="3">
        <f t="shared" si="19"/>
        <v>1.33</v>
      </c>
      <c r="U74" s="3">
        <f t="shared" si="20"/>
        <v>1.33</v>
      </c>
      <c r="V74" s="3">
        <f t="shared" si="21"/>
        <v>1.32</v>
      </c>
    </row>
    <row r="75" spans="1:22">
      <c r="A75" s="14" t="str">
        <f>IF(Tabela17683[[#This Row],[Código]]="IBOV","^BVSP",IF(Tabela17683[[#This Row],[Código]]="","",CONCATENATE(LEFT(Tabela17683[[#This Row],[Código]],6),".SA")))</f>
        <v>RCSL4.SA</v>
      </c>
      <c r="C75" s="1" t="s">
        <v>2708</v>
      </c>
      <c r="D75" s="1" t="s">
        <v>3104</v>
      </c>
      <c r="E75" s="1" t="s">
        <v>3527</v>
      </c>
      <c r="F75" s="1" t="s">
        <v>3527</v>
      </c>
      <c r="G75" s="1" t="s">
        <v>3104</v>
      </c>
      <c r="H75" s="18">
        <v>42529</v>
      </c>
      <c r="J75" s="1">
        <f t="shared" si="22"/>
        <v>1.42</v>
      </c>
      <c r="K75" s="1">
        <f t="shared" si="23"/>
        <v>1.58</v>
      </c>
      <c r="L75" s="1">
        <f t="shared" si="24"/>
        <v>1.58</v>
      </c>
      <c r="M75" s="1">
        <f t="shared" si="25"/>
        <v>1.42</v>
      </c>
      <c r="P75" s="5" t="s">
        <v>546</v>
      </c>
      <c r="Q75" s="5" t="str">
        <f t="shared" si="16"/>
        <v>RECRUSUL    PN  ES</v>
      </c>
      <c r="R75" s="18">
        <f t="shared" si="17"/>
        <v>42529</v>
      </c>
      <c r="S75" s="3">
        <f t="shared" si="18"/>
        <v>1.42</v>
      </c>
      <c r="T75" s="3">
        <f t="shared" si="19"/>
        <v>1.58</v>
      </c>
      <c r="U75" s="3">
        <f t="shared" si="20"/>
        <v>1.58</v>
      </c>
      <c r="V75" s="3">
        <f t="shared" si="21"/>
        <v>1.42</v>
      </c>
    </row>
    <row r="76" spans="1:22">
      <c r="A76" s="14" t="str">
        <f>IF(Tabela17683[[#This Row],[Código]]="IBOV","^BVSP",IF(Tabela17683[[#This Row],[Código]]="","",CONCATENATE(LEFT(Tabela17683[[#This Row],[Código]],6),".SA")))</f>
        <v>ROMI3.SA</v>
      </c>
      <c r="C76" s="1" t="s">
        <v>2709</v>
      </c>
      <c r="D76" s="1" t="s">
        <v>3528</v>
      </c>
      <c r="E76" s="1" t="s">
        <v>2583</v>
      </c>
      <c r="F76" s="1" t="s">
        <v>3072</v>
      </c>
      <c r="G76" s="1" t="s">
        <v>2623</v>
      </c>
      <c r="H76" s="18">
        <v>42529</v>
      </c>
      <c r="J76" s="1">
        <f t="shared" si="22"/>
        <v>1.93</v>
      </c>
      <c r="K76" s="1">
        <f t="shared" si="23"/>
        <v>1.91</v>
      </c>
      <c r="L76" s="1">
        <f t="shared" si="24"/>
        <v>1.95</v>
      </c>
      <c r="M76" s="1">
        <f t="shared" si="25"/>
        <v>1.87</v>
      </c>
      <c r="P76" s="7" t="s">
        <v>521</v>
      </c>
      <c r="Q76" s="5" t="str">
        <f t="shared" si="16"/>
        <v>INDS ROMI   ON      NM</v>
      </c>
      <c r="R76" s="18">
        <f t="shared" si="17"/>
        <v>42529</v>
      </c>
      <c r="S76" s="3">
        <f t="shared" si="18"/>
        <v>1.93</v>
      </c>
      <c r="T76" s="3">
        <f t="shared" si="19"/>
        <v>1.91</v>
      </c>
      <c r="U76" s="3">
        <f t="shared" si="20"/>
        <v>1.95</v>
      </c>
      <c r="V76" s="3">
        <f t="shared" si="21"/>
        <v>1.87</v>
      </c>
    </row>
    <row r="77" spans="1:22">
      <c r="A77" s="14" t="str">
        <f>IF(Tabela17683[[#This Row],[Código]]="IBOV","^BVSP",IF(Tabela17683[[#This Row],[Código]]="","",CONCATENATE(LEFT(Tabela17683[[#This Row],[Código]],6),".SA")))</f>
        <v>RSUL3.SA</v>
      </c>
      <c r="C77" s="1" t="s">
        <v>2710</v>
      </c>
      <c r="D77" s="1" t="s">
        <v>191</v>
      </c>
      <c r="E77" s="1" t="s">
        <v>191</v>
      </c>
      <c r="F77" s="1" t="s">
        <v>191</v>
      </c>
      <c r="G77" s="1" t="s">
        <v>191</v>
      </c>
      <c r="H77" s="18">
        <v>42457</v>
      </c>
      <c r="J77" s="1">
        <f t="shared" si="22"/>
        <v>0</v>
      </c>
      <c r="K77" s="1">
        <f t="shared" si="23"/>
        <v>0</v>
      </c>
      <c r="L77" s="1">
        <f t="shared" si="24"/>
        <v>0</v>
      </c>
      <c r="M77" s="1">
        <f t="shared" si="25"/>
        <v>0</v>
      </c>
      <c r="P77" s="8" t="s">
        <v>540</v>
      </c>
      <c r="Q77" s="5" t="str">
        <f t="shared" si="16"/>
        <v>RIOSULENSE  ON</v>
      </c>
      <c r="R77" s="18">
        <f t="shared" si="17"/>
        <v>42457</v>
      </c>
      <c r="S77" s="3">
        <f t="shared" si="18"/>
        <v>0</v>
      </c>
      <c r="T77" s="3">
        <f t="shared" si="19"/>
        <v>0</v>
      </c>
      <c r="U77" s="3">
        <f t="shared" si="20"/>
        <v>0</v>
      </c>
      <c r="V77" s="3">
        <f t="shared" si="21"/>
        <v>0</v>
      </c>
    </row>
    <row r="78" spans="1:22">
      <c r="A78" s="14" t="str">
        <f>IF(Tabela17683[[#This Row],[Código]]="IBOV","^BVSP",IF(Tabela17683[[#This Row],[Código]]="","",CONCATENATE(LEFT(Tabela17683[[#This Row],[Código]],6),".SA")))</f>
        <v>RSUL4.SA</v>
      </c>
      <c r="C78" s="1" t="s">
        <v>2711</v>
      </c>
      <c r="D78" s="1" t="s">
        <v>2712</v>
      </c>
      <c r="E78" s="1" t="s">
        <v>2712</v>
      </c>
      <c r="F78" s="1" t="s">
        <v>2712</v>
      </c>
      <c r="G78" s="1" t="s">
        <v>2712</v>
      </c>
      <c r="H78" s="18">
        <v>42457</v>
      </c>
      <c r="J78" s="1">
        <f t="shared" si="22"/>
        <v>22.88</v>
      </c>
      <c r="K78" s="1">
        <f t="shared" si="23"/>
        <v>22.88</v>
      </c>
      <c r="L78" s="1">
        <f t="shared" si="24"/>
        <v>22.88</v>
      </c>
      <c r="M78" s="1">
        <f t="shared" si="25"/>
        <v>22.88</v>
      </c>
      <c r="P78" s="8" t="s">
        <v>541</v>
      </c>
      <c r="Q78" s="5" t="str">
        <f t="shared" si="16"/>
        <v>RIOSULENSE  PN</v>
      </c>
      <c r="R78" s="18">
        <f t="shared" si="17"/>
        <v>42457</v>
      </c>
      <c r="S78" s="3">
        <f t="shared" si="18"/>
        <v>22.88</v>
      </c>
      <c r="T78" s="3">
        <f t="shared" si="19"/>
        <v>22.88</v>
      </c>
      <c r="U78" s="3">
        <f t="shared" si="20"/>
        <v>22.88</v>
      </c>
      <c r="V78" s="3">
        <f t="shared" si="21"/>
        <v>22.88</v>
      </c>
    </row>
    <row r="79" spans="1:22">
      <c r="A79" s="14" t="str">
        <f>IF(Tabela17683[[#This Row],[Código]]="IBOV","^BVSP",IF(Tabela17683[[#This Row],[Código]]="","",CONCATENATE(LEFT(Tabela17683[[#This Row],[Código]],6),".SA")))</f>
        <v>SGAS3.SA</v>
      </c>
      <c r="C79" s="1" t="s">
        <v>2713</v>
      </c>
      <c r="D79" s="1" t="s">
        <v>2714</v>
      </c>
      <c r="E79" s="1" t="s">
        <v>2714</v>
      </c>
      <c r="F79" s="1" t="s">
        <v>2714</v>
      </c>
      <c r="G79" s="1" t="s">
        <v>2714</v>
      </c>
      <c r="H79" s="18">
        <v>42472</v>
      </c>
      <c r="J79" s="1">
        <f t="shared" si="22"/>
        <v>6.48</v>
      </c>
      <c r="K79" s="1">
        <f t="shared" si="23"/>
        <v>6.48</v>
      </c>
      <c r="L79" s="1">
        <f t="shared" si="24"/>
        <v>6.48</v>
      </c>
      <c r="M79" s="1">
        <f t="shared" si="25"/>
        <v>6.48</v>
      </c>
      <c r="P79" s="7" t="s">
        <v>507</v>
      </c>
      <c r="Q79" s="5" t="str">
        <f t="shared" si="16"/>
        <v>WLM IND COM ON</v>
      </c>
      <c r="R79" s="18">
        <f t="shared" si="17"/>
        <v>42472</v>
      </c>
      <c r="S79" s="3">
        <f t="shared" si="18"/>
        <v>6.48</v>
      </c>
      <c r="T79" s="3">
        <f t="shared" si="19"/>
        <v>6.48</v>
      </c>
      <c r="U79" s="3">
        <f t="shared" si="20"/>
        <v>6.48</v>
      </c>
      <c r="V79" s="3">
        <f t="shared" si="21"/>
        <v>6.48</v>
      </c>
    </row>
    <row r="80" spans="1:22">
      <c r="A80" s="14" t="str">
        <f>IF(Tabela17683[[#This Row],[Código]]="IBOV","^BVSP",IF(Tabela17683[[#This Row],[Código]]="","",CONCATENATE(LEFT(Tabela17683[[#This Row],[Código]],6),".SA")))</f>
        <v>SGAS4.SA</v>
      </c>
      <c r="C80" s="1" t="s">
        <v>2715</v>
      </c>
      <c r="D80" s="1" t="s">
        <v>2634</v>
      </c>
      <c r="E80" s="1" t="s">
        <v>3010</v>
      </c>
      <c r="F80" s="1" t="s">
        <v>2634</v>
      </c>
      <c r="G80" s="1" t="s">
        <v>3010</v>
      </c>
      <c r="H80" s="18">
        <v>42529</v>
      </c>
      <c r="J80" s="1">
        <f t="shared" si="22"/>
        <v>2.42</v>
      </c>
      <c r="K80" s="1">
        <f t="shared" si="23"/>
        <v>2.2799999999999998</v>
      </c>
      <c r="L80" s="1">
        <f t="shared" si="24"/>
        <v>2.42</v>
      </c>
      <c r="M80" s="1">
        <f t="shared" si="25"/>
        <v>2.2799999999999998</v>
      </c>
      <c r="P80" s="7" t="s">
        <v>508</v>
      </c>
      <c r="Q80" s="5" t="str">
        <f t="shared" si="16"/>
        <v>WLM IND COM PN</v>
      </c>
      <c r="R80" s="18">
        <f t="shared" si="17"/>
        <v>42529</v>
      </c>
      <c r="S80" s="3">
        <f t="shared" si="18"/>
        <v>2.42</v>
      </c>
      <c r="T80" s="3">
        <f t="shared" si="19"/>
        <v>2.2799999999999998</v>
      </c>
      <c r="U80" s="3">
        <f t="shared" si="20"/>
        <v>2.42</v>
      </c>
      <c r="V80" s="3">
        <f t="shared" si="21"/>
        <v>2.2799999999999998</v>
      </c>
    </row>
    <row r="81" spans="1:22">
      <c r="A81" s="14" t="str">
        <f>IF(Tabela17683[[#This Row],[Código]]="IBOV","^BVSP",IF(Tabela17683[[#This Row],[Código]]="","",CONCATENATE(LEFT(Tabela17683[[#This Row],[Código]],6),".SA")))</f>
        <v>SHUL3.SA</v>
      </c>
      <c r="C81" s="1" t="s">
        <v>2716</v>
      </c>
      <c r="D81" s="1" t="s">
        <v>2227</v>
      </c>
      <c r="E81" s="1" t="s">
        <v>2227</v>
      </c>
      <c r="F81" s="1" t="s">
        <v>2227</v>
      </c>
      <c r="G81" s="1" t="s">
        <v>2227</v>
      </c>
      <c r="H81" s="18">
        <v>42457</v>
      </c>
      <c r="J81" s="1">
        <f t="shared" si="22"/>
        <v>12</v>
      </c>
      <c r="K81" s="1">
        <f t="shared" si="23"/>
        <v>12</v>
      </c>
      <c r="L81" s="1">
        <f t="shared" si="24"/>
        <v>12</v>
      </c>
      <c r="M81" s="1">
        <f t="shared" si="25"/>
        <v>12</v>
      </c>
      <c r="P81" s="7" t="s">
        <v>527</v>
      </c>
      <c r="Q81" s="5" t="str">
        <f t="shared" si="16"/>
        <v>SCHULZ      ON</v>
      </c>
      <c r="R81" s="18">
        <f t="shared" si="17"/>
        <v>42457</v>
      </c>
      <c r="S81" s="3">
        <f t="shared" si="18"/>
        <v>12</v>
      </c>
      <c r="T81" s="3">
        <f t="shared" si="19"/>
        <v>12</v>
      </c>
      <c r="U81" s="3">
        <f t="shared" si="20"/>
        <v>12</v>
      </c>
      <c r="V81" s="3">
        <f t="shared" si="21"/>
        <v>12</v>
      </c>
    </row>
    <row r="82" spans="1:22">
      <c r="A82" s="14" t="str">
        <f>IF(Tabela17683[[#This Row],[Código]]="IBOV","^BVSP",IF(Tabela17683[[#This Row],[Código]]="","",CONCATENATE(LEFT(Tabela17683[[#This Row],[Código]],6),".SA")))</f>
        <v>SHUL4.SA</v>
      </c>
      <c r="C82" s="1" t="s">
        <v>2717</v>
      </c>
      <c r="D82" s="1" t="s">
        <v>100</v>
      </c>
      <c r="E82" s="1" t="s">
        <v>3529</v>
      </c>
      <c r="F82" s="1" t="s">
        <v>2518</v>
      </c>
      <c r="G82" s="1" t="s">
        <v>100</v>
      </c>
      <c r="H82" s="18">
        <v>42529</v>
      </c>
      <c r="J82" s="1">
        <f t="shared" si="22"/>
        <v>4</v>
      </c>
      <c r="K82" s="1">
        <f t="shared" si="23"/>
        <v>4.01</v>
      </c>
      <c r="L82" s="1">
        <f t="shared" si="24"/>
        <v>4.1500000000000004</v>
      </c>
      <c r="M82" s="1">
        <f t="shared" si="25"/>
        <v>4</v>
      </c>
      <c r="P82" s="7" t="s">
        <v>528</v>
      </c>
      <c r="Q82" s="5" t="str">
        <f t="shared" si="16"/>
        <v>SCHULZ      PN</v>
      </c>
      <c r="R82" s="18">
        <f t="shared" si="17"/>
        <v>42529</v>
      </c>
      <c r="S82" s="3">
        <f t="shared" si="18"/>
        <v>4</v>
      </c>
      <c r="T82" s="3">
        <f t="shared" si="19"/>
        <v>4.01</v>
      </c>
      <c r="U82" s="3">
        <f t="shared" si="20"/>
        <v>4.1500000000000004</v>
      </c>
      <c r="V82" s="3">
        <f t="shared" si="21"/>
        <v>4</v>
      </c>
    </row>
    <row r="83" spans="1:22">
      <c r="A83" s="14" t="str">
        <f>IF(Tabela17683[[#This Row],[Código]]="IBOV","^BVSP",IF(Tabela17683[[#This Row],[Código]]="","",CONCATENATE(LEFT(Tabela17683[[#This Row],[Código]],6),".SA")))</f>
        <v>SOND3.SA</v>
      </c>
      <c r="C83" s="1" t="s">
        <v>2718</v>
      </c>
      <c r="D83" s="19">
        <v>35881</v>
      </c>
      <c r="E83" s="19">
        <v>35881</v>
      </c>
      <c r="F83" s="19">
        <v>35881</v>
      </c>
      <c r="G83" s="19">
        <v>35881</v>
      </c>
      <c r="H83" s="18">
        <v>42457</v>
      </c>
      <c r="J83" s="1">
        <f t="shared" si="22"/>
        <v>35.81</v>
      </c>
      <c r="K83" s="1">
        <f t="shared" si="23"/>
        <v>35.81</v>
      </c>
      <c r="L83" s="1">
        <f t="shared" si="24"/>
        <v>35.81</v>
      </c>
      <c r="M83" s="1">
        <f t="shared" si="25"/>
        <v>35.81</v>
      </c>
      <c r="P83" s="7" t="s">
        <v>467</v>
      </c>
      <c r="Q83" s="5" t="str">
        <f t="shared" si="16"/>
        <v>SONDOTECNICAON</v>
      </c>
      <c r="R83" s="18">
        <f t="shared" si="17"/>
        <v>42457</v>
      </c>
      <c r="S83" s="3">
        <f t="shared" si="18"/>
        <v>35.81</v>
      </c>
      <c r="T83" s="3">
        <f t="shared" si="19"/>
        <v>35.81</v>
      </c>
      <c r="U83" s="3">
        <f t="shared" si="20"/>
        <v>35.81</v>
      </c>
      <c r="V83" s="3">
        <f t="shared" si="21"/>
        <v>35.81</v>
      </c>
    </row>
    <row r="84" spans="1:22">
      <c r="A84" s="14" t="str">
        <f>IF(Tabela17683[[#This Row],[Código]]="IBOV","^BVSP",IF(Tabela17683[[#This Row],[Código]]="","",CONCATENATE(LEFT(Tabela17683[[#This Row],[Código]],6),".SA")))</f>
        <v>SOND5.SA</v>
      </c>
      <c r="C84" s="1" t="s">
        <v>2719</v>
      </c>
      <c r="D84" s="1" t="s">
        <v>2946</v>
      </c>
      <c r="E84" s="1" t="s">
        <v>2201</v>
      </c>
      <c r="F84" s="1" t="s">
        <v>2946</v>
      </c>
      <c r="G84" s="1" t="s">
        <v>2201</v>
      </c>
      <c r="H84" s="18">
        <v>42524</v>
      </c>
      <c r="J84" s="1">
        <f t="shared" si="22"/>
        <v>23.01</v>
      </c>
      <c r="K84" s="1">
        <f t="shared" si="23"/>
        <v>23</v>
      </c>
      <c r="L84" s="1">
        <f t="shared" si="24"/>
        <v>23.01</v>
      </c>
      <c r="M84" s="1">
        <f t="shared" si="25"/>
        <v>23</v>
      </c>
      <c r="P84" s="7" t="s">
        <v>468</v>
      </c>
      <c r="Q84" s="5" t="str">
        <f t="shared" si="16"/>
        <v>SONDOTECNICAPNA</v>
      </c>
      <c r="R84" s="18">
        <f t="shared" si="17"/>
        <v>42524</v>
      </c>
      <c r="S84" s="3">
        <f t="shared" si="18"/>
        <v>23.01</v>
      </c>
      <c r="T84" s="3">
        <f t="shared" si="19"/>
        <v>23</v>
      </c>
      <c r="U84" s="3">
        <f t="shared" si="20"/>
        <v>23.01</v>
      </c>
      <c r="V84" s="3">
        <f t="shared" si="21"/>
        <v>23</v>
      </c>
    </row>
    <row r="85" spans="1:22">
      <c r="A85" s="14" t="str">
        <f>IF(Tabela17683[[#This Row],[Código]]="IBOV","^BVSP",IF(Tabela17683[[#This Row],[Código]]="","",CONCATENATE(LEFT(Tabela17683[[#This Row],[Código]],6),".SA")))</f>
        <v>SOND6.SA</v>
      </c>
      <c r="C85" s="1" t="s">
        <v>2720</v>
      </c>
      <c r="D85" s="1" t="s">
        <v>3011</v>
      </c>
      <c r="E85" s="1" t="s">
        <v>3011</v>
      </c>
      <c r="F85" s="1" t="s">
        <v>3011</v>
      </c>
      <c r="G85" s="1" t="s">
        <v>3011</v>
      </c>
      <c r="H85" s="18">
        <v>42524</v>
      </c>
      <c r="J85" s="1">
        <f t="shared" si="22"/>
        <v>23.94</v>
      </c>
      <c r="K85" s="1">
        <f t="shared" si="23"/>
        <v>23.94</v>
      </c>
      <c r="L85" s="1">
        <f t="shared" si="24"/>
        <v>23.94</v>
      </c>
      <c r="M85" s="1">
        <f t="shared" si="25"/>
        <v>23.94</v>
      </c>
      <c r="P85" s="7" t="s">
        <v>469</v>
      </c>
      <c r="Q85" s="5" t="str">
        <f t="shared" si="16"/>
        <v>SONDOTECNICAPNB</v>
      </c>
      <c r="R85" s="18">
        <f t="shared" si="17"/>
        <v>42524</v>
      </c>
      <c r="S85" s="3">
        <f t="shared" si="18"/>
        <v>23.94</v>
      </c>
      <c r="T85" s="3">
        <f t="shared" si="19"/>
        <v>23.94</v>
      </c>
      <c r="U85" s="3">
        <f t="shared" si="20"/>
        <v>23.94</v>
      </c>
      <c r="V85" s="3">
        <f t="shared" si="21"/>
        <v>23.94</v>
      </c>
    </row>
    <row r="86" spans="1:22">
      <c r="A86" s="14" t="str">
        <f>IF(Tabela17683[[#This Row],[Código]]="IBOV","^BVSP",IF(Tabela17683[[#This Row],[Código]]="","",CONCATENATE(LEFT(Tabela17683[[#This Row],[Código]],6),".SA")))</f>
        <v>STBP11.SA</v>
      </c>
      <c r="C86" s="1" t="s">
        <v>2721</v>
      </c>
      <c r="D86" s="1" t="s">
        <v>3028</v>
      </c>
      <c r="E86" s="1" t="s">
        <v>3028</v>
      </c>
      <c r="F86" s="1" t="s">
        <v>3251</v>
      </c>
      <c r="G86" s="1" t="s">
        <v>3263</v>
      </c>
      <c r="H86" s="18">
        <v>42529</v>
      </c>
      <c r="J86" s="1">
        <f t="shared" si="22"/>
        <v>12.52</v>
      </c>
      <c r="K86" s="1">
        <f t="shared" si="23"/>
        <v>12.52</v>
      </c>
      <c r="L86" s="1">
        <f t="shared" si="24"/>
        <v>12.79</v>
      </c>
      <c r="M86" s="1">
        <f t="shared" si="25"/>
        <v>12.39</v>
      </c>
      <c r="P86" s="7" t="s">
        <v>494</v>
      </c>
      <c r="Q86" s="5" t="str">
        <f t="shared" si="16"/>
        <v>SANTOS BRP  UNT     N2</v>
      </c>
      <c r="R86" s="18">
        <f t="shared" si="17"/>
        <v>42529</v>
      </c>
      <c r="S86" s="3">
        <f t="shared" si="18"/>
        <v>12.52</v>
      </c>
      <c r="T86" s="3">
        <f t="shared" si="19"/>
        <v>12.52</v>
      </c>
      <c r="U86" s="3">
        <f t="shared" si="20"/>
        <v>12.79</v>
      </c>
      <c r="V86" s="3">
        <f t="shared" si="21"/>
        <v>12.39</v>
      </c>
    </row>
    <row r="87" spans="1:22">
      <c r="A87" s="14" t="str">
        <f>IF(Tabela17683[[#This Row],[Código]]="IBOV","^BVSP",IF(Tabela17683[[#This Row],[Código]]="","",CONCATENATE(LEFT(Tabela17683[[#This Row],[Código]],6),".SA")))</f>
        <v>STBP3.SA</v>
      </c>
      <c r="C87" s="1" t="s">
        <v>2722</v>
      </c>
      <c r="D87" s="1" t="s">
        <v>191</v>
      </c>
      <c r="E87" s="1" t="s">
        <v>191</v>
      </c>
      <c r="F87" s="1" t="s">
        <v>191</v>
      </c>
      <c r="G87" s="1" t="s">
        <v>191</v>
      </c>
      <c r="H87" s="18">
        <v>42457</v>
      </c>
      <c r="J87" s="1">
        <f t="shared" si="22"/>
        <v>0</v>
      </c>
      <c r="K87" s="1">
        <f t="shared" si="23"/>
        <v>0</v>
      </c>
      <c r="L87" s="1">
        <f t="shared" si="24"/>
        <v>0</v>
      </c>
      <c r="M87" s="1">
        <f t="shared" si="25"/>
        <v>0</v>
      </c>
      <c r="P87" s="7" t="s">
        <v>495</v>
      </c>
      <c r="Q87" s="5" t="str">
        <f t="shared" si="16"/>
        <v>SANTOS BRP  ON      N2</v>
      </c>
      <c r="R87" s="18">
        <f t="shared" si="17"/>
        <v>42457</v>
      </c>
      <c r="S87" s="3">
        <f t="shared" si="18"/>
        <v>0</v>
      </c>
      <c r="T87" s="3">
        <f t="shared" si="19"/>
        <v>0</v>
      </c>
      <c r="U87" s="3">
        <f t="shared" si="20"/>
        <v>0</v>
      </c>
      <c r="V87" s="3">
        <f t="shared" si="21"/>
        <v>0</v>
      </c>
    </row>
    <row r="88" spans="1:22">
      <c r="A88" s="14" t="str">
        <f>IF(Tabela17683[[#This Row],[Código]]="IBOV","^BVSP",IF(Tabela17683[[#This Row],[Código]]="","",CONCATENATE(LEFT(Tabela17683[[#This Row],[Código]],6),".SA")))</f>
        <v>STBP4.SA</v>
      </c>
      <c r="C88" s="1" t="s">
        <v>2723</v>
      </c>
      <c r="D88" s="1" t="s">
        <v>191</v>
      </c>
      <c r="E88" s="1" t="s">
        <v>191</v>
      </c>
      <c r="F88" s="1" t="s">
        <v>191</v>
      </c>
      <c r="G88" s="1" t="s">
        <v>191</v>
      </c>
      <c r="H88" s="18">
        <v>42457</v>
      </c>
      <c r="J88" s="1">
        <f t="shared" si="22"/>
        <v>0</v>
      </c>
      <c r="K88" s="1">
        <f t="shared" si="23"/>
        <v>0</v>
      </c>
      <c r="L88" s="1">
        <f t="shared" si="24"/>
        <v>0</v>
      </c>
      <c r="M88" s="1">
        <f t="shared" si="25"/>
        <v>0</v>
      </c>
      <c r="P88" s="7" t="s">
        <v>496</v>
      </c>
      <c r="Q88" s="5" t="str">
        <f t="shared" si="16"/>
        <v>SANTOS BRP  PN      N2</v>
      </c>
      <c r="R88" s="18">
        <f t="shared" si="17"/>
        <v>42457</v>
      </c>
      <c r="S88" s="3">
        <f t="shared" si="18"/>
        <v>0</v>
      </c>
      <c r="T88" s="3">
        <f t="shared" si="19"/>
        <v>0</v>
      </c>
      <c r="U88" s="3">
        <f t="shared" si="20"/>
        <v>0</v>
      </c>
      <c r="V88" s="3">
        <f t="shared" si="21"/>
        <v>0</v>
      </c>
    </row>
    <row r="89" spans="1:22">
      <c r="A89" s="14" t="str">
        <f>IF(Tabela17683[[#This Row],[Código]]="IBOV","^BVSP",IF(Tabela17683[[#This Row],[Código]]="","",CONCATENATE(LEFT(Tabela17683[[#This Row],[Código]],6),".SA")))</f>
        <v>SULT3.SA</v>
      </c>
      <c r="C89" s="1" t="s">
        <v>2724</v>
      </c>
      <c r="D89" s="1" t="s">
        <v>2546</v>
      </c>
      <c r="E89" s="1" t="s">
        <v>2546</v>
      </c>
      <c r="F89" s="1" t="s">
        <v>2546</v>
      </c>
      <c r="G89" s="1" t="s">
        <v>2546</v>
      </c>
      <c r="H89" s="18">
        <v>42482</v>
      </c>
      <c r="J89" s="1">
        <f t="shared" si="22"/>
        <v>0.65</v>
      </c>
      <c r="K89" s="1">
        <f t="shared" si="23"/>
        <v>0.65</v>
      </c>
      <c r="L89" s="1">
        <f t="shared" si="24"/>
        <v>0.65</v>
      </c>
      <c r="M89" s="1">
        <f t="shared" si="25"/>
        <v>0.65</v>
      </c>
      <c r="P89" s="8" t="s">
        <v>462</v>
      </c>
      <c r="Q89" s="5" t="str">
        <f t="shared" si="16"/>
        <v>SULTEPA     ON</v>
      </c>
      <c r="R89" s="18">
        <f t="shared" si="17"/>
        <v>42482</v>
      </c>
      <c r="S89" s="3">
        <f t="shared" si="18"/>
        <v>0.65</v>
      </c>
      <c r="T89" s="3">
        <f t="shared" si="19"/>
        <v>0.65</v>
      </c>
      <c r="U89" s="3">
        <f t="shared" si="20"/>
        <v>0.65</v>
      </c>
      <c r="V89" s="3">
        <f t="shared" si="21"/>
        <v>0.65</v>
      </c>
    </row>
    <row r="90" spans="1:22">
      <c r="A90" s="14" t="str">
        <f>IF(Tabela17683[[#This Row],[Código]]="IBOV","^BVSP",IF(Tabela17683[[#This Row],[Código]]="","",CONCATENATE(LEFT(Tabela17683[[#This Row],[Código]],6),".SA")))</f>
        <v>SULT4.SA</v>
      </c>
      <c r="C90" s="1" t="s">
        <v>2725</v>
      </c>
      <c r="D90" s="1" t="s">
        <v>2241</v>
      </c>
      <c r="E90" s="1" t="s">
        <v>2248</v>
      </c>
      <c r="F90" s="1" t="s">
        <v>2241</v>
      </c>
      <c r="G90" s="1" t="s">
        <v>2248</v>
      </c>
      <c r="H90" s="18">
        <v>42489</v>
      </c>
      <c r="J90" s="1">
        <f t="shared" si="22"/>
        <v>0.52</v>
      </c>
      <c r="K90" s="1">
        <f t="shared" si="23"/>
        <v>0.51</v>
      </c>
      <c r="L90" s="1">
        <f t="shared" si="24"/>
        <v>0.52</v>
      </c>
      <c r="M90" s="1">
        <f t="shared" si="25"/>
        <v>0.51</v>
      </c>
      <c r="P90" s="7" t="s">
        <v>463</v>
      </c>
      <c r="Q90" s="5" t="str">
        <f t="shared" si="16"/>
        <v>SULTEPA     PN</v>
      </c>
      <c r="R90" s="18">
        <f t="shared" si="17"/>
        <v>42489</v>
      </c>
      <c r="S90" s="3">
        <f t="shared" si="18"/>
        <v>0.52</v>
      </c>
      <c r="T90" s="3">
        <f t="shared" si="19"/>
        <v>0.51</v>
      </c>
      <c r="U90" s="3">
        <f t="shared" si="20"/>
        <v>0.52</v>
      </c>
      <c r="V90" s="3">
        <f t="shared" si="21"/>
        <v>0.51</v>
      </c>
    </row>
    <row r="91" spans="1:22">
      <c r="A91" s="14" t="str">
        <f>IF(Tabela17683[[#This Row],[Código]]="IBOV","^BVSP",IF(Tabela17683[[#This Row],[Código]]="","",CONCATENATE(LEFT(Tabela17683[[#This Row],[Código]],6),".SA")))</f>
        <v>TCNO3.SA</v>
      </c>
      <c r="C91" s="1" t="s">
        <v>2726</v>
      </c>
      <c r="D91" s="1" t="s">
        <v>2950</v>
      </c>
      <c r="E91" s="1" t="s">
        <v>3199</v>
      </c>
      <c r="F91" s="1" t="s">
        <v>2950</v>
      </c>
      <c r="G91" s="1" t="s">
        <v>3530</v>
      </c>
      <c r="H91" s="18">
        <v>42529</v>
      </c>
      <c r="J91" s="1">
        <f t="shared" si="22"/>
        <v>1.27</v>
      </c>
      <c r="K91" s="1">
        <f t="shared" si="23"/>
        <v>1.22</v>
      </c>
      <c r="L91" s="1">
        <f t="shared" si="24"/>
        <v>1.27</v>
      </c>
      <c r="M91" s="1">
        <f t="shared" si="25"/>
        <v>1.21</v>
      </c>
      <c r="P91" s="5" t="s">
        <v>470</v>
      </c>
      <c r="Q91" s="5" t="str">
        <f t="shared" si="16"/>
        <v>TECNOSOLO   ON</v>
      </c>
      <c r="R91" s="18">
        <f t="shared" si="17"/>
        <v>42529</v>
      </c>
      <c r="S91" s="3">
        <f t="shared" si="18"/>
        <v>1.27</v>
      </c>
      <c r="T91" s="3">
        <f t="shared" si="19"/>
        <v>1.22</v>
      </c>
      <c r="U91" s="3">
        <f t="shared" si="20"/>
        <v>1.27</v>
      </c>
      <c r="V91" s="3">
        <f t="shared" si="21"/>
        <v>1.21</v>
      </c>
    </row>
    <row r="92" spans="1:22">
      <c r="A92" s="14" t="str">
        <f>IF(Tabela17683[[#This Row],[Código]]="IBOV","^BVSP",IF(Tabela17683[[#This Row],[Código]]="","",CONCATENATE(LEFT(Tabela17683[[#This Row],[Código]],6),".SA")))</f>
        <v>TCNO4.SA</v>
      </c>
      <c r="C92" s="1" t="s">
        <v>2727</v>
      </c>
      <c r="D92" s="1" t="s">
        <v>3138</v>
      </c>
      <c r="E92" s="1" t="s">
        <v>3198</v>
      </c>
      <c r="F92" s="1" t="s">
        <v>3198</v>
      </c>
      <c r="G92" s="1" t="s">
        <v>2951</v>
      </c>
      <c r="H92" s="18">
        <v>42529</v>
      </c>
      <c r="J92" s="1">
        <f t="shared" si="22"/>
        <v>1.2</v>
      </c>
      <c r="K92" s="1">
        <f t="shared" si="23"/>
        <v>1.24</v>
      </c>
      <c r="L92" s="1">
        <f t="shared" si="24"/>
        <v>1.24</v>
      </c>
      <c r="M92" s="1">
        <f t="shared" si="25"/>
        <v>1.1599999999999999</v>
      </c>
      <c r="P92" s="5" t="s">
        <v>471</v>
      </c>
      <c r="Q92" s="5" t="str">
        <f t="shared" si="16"/>
        <v>TECNOSOLO   PN</v>
      </c>
      <c r="R92" s="18">
        <f t="shared" si="17"/>
        <v>42529</v>
      </c>
      <c r="S92" s="3">
        <f t="shared" si="18"/>
        <v>1.2</v>
      </c>
      <c r="T92" s="3">
        <f t="shared" si="19"/>
        <v>1.24</v>
      </c>
      <c r="U92" s="3">
        <f t="shared" si="20"/>
        <v>1.24</v>
      </c>
      <c r="V92" s="3">
        <f t="shared" si="21"/>
        <v>1.1599999999999999</v>
      </c>
    </row>
    <row r="93" spans="1:22">
      <c r="A93" s="14" t="str">
        <f>IF(Tabela17683[[#This Row],[Código]]="IBOV","^BVSP",IF(Tabela17683[[#This Row],[Código]]="","",CONCATENATE(LEFT(Tabela17683[[#This Row],[Código]],6),".SA")))</f>
        <v>TGMA3.SA</v>
      </c>
      <c r="C93" s="1" t="s">
        <v>2728</v>
      </c>
      <c r="D93" s="1" t="s">
        <v>3295</v>
      </c>
      <c r="E93" s="1" t="s">
        <v>3531</v>
      </c>
      <c r="F93" s="1" t="s">
        <v>3532</v>
      </c>
      <c r="G93" s="1" t="s">
        <v>3295</v>
      </c>
      <c r="H93" s="18">
        <v>42529</v>
      </c>
      <c r="J93" s="1">
        <f t="shared" si="22"/>
        <v>4.75</v>
      </c>
      <c r="K93" s="1">
        <f t="shared" si="23"/>
        <v>4.88</v>
      </c>
      <c r="L93" s="1">
        <f t="shared" si="24"/>
        <v>5.04</v>
      </c>
      <c r="M93" s="1">
        <f t="shared" si="25"/>
        <v>4.75</v>
      </c>
      <c r="P93" s="15" t="s">
        <v>506</v>
      </c>
      <c r="Q93" s="5" t="str">
        <f t="shared" si="16"/>
        <v>TEGMA       ON      NM</v>
      </c>
      <c r="R93" s="18">
        <f t="shared" si="17"/>
        <v>42529</v>
      </c>
      <c r="S93" s="3">
        <f t="shared" si="18"/>
        <v>4.75</v>
      </c>
      <c r="T93" s="3">
        <f t="shared" si="19"/>
        <v>4.88</v>
      </c>
      <c r="U93" s="3">
        <f t="shared" si="20"/>
        <v>5.04</v>
      </c>
      <c r="V93" s="3">
        <f t="shared" si="21"/>
        <v>4.75</v>
      </c>
    </row>
    <row r="94" spans="1:22">
      <c r="A94" s="14" t="str">
        <f>IF(Tabela17683[[#This Row],[Código]]="IBOV","^BVSP",IF(Tabela17683[[#This Row],[Código]]="","",CONCATENATE(LEFT(Tabela17683[[#This Row],[Código]],6),".SA")))</f>
        <v>TPIS3.SA</v>
      </c>
      <c r="C94" s="1" t="s">
        <v>2729</v>
      </c>
      <c r="D94" s="1" t="s">
        <v>2274</v>
      </c>
      <c r="E94" s="1" t="s">
        <v>3533</v>
      </c>
      <c r="F94" s="1" t="s">
        <v>2274</v>
      </c>
      <c r="G94" s="1" t="s">
        <v>3533</v>
      </c>
      <c r="H94" s="18">
        <v>42529</v>
      </c>
      <c r="J94" s="1">
        <f t="shared" si="22"/>
        <v>4.08</v>
      </c>
      <c r="K94" s="1">
        <f t="shared" si="23"/>
        <v>3.93</v>
      </c>
      <c r="L94" s="1">
        <f t="shared" si="24"/>
        <v>4.08</v>
      </c>
      <c r="M94" s="1">
        <f t="shared" si="25"/>
        <v>3.93</v>
      </c>
      <c r="P94" s="7" t="s">
        <v>490</v>
      </c>
      <c r="Q94" s="5" t="str">
        <f t="shared" si="16"/>
        <v>TRIUNFO PARTON      NM</v>
      </c>
      <c r="R94" s="18">
        <f t="shared" si="17"/>
        <v>42529</v>
      </c>
      <c r="S94" s="3">
        <f t="shared" si="18"/>
        <v>4.08</v>
      </c>
      <c r="T94" s="3">
        <f t="shared" si="19"/>
        <v>3.93</v>
      </c>
      <c r="U94" s="3">
        <f t="shared" si="20"/>
        <v>4.08</v>
      </c>
      <c r="V94" s="3">
        <f t="shared" si="21"/>
        <v>3.93</v>
      </c>
    </row>
    <row r="95" spans="1:22">
      <c r="A95" s="14" t="str">
        <f>IF(Tabela17683[[#This Row],[Código]]="IBOV","^BVSP",IF(Tabela17683[[#This Row],[Código]]="","",CONCATENATE(LEFT(Tabela17683[[#This Row],[Código]],6),".SA")))</f>
        <v>TUPY3.SA</v>
      </c>
      <c r="C95" s="1" t="s">
        <v>2730</v>
      </c>
      <c r="D95" s="1" t="s">
        <v>2662</v>
      </c>
      <c r="E95" s="1" t="s">
        <v>2976</v>
      </c>
      <c r="F95" s="1" t="s">
        <v>3534</v>
      </c>
      <c r="G95" s="1" t="s">
        <v>3535</v>
      </c>
      <c r="H95" s="18">
        <v>42529</v>
      </c>
      <c r="J95" s="1">
        <f t="shared" si="22"/>
        <v>12.7</v>
      </c>
      <c r="K95" s="1">
        <f t="shared" si="23"/>
        <v>12.84</v>
      </c>
      <c r="L95" s="1">
        <f t="shared" si="24"/>
        <v>12.88</v>
      </c>
      <c r="M95" s="1">
        <f t="shared" si="25"/>
        <v>12.35</v>
      </c>
      <c r="P95" s="9" t="s">
        <v>547</v>
      </c>
      <c r="Q95" s="5" t="str">
        <f t="shared" si="16"/>
        <v>TUPY        ON      NM</v>
      </c>
      <c r="R95" s="18">
        <f t="shared" si="17"/>
        <v>42529</v>
      </c>
      <c r="S95" s="3">
        <f t="shared" si="18"/>
        <v>12.7</v>
      </c>
      <c r="T95" s="3">
        <f t="shared" si="19"/>
        <v>12.84</v>
      </c>
      <c r="U95" s="3">
        <f t="shared" si="20"/>
        <v>12.88</v>
      </c>
      <c r="V95" s="3">
        <f t="shared" si="21"/>
        <v>12.35</v>
      </c>
    </row>
    <row r="96" spans="1:22">
      <c r="A96" s="14" t="str">
        <f>IF(Tabela17683[[#This Row],[Código]]="IBOV","^BVSP",IF(Tabela17683[[#This Row],[Código]]="","",CONCATENATE(LEFT(Tabela17683[[#This Row],[Código]],6),".SA")))</f>
        <v>VLID3.SA</v>
      </c>
      <c r="C96" s="1" t="s">
        <v>2731</v>
      </c>
      <c r="D96" s="1" t="s">
        <v>3200</v>
      </c>
      <c r="E96" s="1" t="s">
        <v>3366</v>
      </c>
      <c r="F96" s="1" t="s">
        <v>3536</v>
      </c>
      <c r="G96" s="1" t="s">
        <v>3537</v>
      </c>
      <c r="H96" s="18">
        <v>42529</v>
      </c>
      <c r="J96" s="1">
        <f t="shared" si="22"/>
        <v>27.65</v>
      </c>
      <c r="K96" s="1">
        <f t="shared" si="23"/>
        <v>27.24</v>
      </c>
      <c r="L96" s="1">
        <f t="shared" si="24"/>
        <v>27.96</v>
      </c>
      <c r="M96" s="1">
        <f t="shared" si="25"/>
        <v>27.07</v>
      </c>
      <c r="P96" s="7" t="s">
        <v>486</v>
      </c>
      <c r="Q96" s="5" t="str">
        <f t="shared" si="16"/>
        <v>VALID       ON      NM</v>
      </c>
      <c r="R96" s="18">
        <f t="shared" si="17"/>
        <v>42529</v>
      </c>
      <c r="S96" s="3">
        <f t="shared" si="18"/>
        <v>27.65</v>
      </c>
      <c r="T96" s="3">
        <f t="shared" si="19"/>
        <v>27.24</v>
      </c>
      <c r="U96" s="3">
        <f t="shared" si="20"/>
        <v>27.96</v>
      </c>
      <c r="V96" s="3">
        <f t="shared" si="21"/>
        <v>27.07</v>
      </c>
    </row>
    <row r="97" spans="1:22">
      <c r="A97" s="14" t="str">
        <f>IF(Tabela17683[[#This Row],[Código]]="IBOV","^BVSP",IF(Tabela17683[[#This Row],[Código]]="","",CONCATENATE(LEFT(Tabela17683[[#This Row],[Código]],6),".SA")))</f>
        <v>VSPT3.SA</v>
      </c>
      <c r="C97" s="1" t="s">
        <v>2732</v>
      </c>
      <c r="D97" s="1" t="s">
        <v>294</v>
      </c>
      <c r="E97" s="1" t="s">
        <v>294</v>
      </c>
      <c r="F97" s="1" t="s">
        <v>294</v>
      </c>
      <c r="G97" s="1" t="s">
        <v>294</v>
      </c>
      <c r="H97" s="18">
        <v>42457</v>
      </c>
      <c r="J97" s="1">
        <f t="shared" si="22"/>
        <v>3</v>
      </c>
      <c r="K97" s="1">
        <f t="shared" si="23"/>
        <v>3</v>
      </c>
      <c r="L97" s="1">
        <f t="shared" si="24"/>
        <v>3</v>
      </c>
      <c r="M97" s="1">
        <f t="shared" si="25"/>
        <v>3</v>
      </c>
      <c r="P97" s="8" t="s">
        <v>500</v>
      </c>
      <c r="Q97" s="5" t="str">
        <f t="shared" si="16"/>
        <v>FER C ATLANTON</v>
      </c>
      <c r="R97" s="18">
        <f t="shared" si="17"/>
        <v>42457</v>
      </c>
      <c r="S97" s="3">
        <f t="shared" si="18"/>
        <v>3</v>
      </c>
      <c r="T97" s="3">
        <f t="shared" si="19"/>
        <v>3</v>
      </c>
      <c r="U97" s="3">
        <f t="shared" si="20"/>
        <v>3</v>
      </c>
      <c r="V97" s="3">
        <f t="shared" si="21"/>
        <v>3</v>
      </c>
    </row>
    <row r="98" spans="1:22">
      <c r="A98" s="14" t="str">
        <f>IF(Tabela17683[[#This Row],[Código]]="IBOV","^BVSP",IF(Tabela17683[[#This Row],[Código]]="","",CONCATENATE(LEFT(Tabela17683[[#This Row],[Código]],6),".SA")))</f>
        <v>VSPT4.SA</v>
      </c>
      <c r="C98" s="1" t="s">
        <v>2733</v>
      </c>
      <c r="D98" s="1" t="s">
        <v>191</v>
      </c>
      <c r="E98" s="1" t="s">
        <v>191</v>
      </c>
      <c r="F98" s="1" t="s">
        <v>191</v>
      </c>
      <c r="G98" s="1" t="s">
        <v>191</v>
      </c>
      <c r="H98" s="18">
        <v>42457</v>
      </c>
      <c r="J98" s="1">
        <f t="shared" si="22"/>
        <v>0</v>
      </c>
      <c r="K98" s="1">
        <f t="shared" si="23"/>
        <v>0</v>
      </c>
      <c r="L98" s="1">
        <f t="shared" si="24"/>
        <v>0</v>
      </c>
      <c r="M98" s="1">
        <f t="shared" si="25"/>
        <v>0</v>
      </c>
      <c r="P98" s="8" t="s">
        <v>501</v>
      </c>
      <c r="Q98" s="5" t="str">
        <f t="shared" si="16"/>
        <v>FER C ATLANTPN</v>
      </c>
      <c r="R98" s="17">
        <f t="shared" si="17"/>
        <v>42457</v>
      </c>
      <c r="S98" s="4">
        <f t="shared" si="18"/>
        <v>0</v>
      </c>
      <c r="T98" s="4">
        <f t="shared" si="19"/>
        <v>0</v>
      </c>
      <c r="U98" s="4">
        <f t="shared" si="20"/>
        <v>0</v>
      </c>
      <c r="V98" s="4">
        <f t="shared" si="21"/>
        <v>0</v>
      </c>
    </row>
    <row r="99" spans="1:22">
      <c r="A99" s="14" t="str">
        <f>IF(Tabela17683[[#This Row],[Código]]="IBOV","^BVSP",IF(Tabela17683[[#This Row],[Código]]="","",CONCATENATE(LEFT(Tabela17683[[#This Row],[Código]],6),".SA")))</f>
        <v>WEGE3.SA</v>
      </c>
      <c r="C99" s="1" t="s">
        <v>2734</v>
      </c>
      <c r="D99" s="1" t="s">
        <v>3139</v>
      </c>
      <c r="E99" s="1" t="s">
        <v>3538</v>
      </c>
      <c r="F99" s="1" t="s">
        <v>3539</v>
      </c>
      <c r="G99" s="1" t="s">
        <v>3540</v>
      </c>
      <c r="H99" s="18">
        <v>42529</v>
      </c>
      <c r="J99" s="1">
        <f t="shared" si="22"/>
        <v>14.87</v>
      </c>
      <c r="K99" s="1">
        <f t="shared" si="23"/>
        <v>15.01</v>
      </c>
      <c r="L99" s="1">
        <f t="shared" si="24"/>
        <v>15.16</v>
      </c>
      <c r="M99" s="1">
        <f t="shared" si="25"/>
        <v>14.83</v>
      </c>
      <c r="P99" s="7" t="s">
        <v>529</v>
      </c>
      <c r="Q99" s="5" t="str">
        <f t="shared" si="16"/>
        <v>WEG         ON      NM</v>
      </c>
      <c r="R99" s="18">
        <f t="shared" si="17"/>
        <v>42529</v>
      </c>
      <c r="S99" s="3">
        <f t="shared" si="18"/>
        <v>14.87</v>
      </c>
      <c r="T99" s="3">
        <f t="shared" si="19"/>
        <v>15.01</v>
      </c>
      <c r="U99" s="3">
        <f t="shared" si="20"/>
        <v>15.16</v>
      </c>
      <c r="V99" s="3">
        <f t="shared" si="21"/>
        <v>14.83</v>
      </c>
    </row>
    <row r="100" spans="1:22">
      <c r="A100" s="14" t="str">
        <f>IF(Tabela17683[[#This Row],[Código]]="IBOV","^BVSP",IF(Tabela17683[[#This Row],[Código]]="","",CONCATENATE(LEFT(Tabela17683[[#This Row],[Código]],6),".SA")))</f>
        <v>VALE3.SA</v>
      </c>
      <c r="C100" s="1" t="s">
        <v>2735</v>
      </c>
      <c r="D100" s="1" t="s">
        <v>3541</v>
      </c>
      <c r="E100" s="1" t="s">
        <v>3056</v>
      </c>
      <c r="F100" s="1" t="s">
        <v>3542</v>
      </c>
      <c r="G100" s="1" t="s">
        <v>3543</v>
      </c>
      <c r="H100" s="18">
        <v>42529</v>
      </c>
      <c r="J100" s="1">
        <f t="shared" si="22"/>
        <v>16.78</v>
      </c>
      <c r="K100" s="1">
        <f t="shared" si="23"/>
        <v>16.93</v>
      </c>
      <c r="L100" s="1">
        <f t="shared" si="24"/>
        <v>17.16</v>
      </c>
      <c r="M100" s="1">
        <f t="shared" si="25"/>
        <v>16.579999999999998</v>
      </c>
      <c r="P100" s="7" t="s">
        <v>288</v>
      </c>
      <c r="Q100" s="5" t="str">
        <f t="shared" si="16"/>
        <v>VALE        ON      N1</v>
      </c>
      <c r="R100" s="18">
        <f t="shared" si="17"/>
        <v>42529</v>
      </c>
      <c r="S100" s="3">
        <f t="shared" si="18"/>
        <v>16.78</v>
      </c>
      <c r="T100" s="3">
        <f t="shared" si="19"/>
        <v>16.93</v>
      </c>
      <c r="U100" s="3">
        <f t="shared" si="20"/>
        <v>17.16</v>
      </c>
      <c r="V100" s="3">
        <f t="shared" si="21"/>
        <v>16.579999999999998</v>
      </c>
    </row>
    <row r="101" spans="1:22">
      <c r="A101" s="14" t="str">
        <f>IF(Tabela17683[[#This Row],[Código]]="IBOV","^BVSP",IF(Tabela17683[[#This Row],[Código]]="","",CONCATENATE(LEFT(Tabela17683[[#This Row],[Código]],6),".SA")))</f>
        <v>BPNM3.SA</v>
      </c>
      <c r="C101" s="1" t="s">
        <v>191</v>
      </c>
      <c r="D101" s="1" t="s">
        <v>191</v>
      </c>
      <c r="E101" s="1" t="s">
        <v>191</v>
      </c>
      <c r="F101" s="1" t="s">
        <v>191</v>
      </c>
      <c r="G101" s="1" t="s">
        <v>191</v>
      </c>
      <c r="H101" s="18" t="s">
        <v>191</v>
      </c>
      <c r="J101" s="1">
        <f t="shared" si="22"/>
        <v>0</v>
      </c>
      <c r="K101" s="1">
        <f t="shared" si="23"/>
        <v>0</v>
      </c>
      <c r="L101" s="1">
        <f t="shared" si="24"/>
        <v>0</v>
      </c>
      <c r="M101" s="1">
        <f t="shared" si="25"/>
        <v>0</v>
      </c>
      <c r="P101" s="33" t="s">
        <v>243</v>
      </c>
      <c r="Q101" s="5" t="str">
        <f t="shared" si="16"/>
        <v>N/A</v>
      </c>
      <c r="R101" s="18" t="str">
        <f t="shared" si="17"/>
        <v>N/A</v>
      </c>
      <c r="S101" s="3">
        <f t="shared" si="18"/>
        <v>0</v>
      </c>
      <c r="T101" s="3">
        <f t="shared" si="19"/>
        <v>0</v>
      </c>
      <c r="U101" s="3">
        <f t="shared" si="20"/>
        <v>0</v>
      </c>
      <c r="V101" s="3">
        <f t="shared" si="21"/>
        <v>0</v>
      </c>
    </row>
    <row r="102" spans="1:22">
      <c r="A102" s="14" t="str">
        <f>IF(Tabela17683[[#This Row],[Código]]="IBOV","^BVSP",IF(Tabela17683[[#This Row],[Código]]="","",CONCATENATE(LEFT(Tabela17683[[#This Row],[Código]],6),".SA")))</f>
        <v>BPNM4.SA</v>
      </c>
      <c r="C102" s="1" t="s">
        <v>191</v>
      </c>
      <c r="D102" s="1" t="s">
        <v>191</v>
      </c>
      <c r="E102" s="1" t="s">
        <v>191</v>
      </c>
      <c r="F102" s="1" t="s">
        <v>191</v>
      </c>
      <c r="G102" s="1" t="s">
        <v>191</v>
      </c>
      <c r="H102" s="18" t="s">
        <v>191</v>
      </c>
      <c r="J102" s="1">
        <f t="shared" si="22"/>
        <v>0</v>
      </c>
      <c r="K102" s="1">
        <f t="shared" si="23"/>
        <v>0</v>
      </c>
      <c r="L102" s="1">
        <f t="shared" si="24"/>
        <v>0</v>
      </c>
      <c r="M102" s="1">
        <f t="shared" si="25"/>
        <v>0</v>
      </c>
      <c r="P102" s="33" t="s">
        <v>244</v>
      </c>
      <c r="Q102" s="5" t="str">
        <f t="shared" si="16"/>
        <v>N/A</v>
      </c>
      <c r="R102" s="18" t="str">
        <f t="shared" si="17"/>
        <v>N/A</v>
      </c>
      <c r="S102" s="3">
        <f t="shared" si="18"/>
        <v>0</v>
      </c>
      <c r="T102" s="3">
        <f t="shared" si="19"/>
        <v>0</v>
      </c>
      <c r="U102" s="3">
        <f t="shared" si="20"/>
        <v>0</v>
      </c>
      <c r="V102" s="3">
        <f t="shared" si="21"/>
        <v>0</v>
      </c>
    </row>
    <row r="103" spans="1:22">
      <c r="A103" s="14" t="str">
        <f>IF(Tabela17683[[#This Row],[Código]]="IBOV","^BVSP",IF(Tabela17683[[#This Row],[Código]]="","",CONCATENATE(LEFT(Tabela17683[[#This Row],[Código]],6),".SA")))</f>
        <v>GRND3.SA</v>
      </c>
      <c r="C103" s="1" t="s">
        <v>2736</v>
      </c>
      <c r="D103" s="1" t="s">
        <v>3095</v>
      </c>
      <c r="E103" s="1" t="s">
        <v>3169</v>
      </c>
      <c r="F103" s="1" t="s">
        <v>3195</v>
      </c>
      <c r="G103" s="1" t="s">
        <v>3544</v>
      </c>
      <c r="H103" s="18">
        <v>42529</v>
      </c>
      <c r="J103" s="1">
        <f t="shared" si="22"/>
        <v>16.05</v>
      </c>
      <c r="K103" s="1">
        <f t="shared" si="23"/>
        <v>16.22</v>
      </c>
      <c r="L103" s="1">
        <f t="shared" si="24"/>
        <v>16.350000000000001</v>
      </c>
      <c r="M103" s="1">
        <f t="shared" si="25"/>
        <v>16.04</v>
      </c>
      <c r="P103" s="8" t="s">
        <v>411</v>
      </c>
      <c r="Q103" s="5" t="str">
        <f t="shared" ref="Q103:Q112" si="26">IF(A103="","",C103)</f>
        <v>GRENDENE    ON      NM</v>
      </c>
      <c r="R103" s="18">
        <f t="shared" ref="R103:R112" si="27">IF(A103="","",H103)</f>
        <v>42529</v>
      </c>
      <c r="S103" s="3">
        <f t="shared" ref="S103:S112" si="28">J103</f>
        <v>16.05</v>
      </c>
      <c r="T103" s="3">
        <f t="shared" ref="T103:T112" si="29">K103</f>
        <v>16.22</v>
      </c>
      <c r="U103" s="3">
        <f t="shared" ref="U103:U112" si="30">L103</f>
        <v>16.350000000000001</v>
      </c>
      <c r="V103" s="3">
        <f t="shared" ref="V103:V112" si="31">M103</f>
        <v>16.04</v>
      </c>
    </row>
    <row r="104" spans="1:22">
      <c r="A104" s="14" t="str">
        <f>IF(Tabela17683[[#This Row],[Código]]="IBOV","^BVSP",IF(Tabela17683[[#This Row],[Código]]="","",CONCATENATE(LEFT(Tabela17683[[#This Row],[Código]],6),".SA")))</f>
        <v>VULC3.SA</v>
      </c>
      <c r="C104" s="1" t="s">
        <v>2737</v>
      </c>
      <c r="D104" s="1" t="s">
        <v>3545</v>
      </c>
      <c r="E104" s="1" t="s">
        <v>3545</v>
      </c>
      <c r="F104" s="1" t="s">
        <v>3545</v>
      </c>
      <c r="G104" s="1" t="s">
        <v>3545</v>
      </c>
      <c r="H104" s="18">
        <v>42529</v>
      </c>
      <c r="J104" s="1">
        <f t="shared" si="22"/>
        <v>1.48</v>
      </c>
      <c r="K104" s="1">
        <f t="shared" si="23"/>
        <v>1.48</v>
      </c>
      <c r="L104" s="1">
        <f t="shared" si="24"/>
        <v>1.48</v>
      </c>
      <c r="M104" s="1">
        <f t="shared" si="25"/>
        <v>1.48</v>
      </c>
      <c r="P104" s="8" t="s">
        <v>412</v>
      </c>
      <c r="Q104" s="5" t="str">
        <f t="shared" si="26"/>
        <v>VULCABRAS   ON</v>
      </c>
      <c r="R104" s="18">
        <f t="shared" si="27"/>
        <v>42529</v>
      </c>
      <c r="S104" s="3">
        <f t="shared" si="28"/>
        <v>1.48</v>
      </c>
      <c r="T104" s="3">
        <f t="shared" si="29"/>
        <v>1.48</v>
      </c>
      <c r="U104" s="3">
        <f t="shared" si="30"/>
        <v>1.48</v>
      </c>
      <c r="V104" s="3">
        <f t="shared" si="31"/>
        <v>1.48</v>
      </c>
    </row>
    <row r="105" spans="1:22">
      <c r="A105" s="14" t="str">
        <f>IF(Tabela17683[[#This Row],[Código]]="IBOV","^BVSP",IF(Tabela17683[[#This Row],[Código]]="","",CONCATENATE(LEFT(Tabela17683[[#This Row],[Código]],6),".SA")))</f>
        <v/>
      </c>
      <c r="C105" s="1" t="s">
        <v>82</v>
      </c>
      <c r="H105" s="18"/>
      <c r="J105" s="1">
        <f t="shared" si="22"/>
        <v>0</v>
      </c>
      <c r="K105" s="1">
        <f t="shared" si="23"/>
        <v>0</v>
      </c>
      <c r="L105" s="1">
        <f t="shared" si="24"/>
        <v>0</v>
      </c>
      <c r="M105" s="1">
        <f t="shared" si="25"/>
        <v>0</v>
      </c>
      <c r="P105" s="8"/>
      <c r="Q105" s="5" t="str">
        <f t="shared" si="26"/>
        <v/>
      </c>
      <c r="R105" s="18" t="str">
        <f t="shared" si="27"/>
        <v/>
      </c>
      <c r="S105" s="3">
        <f t="shared" si="28"/>
        <v>0</v>
      </c>
      <c r="T105" s="3">
        <f t="shared" si="29"/>
        <v>0</v>
      </c>
      <c r="U105" s="3">
        <f t="shared" si="30"/>
        <v>0</v>
      </c>
      <c r="V105" s="3">
        <f t="shared" si="31"/>
        <v>0</v>
      </c>
    </row>
    <row r="106" spans="1:22">
      <c r="A106" s="14" t="str">
        <f>IF(Tabela17683[[#This Row],[Código]]="IBOV","^BVSP",IF(Tabela17683[[#This Row],[Código]]="","",CONCATENATE(LEFT(Tabela17683[[#This Row],[Código]],6),".SA")))</f>
        <v/>
      </c>
      <c r="H106" s="18"/>
      <c r="J106" s="1">
        <f t="shared" si="22"/>
        <v>0</v>
      </c>
      <c r="K106" s="1">
        <f t="shared" si="23"/>
        <v>0</v>
      </c>
      <c r="L106" s="1">
        <f t="shared" si="24"/>
        <v>0</v>
      </c>
      <c r="M106" s="1">
        <f t="shared" si="25"/>
        <v>0</v>
      </c>
      <c r="P106" s="7"/>
      <c r="Q106" s="5" t="str">
        <f t="shared" si="26"/>
        <v/>
      </c>
      <c r="R106" s="18" t="str">
        <f t="shared" si="27"/>
        <v/>
      </c>
      <c r="S106" s="3">
        <f t="shared" si="28"/>
        <v>0</v>
      </c>
      <c r="T106" s="3">
        <f t="shared" si="29"/>
        <v>0</v>
      </c>
      <c r="U106" s="3">
        <f t="shared" si="30"/>
        <v>0</v>
      </c>
      <c r="V106" s="3">
        <f t="shared" si="31"/>
        <v>0</v>
      </c>
    </row>
    <row r="107" spans="1:22">
      <c r="A107" s="14" t="str">
        <f>IF(Tabela17683[[#This Row],[Código]]="IBOV","^BVSP",IF(Tabela17683[[#This Row],[Código]]="","",CONCATENATE(LEFT(Tabela17683[[#This Row],[Código]],6),".SA")))</f>
        <v/>
      </c>
      <c r="H107" s="18"/>
      <c r="J107" s="1">
        <f t="shared" si="22"/>
        <v>0</v>
      </c>
      <c r="K107" s="1">
        <f t="shared" si="23"/>
        <v>0</v>
      </c>
      <c r="L107" s="1">
        <f t="shared" si="24"/>
        <v>0</v>
      </c>
      <c r="M107" s="1">
        <f t="shared" si="25"/>
        <v>0</v>
      </c>
      <c r="P107" s="7"/>
      <c r="Q107" s="5" t="str">
        <f t="shared" si="26"/>
        <v/>
      </c>
      <c r="R107" s="18" t="str">
        <f t="shared" si="27"/>
        <v/>
      </c>
      <c r="S107" s="3">
        <f t="shared" si="28"/>
        <v>0</v>
      </c>
      <c r="T107" s="3">
        <f t="shared" si="29"/>
        <v>0</v>
      </c>
      <c r="U107" s="3">
        <f t="shared" si="30"/>
        <v>0</v>
      </c>
      <c r="V107" s="3">
        <f t="shared" si="31"/>
        <v>0</v>
      </c>
    </row>
    <row r="108" spans="1:22">
      <c r="A108" s="14" t="str">
        <f>IF(Tabela17683[[#This Row],[Código]]="IBOV","^BVSP",IF(Tabela17683[[#This Row],[Código]]="","",CONCATENATE(LEFT(Tabela17683[[#This Row],[Código]],6),".SA")))</f>
        <v/>
      </c>
      <c r="H108" s="18"/>
      <c r="J108" s="1">
        <f t="shared" si="22"/>
        <v>0</v>
      </c>
      <c r="K108" s="1">
        <f t="shared" si="23"/>
        <v>0</v>
      </c>
      <c r="L108" s="1">
        <f t="shared" si="24"/>
        <v>0</v>
      </c>
      <c r="M108" s="1">
        <f t="shared" si="25"/>
        <v>0</v>
      </c>
      <c r="P108" s="7"/>
      <c r="Q108" s="5" t="str">
        <f t="shared" si="26"/>
        <v/>
      </c>
      <c r="R108" s="18" t="str">
        <f t="shared" si="27"/>
        <v/>
      </c>
      <c r="S108" s="3">
        <f t="shared" si="28"/>
        <v>0</v>
      </c>
      <c r="T108" s="3">
        <f t="shared" si="29"/>
        <v>0</v>
      </c>
      <c r="U108" s="3">
        <f t="shared" si="30"/>
        <v>0</v>
      </c>
      <c r="V108" s="3">
        <f t="shared" si="31"/>
        <v>0</v>
      </c>
    </row>
    <row r="109" spans="1:22">
      <c r="A109" s="14" t="str">
        <f>IF(Tabela17683[[#This Row],[Código]]="IBOV","^BVSP",IF(Tabela17683[[#This Row],[Código]]="","",CONCATENATE(LEFT(Tabela17683[[#This Row],[Código]],6),".SA")))</f>
        <v/>
      </c>
      <c r="H109" s="18"/>
      <c r="J109" s="1">
        <f t="shared" si="22"/>
        <v>0</v>
      </c>
      <c r="K109" s="1">
        <f t="shared" si="23"/>
        <v>0</v>
      </c>
      <c r="L109" s="1">
        <f t="shared" si="24"/>
        <v>0</v>
      </c>
      <c r="M109" s="1">
        <f t="shared" si="25"/>
        <v>0</v>
      </c>
      <c r="P109" s="7"/>
      <c r="Q109" s="5" t="str">
        <f t="shared" si="26"/>
        <v/>
      </c>
      <c r="R109" s="18" t="str">
        <f t="shared" si="27"/>
        <v/>
      </c>
      <c r="S109" s="3">
        <f t="shared" si="28"/>
        <v>0</v>
      </c>
      <c r="T109" s="3">
        <f t="shared" si="29"/>
        <v>0</v>
      </c>
      <c r="U109" s="3">
        <f t="shared" si="30"/>
        <v>0</v>
      </c>
      <c r="V109" s="3">
        <f t="shared" si="31"/>
        <v>0</v>
      </c>
    </row>
    <row r="110" spans="1:22">
      <c r="A110" s="14" t="str">
        <f>IF(Tabela17683[[#This Row],[Código]]="IBOV","^BVSP",IF(Tabela17683[[#This Row],[Código]]="","",CONCATENATE(LEFT(Tabela17683[[#This Row],[Código]],6),".SA")))</f>
        <v/>
      </c>
      <c r="H110" s="18"/>
      <c r="J110" s="1">
        <f t="shared" si="22"/>
        <v>0</v>
      </c>
      <c r="K110" s="1">
        <f t="shared" si="23"/>
        <v>0</v>
      </c>
      <c r="L110" s="1">
        <f t="shared" si="24"/>
        <v>0</v>
      </c>
      <c r="M110" s="1">
        <f t="shared" si="25"/>
        <v>0</v>
      </c>
      <c r="P110" s="8"/>
      <c r="Q110" s="5" t="str">
        <f t="shared" si="26"/>
        <v/>
      </c>
      <c r="R110" s="18" t="str">
        <f t="shared" si="27"/>
        <v/>
      </c>
      <c r="S110" s="3">
        <f t="shared" si="28"/>
        <v>0</v>
      </c>
      <c r="T110" s="3">
        <f t="shared" si="29"/>
        <v>0</v>
      </c>
      <c r="U110" s="3">
        <f t="shared" si="30"/>
        <v>0</v>
      </c>
      <c r="V110" s="3">
        <f t="shared" si="31"/>
        <v>0</v>
      </c>
    </row>
    <row r="111" spans="1:22">
      <c r="A111" s="14" t="str">
        <f>IF(Tabela17683[[#This Row],[Código]]="IBOV","^BVSP",IF(Tabela17683[[#This Row],[Código]]="","",CONCATENATE(LEFT(Tabela17683[[#This Row],[Código]],6),".SA")))</f>
        <v/>
      </c>
      <c r="H111" s="18"/>
      <c r="J111" s="1">
        <f t="shared" si="22"/>
        <v>0</v>
      </c>
      <c r="K111" s="1">
        <f t="shared" si="23"/>
        <v>0</v>
      </c>
      <c r="L111" s="1">
        <f t="shared" si="24"/>
        <v>0</v>
      </c>
      <c r="M111" s="1">
        <f t="shared" si="25"/>
        <v>0</v>
      </c>
      <c r="P111" s="7"/>
      <c r="Q111" s="5" t="str">
        <f t="shared" si="26"/>
        <v/>
      </c>
      <c r="R111" s="18" t="str">
        <f t="shared" si="27"/>
        <v/>
      </c>
      <c r="S111" s="3">
        <f t="shared" si="28"/>
        <v>0</v>
      </c>
      <c r="T111" s="3">
        <f t="shared" si="29"/>
        <v>0</v>
      </c>
      <c r="U111" s="3">
        <f t="shared" si="30"/>
        <v>0</v>
      </c>
      <c r="V111" s="3">
        <f t="shared" si="31"/>
        <v>0</v>
      </c>
    </row>
    <row r="112" spans="1:22">
      <c r="A112" s="14" t="str">
        <f>IF(Tabela17683[[#This Row],[Código]]="IBOV","^BVSP",IF(Tabela17683[[#This Row],[Código]]="","",CONCATENATE(LEFT(Tabela17683[[#This Row],[Código]],6),".SA")))</f>
        <v/>
      </c>
      <c r="H112" s="18"/>
      <c r="J112" s="1">
        <f t="shared" si="22"/>
        <v>0</v>
      </c>
      <c r="K112" s="1">
        <f t="shared" si="23"/>
        <v>0</v>
      </c>
      <c r="L112" s="1">
        <f t="shared" si="24"/>
        <v>0</v>
      </c>
      <c r="M112" s="1">
        <f t="shared" si="25"/>
        <v>0</v>
      </c>
      <c r="Q112" s="5" t="str">
        <f t="shared" si="26"/>
        <v/>
      </c>
      <c r="R112" s="18" t="str">
        <f t="shared" si="27"/>
        <v/>
      </c>
      <c r="S112" s="3">
        <f t="shared" si="28"/>
        <v>0</v>
      </c>
      <c r="T112" s="3">
        <f t="shared" si="29"/>
        <v>0</v>
      </c>
      <c r="U112" s="3">
        <f t="shared" si="30"/>
        <v>0</v>
      </c>
      <c r="V112" s="3">
        <f t="shared" si="31"/>
        <v>0</v>
      </c>
    </row>
    <row r="113" spans="1:22">
      <c r="A113" s="14"/>
      <c r="H113" s="18"/>
      <c r="J113" s="1">
        <f t="shared" si="22"/>
        <v>0</v>
      </c>
      <c r="K113" s="1">
        <f t="shared" si="23"/>
        <v>0</v>
      </c>
      <c r="L113" s="1">
        <f t="shared" si="24"/>
        <v>0</v>
      </c>
      <c r="M113" s="1">
        <f t="shared" si="25"/>
        <v>0</v>
      </c>
      <c r="Q113" s="5" t="str">
        <f t="shared" ref="Q113:Q131" si="32">IF(A117="","",C117)</f>
        <v/>
      </c>
      <c r="R113" s="18" t="str">
        <f t="shared" ref="R113:R131" si="33">IF(A117="","",H117)</f>
        <v/>
      </c>
      <c r="S113" s="3">
        <f t="shared" ref="S113:V131" si="34">J117</f>
        <v>0</v>
      </c>
      <c r="T113" s="3">
        <f t="shared" si="34"/>
        <v>0</v>
      </c>
      <c r="U113" s="3">
        <f t="shared" si="34"/>
        <v>0</v>
      </c>
      <c r="V113" s="3">
        <f t="shared" si="34"/>
        <v>0</v>
      </c>
    </row>
    <row r="114" spans="1:22">
      <c r="A114" s="14"/>
      <c r="J114" s="1">
        <f t="shared" si="22"/>
        <v>0</v>
      </c>
      <c r="K114" s="1">
        <f t="shared" si="23"/>
        <v>0</v>
      </c>
      <c r="L114" s="1">
        <f t="shared" si="24"/>
        <v>0</v>
      </c>
      <c r="M114" s="1">
        <f t="shared" si="25"/>
        <v>0</v>
      </c>
      <c r="Q114" s="5" t="str">
        <f t="shared" si="32"/>
        <v/>
      </c>
      <c r="R114" s="18" t="str">
        <f t="shared" si="33"/>
        <v/>
      </c>
      <c r="S114" s="3">
        <f t="shared" si="34"/>
        <v>0</v>
      </c>
      <c r="T114" s="3">
        <f t="shared" si="34"/>
        <v>0</v>
      </c>
      <c r="U114" s="3">
        <f t="shared" si="34"/>
        <v>0</v>
      </c>
      <c r="V114" s="3">
        <f t="shared" si="34"/>
        <v>0</v>
      </c>
    </row>
    <row r="115" spans="1:22">
      <c r="A115" s="14"/>
      <c r="J115" s="1">
        <f t="shared" si="22"/>
        <v>0</v>
      </c>
      <c r="K115" s="1">
        <f t="shared" si="23"/>
        <v>0</v>
      </c>
      <c r="L115" s="1">
        <f t="shared" si="24"/>
        <v>0</v>
      </c>
      <c r="M115" s="1">
        <f t="shared" si="25"/>
        <v>0</v>
      </c>
      <c r="Q115" s="5" t="str">
        <f t="shared" si="32"/>
        <v/>
      </c>
      <c r="R115" s="18" t="str">
        <f t="shared" si="33"/>
        <v/>
      </c>
      <c r="S115" s="3">
        <f t="shared" si="34"/>
        <v>0</v>
      </c>
      <c r="T115" s="3">
        <f t="shared" si="34"/>
        <v>0</v>
      </c>
      <c r="U115" s="3">
        <f t="shared" si="34"/>
        <v>0</v>
      </c>
      <c r="V115" s="3">
        <f t="shared" si="34"/>
        <v>0</v>
      </c>
    </row>
    <row r="116" spans="1:22">
      <c r="A116" s="14"/>
      <c r="J116" s="1">
        <f t="shared" si="22"/>
        <v>0</v>
      </c>
      <c r="K116" s="1">
        <f t="shared" si="23"/>
        <v>0</v>
      </c>
      <c r="L116" s="1">
        <f t="shared" si="24"/>
        <v>0</v>
      </c>
      <c r="M116" s="1">
        <f t="shared" si="25"/>
        <v>0</v>
      </c>
      <c r="Q116" s="5" t="str">
        <f t="shared" si="32"/>
        <v/>
      </c>
      <c r="R116" s="18" t="str">
        <f t="shared" si="33"/>
        <v/>
      </c>
      <c r="S116" s="3">
        <f t="shared" si="34"/>
        <v>0</v>
      </c>
      <c r="T116" s="3">
        <f t="shared" si="34"/>
        <v>0</v>
      </c>
      <c r="U116" s="3">
        <f t="shared" si="34"/>
        <v>0</v>
      </c>
      <c r="V116" s="3">
        <f t="shared" si="34"/>
        <v>0</v>
      </c>
    </row>
    <row r="117" spans="1:22">
      <c r="A117" s="14"/>
      <c r="J117" s="1">
        <f t="shared" si="22"/>
        <v>0</v>
      </c>
      <c r="K117" s="1">
        <f t="shared" si="23"/>
        <v>0</v>
      </c>
      <c r="L117" s="1">
        <f t="shared" si="24"/>
        <v>0</v>
      </c>
      <c r="M117" s="1">
        <f t="shared" si="25"/>
        <v>0</v>
      </c>
      <c r="Q117" s="5" t="e">
        <f t="shared" si="32"/>
        <v>#VALUE!</v>
      </c>
      <c r="R117" s="18" t="e">
        <f t="shared" si="33"/>
        <v>#VALUE!</v>
      </c>
      <c r="S117" s="3" t="e">
        <f t="shared" si="34"/>
        <v>#VALUE!</v>
      </c>
      <c r="T117" s="3" t="e">
        <f t="shared" si="34"/>
        <v>#VALUE!</v>
      </c>
      <c r="U117" s="3" t="e">
        <f t="shared" si="34"/>
        <v>#VALUE!</v>
      </c>
      <c r="V117" s="3" t="e">
        <f t="shared" si="34"/>
        <v>#VALUE!</v>
      </c>
    </row>
    <row r="118" spans="1:22">
      <c r="A118" s="14"/>
      <c r="J118" s="1">
        <f t="shared" si="22"/>
        <v>0</v>
      </c>
      <c r="K118" s="1">
        <f t="shared" si="23"/>
        <v>0</v>
      </c>
      <c r="L118" s="1">
        <f t="shared" si="24"/>
        <v>0</v>
      </c>
      <c r="M118" s="1">
        <f t="shared" si="25"/>
        <v>0</v>
      </c>
      <c r="Q118" s="5" t="e">
        <f t="shared" si="32"/>
        <v>#VALUE!</v>
      </c>
      <c r="R118" s="18" t="e">
        <f t="shared" si="33"/>
        <v>#VALUE!</v>
      </c>
      <c r="S118" s="3" t="e">
        <f t="shared" si="34"/>
        <v>#VALUE!</v>
      </c>
      <c r="T118" s="3" t="e">
        <f t="shared" si="34"/>
        <v>#VALUE!</v>
      </c>
      <c r="U118" s="3" t="e">
        <f t="shared" si="34"/>
        <v>#VALUE!</v>
      </c>
      <c r="V118" s="3" t="e">
        <f t="shared" si="34"/>
        <v>#VALUE!</v>
      </c>
    </row>
    <row r="119" spans="1:22">
      <c r="A119" s="14"/>
      <c r="J119" s="1">
        <f t="shared" si="22"/>
        <v>0</v>
      </c>
      <c r="K119" s="1">
        <f t="shared" si="23"/>
        <v>0</v>
      </c>
      <c r="L119" s="1">
        <f t="shared" si="24"/>
        <v>0</v>
      </c>
      <c r="M119" s="1">
        <f t="shared" si="25"/>
        <v>0</v>
      </c>
      <c r="Q119" s="5" t="e">
        <f t="shared" si="32"/>
        <v>#VALUE!</v>
      </c>
      <c r="R119" s="18" t="e">
        <f t="shared" si="33"/>
        <v>#VALUE!</v>
      </c>
      <c r="S119" s="3" t="e">
        <f t="shared" si="34"/>
        <v>#VALUE!</v>
      </c>
      <c r="T119" s="3" t="e">
        <f t="shared" si="34"/>
        <v>#VALUE!</v>
      </c>
      <c r="U119" s="3" t="e">
        <f t="shared" si="34"/>
        <v>#VALUE!</v>
      </c>
      <c r="V119" s="3" t="e">
        <f t="shared" si="34"/>
        <v>#VALUE!</v>
      </c>
    </row>
    <row r="120" spans="1:22">
      <c r="A120" s="14"/>
      <c r="J120" s="1">
        <f t="shared" si="22"/>
        <v>0</v>
      </c>
      <c r="K120" s="1">
        <f t="shared" si="23"/>
        <v>0</v>
      </c>
      <c r="L120" s="1">
        <f t="shared" si="24"/>
        <v>0</v>
      </c>
      <c r="M120" s="1">
        <f t="shared" si="25"/>
        <v>0</v>
      </c>
      <c r="Q120" s="5" t="e">
        <f t="shared" si="32"/>
        <v>#VALUE!</v>
      </c>
      <c r="R120" s="18" t="e">
        <f t="shared" si="33"/>
        <v>#VALUE!</v>
      </c>
      <c r="S120" s="3" t="e">
        <f t="shared" si="34"/>
        <v>#VALUE!</v>
      </c>
      <c r="T120" s="3" t="e">
        <f t="shared" si="34"/>
        <v>#VALUE!</v>
      </c>
      <c r="U120" s="3" t="e">
        <f t="shared" si="34"/>
        <v>#VALUE!</v>
      </c>
      <c r="V120" s="3" t="e">
        <f t="shared" si="34"/>
        <v>#VALUE!</v>
      </c>
    </row>
    <row r="121" spans="1:22">
      <c r="A121" s="14" t="e">
        <f>IF(Tabela17683[[#This Row],[Código]]="IBOV","^BVSP",IF(Tabela17683[[#This Row],[Código]]="","",CONCATENATE(LEFT(Tabela17683[[#This Row],[Código]],6),".SA")))</f>
        <v>#VALUE!</v>
      </c>
      <c r="J121" s="1" t="e">
        <f t="shared" si="22"/>
        <v>#VALUE!</v>
      </c>
      <c r="K121" s="1" t="e">
        <f t="shared" si="23"/>
        <v>#VALUE!</v>
      </c>
      <c r="L121" s="1" t="e">
        <f t="shared" si="24"/>
        <v>#VALUE!</v>
      </c>
      <c r="M121" s="1" t="e">
        <f t="shared" si="25"/>
        <v>#VALUE!</v>
      </c>
      <c r="Q121" s="5" t="e">
        <f t="shared" si="32"/>
        <v>#VALUE!</v>
      </c>
      <c r="R121" s="18" t="e">
        <f t="shared" si="33"/>
        <v>#VALUE!</v>
      </c>
      <c r="S121" s="3" t="e">
        <f t="shared" si="34"/>
        <v>#VALUE!</v>
      </c>
      <c r="T121" s="3" t="e">
        <f t="shared" si="34"/>
        <v>#VALUE!</v>
      </c>
      <c r="U121" s="3" t="e">
        <f t="shared" si="34"/>
        <v>#VALUE!</v>
      </c>
      <c r="V121" s="3" t="e">
        <f t="shared" si="34"/>
        <v>#VALUE!</v>
      </c>
    </row>
    <row r="122" spans="1:22">
      <c r="A122" s="14" t="e">
        <f>IF(Tabela17683[[#This Row],[Código]]="IBOV","^BVSP",IF(Tabela17683[[#This Row],[Código]]="","",CONCATENATE(LEFT(Tabela17683[[#This Row],[Código]],6),".SA")))</f>
        <v>#VALUE!</v>
      </c>
      <c r="J122" s="1" t="e">
        <f t="shared" si="22"/>
        <v>#VALUE!</v>
      </c>
      <c r="K122" s="1" t="e">
        <f t="shared" si="23"/>
        <v>#VALUE!</v>
      </c>
      <c r="L122" s="1" t="e">
        <f t="shared" si="24"/>
        <v>#VALUE!</v>
      </c>
      <c r="M122" s="1" t="e">
        <f t="shared" si="25"/>
        <v>#VALUE!</v>
      </c>
      <c r="Q122" s="5" t="e">
        <f t="shared" si="32"/>
        <v>#VALUE!</v>
      </c>
      <c r="R122" s="18" t="e">
        <f t="shared" si="33"/>
        <v>#VALUE!</v>
      </c>
      <c r="S122" s="3" t="e">
        <f t="shared" si="34"/>
        <v>#VALUE!</v>
      </c>
      <c r="T122" s="3" t="e">
        <f t="shared" si="34"/>
        <v>#VALUE!</v>
      </c>
      <c r="U122" s="3" t="e">
        <f t="shared" si="34"/>
        <v>#VALUE!</v>
      </c>
      <c r="V122" s="3" t="e">
        <f t="shared" si="34"/>
        <v>#VALUE!</v>
      </c>
    </row>
    <row r="123" spans="1:22">
      <c r="A123" s="14" t="e">
        <f>IF(Tabela17683[[#This Row],[Código]]="IBOV","^BVSP",IF(Tabela17683[[#This Row],[Código]]="","",CONCATENATE(LEFT(Tabela17683[[#This Row],[Código]],6),".SA")))</f>
        <v>#VALUE!</v>
      </c>
      <c r="J123" s="1" t="e">
        <f t="shared" si="22"/>
        <v>#VALUE!</v>
      </c>
      <c r="K123" s="1" t="e">
        <f t="shared" si="23"/>
        <v>#VALUE!</v>
      </c>
      <c r="L123" s="1" t="e">
        <f t="shared" si="24"/>
        <v>#VALUE!</v>
      </c>
      <c r="M123" s="1" t="e">
        <f t="shared" si="25"/>
        <v>#VALUE!</v>
      </c>
      <c r="Q123" s="5" t="e">
        <f t="shared" si="32"/>
        <v>#VALUE!</v>
      </c>
      <c r="R123" s="18" t="e">
        <f t="shared" si="33"/>
        <v>#VALUE!</v>
      </c>
      <c r="S123" s="3" t="e">
        <f t="shared" si="34"/>
        <v>#VALUE!</v>
      </c>
      <c r="T123" s="3" t="e">
        <f t="shared" si="34"/>
        <v>#VALUE!</v>
      </c>
      <c r="U123" s="3" t="e">
        <f t="shared" si="34"/>
        <v>#VALUE!</v>
      </c>
      <c r="V123" s="3" t="e">
        <f t="shared" si="34"/>
        <v>#VALUE!</v>
      </c>
    </row>
    <row r="124" spans="1:22">
      <c r="A124" s="14" t="e">
        <f>IF(Tabela17683[[#This Row],[Código]]="IBOV","^BVSP",IF(Tabela17683[[#This Row],[Código]]="","",CONCATENATE(LEFT(Tabela17683[[#This Row],[Código]],6),".SA")))</f>
        <v>#VALUE!</v>
      </c>
      <c r="J124" s="1" t="e">
        <f t="shared" si="22"/>
        <v>#VALUE!</v>
      </c>
      <c r="K124" s="1" t="e">
        <f t="shared" si="23"/>
        <v>#VALUE!</v>
      </c>
      <c r="L124" s="1" t="e">
        <f t="shared" si="24"/>
        <v>#VALUE!</v>
      </c>
      <c r="M124" s="1" t="e">
        <f t="shared" si="25"/>
        <v>#VALUE!</v>
      </c>
      <c r="Q124" s="5" t="e">
        <f t="shared" si="32"/>
        <v>#VALUE!</v>
      </c>
      <c r="R124" s="18" t="e">
        <f t="shared" si="33"/>
        <v>#VALUE!</v>
      </c>
      <c r="S124" s="3" t="e">
        <f t="shared" si="34"/>
        <v>#VALUE!</v>
      </c>
      <c r="T124" s="3" t="e">
        <f t="shared" si="34"/>
        <v>#VALUE!</v>
      </c>
      <c r="U124" s="3" t="e">
        <f t="shared" si="34"/>
        <v>#VALUE!</v>
      </c>
      <c r="V124" s="3" t="e">
        <f t="shared" si="34"/>
        <v>#VALUE!</v>
      </c>
    </row>
    <row r="125" spans="1:22">
      <c r="A125" s="14" t="e">
        <f>IF(Tabela17683[[#This Row],[Código]]="IBOV","^BVSP",IF(Tabela17683[[#This Row],[Código]]="","",CONCATENATE(LEFT(Tabela17683[[#This Row],[Código]],6),".SA")))</f>
        <v>#VALUE!</v>
      </c>
      <c r="J125" s="1" t="e">
        <f t="shared" si="22"/>
        <v>#VALUE!</v>
      </c>
      <c r="K125" s="1" t="e">
        <f t="shared" si="23"/>
        <v>#VALUE!</v>
      </c>
      <c r="L125" s="1" t="e">
        <f t="shared" si="24"/>
        <v>#VALUE!</v>
      </c>
      <c r="M125" s="1" t="e">
        <f t="shared" si="25"/>
        <v>#VALUE!</v>
      </c>
      <c r="Q125" s="5" t="e">
        <f t="shared" si="32"/>
        <v>#VALUE!</v>
      </c>
      <c r="R125" s="18" t="e">
        <f t="shared" si="33"/>
        <v>#VALUE!</v>
      </c>
      <c r="S125" s="3" t="e">
        <f t="shared" si="34"/>
        <v>#VALUE!</v>
      </c>
      <c r="T125" s="3" t="e">
        <f t="shared" si="34"/>
        <v>#VALUE!</v>
      </c>
      <c r="U125" s="3" t="e">
        <f t="shared" si="34"/>
        <v>#VALUE!</v>
      </c>
      <c r="V125" s="3" t="e">
        <f t="shared" si="34"/>
        <v>#VALUE!</v>
      </c>
    </row>
    <row r="126" spans="1:22">
      <c r="A126" s="14" t="e">
        <f>IF(Tabela17683[[#This Row],[Código]]="IBOV","^BVSP",IF(Tabela17683[[#This Row],[Código]]="","",CONCATENATE(LEFT(Tabela17683[[#This Row],[Código]],6),".SA")))</f>
        <v>#VALUE!</v>
      </c>
      <c r="J126" s="1" t="e">
        <f t="shared" si="22"/>
        <v>#VALUE!</v>
      </c>
      <c r="K126" s="1" t="e">
        <f t="shared" si="23"/>
        <v>#VALUE!</v>
      </c>
      <c r="L126" s="1" t="e">
        <f t="shared" si="24"/>
        <v>#VALUE!</v>
      </c>
      <c r="M126" s="1" t="e">
        <f t="shared" si="25"/>
        <v>#VALUE!</v>
      </c>
      <c r="Q126" s="5" t="e">
        <f t="shared" si="32"/>
        <v>#VALUE!</v>
      </c>
      <c r="R126" s="18" t="e">
        <f t="shared" si="33"/>
        <v>#VALUE!</v>
      </c>
      <c r="S126" s="3" t="e">
        <f t="shared" si="34"/>
        <v>#VALUE!</v>
      </c>
      <c r="T126" s="3" t="e">
        <f t="shared" si="34"/>
        <v>#VALUE!</v>
      </c>
      <c r="U126" s="3" t="e">
        <f t="shared" si="34"/>
        <v>#VALUE!</v>
      </c>
      <c r="V126" s="3" t="e">
        <f t="shared" si="34"/>
        <v>#VALUE!</v>
      </c>
    </row>
    <row r="127" spans="1:22">
      <c r="A127" s="14" t="e">
        <f>IF(Tabela17683[[#This Row],[Código]]="IBOV","^BVSP",IF(Tabela17683[[#This Row],[Código]]="","",CONCATENATE(LEFT(Tabela17683[[#This Row],[Código]],6),".SA")))</f>
        <v>#VALUE!</v>
      </c>
      <c r="J127" s="1" t="e">
        <f t="shared" si="22"/>
        <v>#VALUE!</v>
      </c>
      <c r="K127" s="1" t="e">
        <f t="shared" si="23"/>
        <v>#VALUE!</v>
      </c>
      <c r="L127" s="1" t="e">
        <f t="shared" si="24"/>
        <v>#VALUE!</v>
      </c>
      <c r="M127" s="1" t="e">
        <f t="shared" si="25"/>
        <v>#VALUE!</v>
      </c>
      <c r="Q127" s="5" t="e">
        <f t="shared" si="32"/>
        <v>#VALUE!</v>
      </c>
      <c r="R127" s="18" t="e">
        <f t="shared" si="33"/>
        <v>#VALUE!</v>
      </c>
      <c r="S127" s="3" t="e">
        <f t="shared" si="34"/>
        <v>#VALUE!</v>
      </c>
      <c r="T127" s="3" t="e">
        <f t="shared" si="34"/>
        <v>#VALUE!</v>
      </c>
      <c r="U127" s="3" t="e">
        <f t="shared" si="34"/>
        <v>#VALUE!</v>
      </c>
      <c r="V127" s="3" t="e">
        <f t="shared" si="34"/>
        <v>#VALUE!</v>
      </c>
    </row>
    <row r="128" spans="1:22">
      <c r="A128" s="14" t="e">
        <f>IF(Tabela17683[[#This Row],[Código]]="IBOV","^BVSP",IF(Tabela17683[[#This Row],[Código]]="","",CONCATENATE(LEFT(Tabela17683[[#This Row],[Código]],6),".SA")))</f>
        <v>#VALUE!</v>
      </c>
      <c r="J128" s="1" t="e">
        <f t="shared" si="22"/>
        <v>#VALUE!</v>
      </c>
      <c r="K128" s="1" t="e">
        <f t="shared" si="23"/>
        <v>#VALUE!</v>
      </c>
      <c r="L128" s="1" t="e">
        <f t="shared" si="24"/>
        <v>#VALUE!</v>
      </c>
      <c r="M128" s="1" t="e">
        <f t="shared" si="25"/>
        <v>#VALUE!</v>
      </c>
      <c r="Q128" s="5" t="e">
        <f t="shared" si="32"/>
        <v>#VALUE!</v>
      </c>
      <c r="R128" s="18" t="e">
        <f t="shared" si="33"/>
        <v>#VALUE!</v>
      </c>
      <c r="S128" s="3" t="e">
        <f t="shared" si="34"/>
        <v>#VALUE!</v>
      </c>
      <c r="T128" s="3" t="e">
        <f t="shared" si="34"/>
        <v>#VALUE!</v>
      </c>
      <c r="U128" s="3" t="e">
        <f t="shared" si="34"/>
        <v>#VALUE!</v>
      </c>
      <c r="V128" s="3" t="e">
        <f t="shared" si="34"/>
        <v>#VALUE!</v>
      </c>
    </row>
    <row r="129" spans="1:22">
      <c r="A129" s="14" t="e">
        <f>IF(Tabela17683[[#This Row],[Código]]="IBOV","^BVSP",IF(Tabela17683[[#This Row],[Código]]="","",CONCATENATE(LEFT(Tabela17683[[#This Row],[Código]],6),".SA")))</f>
        <v>#VALUE!</v>
      </c>
      <c r="J129" s="1" t="e">
        <f t="shared" si="22"/>
        <v>#VALUE!</v>
      </c>
      <c r="K129" s="1" t="e">
        <f t="shared" si="23"/>
        <v>#VALUE!</v>
      </c>
      <c r="L129" s="1" t="e">
        <f t="shared" si="24"/>
        <v>#VALUE!</v>
      </c>
      <c r="M129" s="1" t="e">
        <f t="shared" si="25"/>
        <v>#VALUE!</v>
      </c>
      <c r="P129" s="2"/>
      <c r="Q129" s="5" t="e">
        <f t="shared" si="32"/>
        <v>#VALUE!</v>
      </c>
      <c r="R129" s="18" t="e">
        <f t="shared" si="33"/>
        <v>#VALUE!</v>
      </c>
      <c r="S129" s="3" t="e">
        <f t="shared" si="34"/>
        <v>#VALUE!</v>
      </c>
      <c r="T129" s="3" t="e">
        <f t="shared" si="34"/>
        <v>#VALUE!</v>
      </c>
      <c r="U129" s="3" t="e">
        <f t="shared" si="34"/>
        <v>#VALUE!</v>
      </c>
      <c r="V129" s="3" t="e">
        <f t="shared" si="34"/>
        <v>#VALUE!</v>
      </c>
    </row>
    <row r="130" spans="1:22">
      <c r="A130" s="14" t="e">
        <f>IF(Tabela17683[[#This Row],[Código]]="IBOV","^BVSP",IF(Tabela17683[[#This Row],[Código]]="","",CONCATENATE(LEFT(Tabela17683[[#This Row],[Código]],6),".SA")))</f>
        <v>#VALUE!</v>
      </c>
      <c r="J130" s="1" t="e">
        <f t="shared" si="22"/>
        <v>#VALUE!</v>
      </c>
      <c r="K130" s="1" t="e">
        <f t="shared" si="23"/>
        <v>#VALUE!</v>
      </c>
      <c r="L130" s="1" t="e">
        <f t="shared" si="24"/>
        <v>#VALUE!</v>
      </c>
      <c r="M130" s="1" t="e">
        <f t="shared" si="25"/>
        <v>#VALUE!</v>
      </c>
      <c r="P130" s="5"/>
      <c r="Q130" s="5" t="str">
        <f t="shared" si="32"/>
        <v/>
      </c>
      <c r="R130" s="18" t="str">
        <f t="shared" si="33"/>
        <v/>
      </c>
      <c r="S130" s="3">
        <f t="shared" si="34"/>
        <v>0</v>
      </c>
      <c r="T130" s="3">
        <f t="shared" si="34"/>
        <v>0</v>
      </c>
      <c r="U130" s="3">
        <f t="shared" si="34"/>
        <v>0</v>
      </c>
      <c r="V130" s="3">
        <f t="shared" si="34"/>
        <v>0</v>
      </c>
    </row>
    <row r="131" spans="1:22">
      <c r="A131" s="14" t="e">
        <f>IF(Tabela17683[[#This Row],[Código]]="IBOV","^BVSP",IF(Tabela17683[[#This Row],[Código]]="","",CONCATENATE(LEFT(Tabela17683[[#This Row],[Código]],6),".SA")))</f>
        <v>#VALUE!</v>
      </c>
      <c r="J131" s="1" t="e">
        <f t="shared" si="22"/>
        <v>#VALUE!</v>
      </c>
      <c r="K131" s="1" t="e">
        <f t="shared" si="23"/>
        <v>#VALUE!</v>
      </c>
      <c r="L131" s="1" t="e">
        <f t="shared" si="24"/>
        <v>#VALUE!</v>
      </c>
      <c r="M131" s="1" t="e">
        <f t="shared" si="25"/>
        <v>#VALUE!</v>
      </c>
      <c r="Q131" s="5" t="str">
        <f t="shared" si="32"/>
        <v/>
      </c>
      <c r="R131" s="18" t="str">
        <f t="shared" si="33"/>
        <v/>
      </c>
      <c r="S131" s="3">
        <f t="shared" si="34"/>
        <v>0</v>
      </c>
      <c r="T131" s="3">
        <f t="shared" si="34"/>
        <v>0</v>
      </c>
      <c r="U131" s="3">
        <f t="shared" si="34"/>
        <v>0</v>
      </c>
      <c r="V131" s="3">
        <f t="shared" si="34"/>
        <v>0</v>
      </c>
    </row>
    <row r="132" spans="1:22">
      <c r="A132" s="14" t="e">
        <f>IF(Tabela17683[[#This Row],[Código]]="IBOV","^BVSP",IF(Tabela17683[[#This Row],[Código]]="","",CONCATENATE(LEFT(Tabela17683[[#This Row],[Código]],6),".SA")))</f>
        <v>#VALUE!</v>
      </c>
      <c r="J132" s="1" t="e">
        <f t="shared" si="22"/>
        <v>#VALUE!</v>
      </c>
      <c r="K132" s="1" t="e">
        <f t="shared" si="23"/>
        <v>#VALUE!</v>
      </c>
      <c r="L132" s="1" t="e">
        <f t="shared" si="24"/>
        <v>#VALUE!</v>
      </c>
      <c r="M132" s="1" t="e">
        <f t="shared" si="25"/>
        <v>#VALUE!</v>
      </c>
      <c r="P132" s="1" t="s">
        <v>2174</v>
      </c>
      <c r="Q132" s="1" t="str">
        <f t="shared" ref="Q132:Q158" si="35">IF(A148="","",C149)</f>
        <v/>
      </c>
      <c r="R132" s="18" t="str">
        <f t="shared" ref="R132:R158" si="36">IF(A148="","",H148)</f>
        <v/>
      </c>
      <c r="S132" s="3">
        <f t="shared" ref="S132:V147" si="37">J148</f>
        <v>0</v>
      </c>
      <c r="T132" s="3">
        <f t="shared" si="37"/>
        <v>0</v>
      </c>
      <c r="U132" s="3">
        <f t="shared" si="37"/>
        <v>0</v>
      </c>
      <c r="V132" s="3">
        <f t="shared" si="37"/>
        <v>0</v>
      </c>
    </row>
    <row r="133" spans="1:22">
      <c r="A133" s="14" t="e">
        <f>IF(Tabela17683[[#This Row],[Código]]="IBOV","^BVSP",IF(Tabela17683[[#This Row],[Código]]="","",CONCATENATE(LEFT(Tabela17683[[#This Row],[Código]],6),".SA")))</f>
        <v>#VALUE!</v>
      </c>
      <c r="J133" s="1" t="e">
        <f t="shared" si="22"/>
        <v>#VALUE!</v>
      </c>
      <c r="K133" s="1" t="e">
        <f t="shared" si="23"/>
        <v>#VALUE!</v>
      </c>
      <c r="L133" s="1" t="e">
        <f t="shared" si="24"/>
        <v>#VALUE!</v>
      </c>
      <c r="M133" s="1" t="e">
        <f t="shared" si="25"/>
        <v>#VALUE!</v>
      </c>
      <c r="P133" s="1" t="s">
        <v>2174</v>
      </c>
      <c r="Q133" s="1" t="str">
        <f t="shared" si="35"/>
        <v/>
      </c>
      <c r="R133" s="18" t="str">
        <f t="shared" si="36"/>
        <v/>
      </c>
      <c r="S133" s="3">
        <f t="shared" si="37"/>
        <v>0</v>
      </c>
      <c r="T133" s="3">
        <f t="shared" si="37"/>
        <v>0</v>
      </c>
      <c r="U133" s="3">
        <f t="shared" si="37"/>
        <v>0</v>
      </c>
      <c r="V133" s="3">
        <f t="shared" si="37"/>
        <v>0</v>
      </c>
    </row>
    <row r="134" spans="1:22">
      <c r="A134" s="14"/>
      <c r="J134" s="1">
        <f t="shared" si="22"/>
        <v>0</v>
      </c>
      <c r="K134" s="1">
        <f t="shared" si="23"/>
        <v>0</v>
      </c>
      <c r="L134" s="1">
        <f t="shared" si="24"/>
        <v>0</v>
      </c>
      <c r="M134" s="1">
        <f t="shared" si="25"/>
        <v>0</v>
      </c>
      <c r="P134" s="1" t="s">
        <v>2174</v>
      </c>
      <c r="Q134" s="1" t="str">
        <f t="shared" si="35"/>
        <v/>
      </c>
      <c r="R134" s="18" t="str">
        <f t="shared" si="36"/>
        <v/>
      </c>
      <c r="S134" s="3">
        <f t="shared" si="37"/>
        <v>0</v>
      </c>
      <c r="T134" s="3">
        <f t="shared" si="37"/>
        <v>0</v>
      </c>
      <c r="U134" s="3">
        <f t="shared" si="37"/>
        <v>0</v>
      </c>
      <c r="V134" s="3">
        <f t="shared" si="37"/>
        <v>0</v>
      </c>
    </row>
    <row r="135" spans="1:22">
      <c r="A135" s="14"/>
      <c r="J135" s="1">
        <f t="shared" si="22"/>
        <v>0</v>
      </c>
      <c r="K135" s="1">
        <f t="shared" si="23"/>
        <v>0</v>
      </c>
      <c r="L135" s="1">
        <f t="shared" si="24"/>
        <v>0</v>
      </c>
      <c r="M135" s="1">
        <f t="shared" si="25"/>
        <v>0</v>
      </c>
      <c r="P135" s="1" t="s">
        <v>2174</v>
      </c>
      <c r="Q135" s="1" t="str">
        <f t="shared" si="35"/>
        <v/>
      </c>
      <c r="R135" s="18" t="str">
        <f t="shared" si="36"/>
        <v/>
      </c>
      <c r="S135" s="3">
        <f t="shared" si="37"/>
        <v>0</v>
      </c>
      <c r="T135" s="3">
        <f t="shared" si="37"/>
        <v>0</v>
      </c>
      <c r="U135" s="3">
        <f t="shared" si="37"/>
        <v>0</v>
      </c>
      <c r="V135" s="3">
        <f t="shared" si="37"/>
        <v>0</v>
      </c>
    </row>
    <row r="136" spans="1:22">
      <c r="A136" s="14"/>
      <c r="J136" s="1">
        <f t="shared" ref="J136:J172" si="38">IF($A136="",0,IF(D136&lt;&gt;"N/A",VALUE(CONCATENATE(LEFT(D136,LEN(D136)-3),",",RIGHT(D136,2))),0))</f>
        <v>0</v>
      </c>
      <c r="K136" s="1">
        <f t="shared" ref="K136:K172" si="39">IF($A136="",0,IF(E136&lt;&gt;"N/A",VALUE(CONCATENATE(LEFT(E136,LEN(E136)-3),",",RIGHT(E136,2))),0))</f>
        <v>0</v>
      </c>
      <c r="L136" s="1">
        <f t="shared" ref="L136:L172" si="40">IF($A136="",0,IF(F136&lt;&gt;"N/A",VALUE(CONCATENATE(LEFT(F136,LEN(F136)-3),",",RIGHT(F136,2))),0))</f>
        <v>0</v>
      </c>
      <c r="M136" s="1">
        <f t="shared" ref="M136:M172" si="41">IF($A136="",0,IF(G136&lt;&gt;"N/A",VALUE(CONCATENATE(LEFT(G136,LEN(G136)-3),",",RIGHT(G136,2))),0))</f>
        <v>0</v>
      </c>
      <c r="P136" s="1" t="s">
        <v>2174</v>
      </c>
      <c r="Q136" s="1" t="str">
        <f t="shared" si="35"/>
        <v/>
      </c>
      <c r="R136" s="18" t="str">
        <f t="shared" si="36"/>
        <v/>
      </c>
      <c r="S136" s="3">
        <f t="shared" si="37"/>
        <v>0</v>
      </c>
      <c r="T136" s="3">
        <f t="shared" si="37"/>
        <v>0</v>
      </c>
      <c r="U136" s="3">
        <f t="shared" si="37"/>
        <v>0</v>
      </c>
      <c r="V136" s="3">
        <f t="shared" si="37"/>
        <v>0</v>
      </c>
    </row>
    <row r="137" spans="1:22">
      <c r="A137" s="14"/>
      <c r="J137" s="1">
        <f t="shared" si="38"/>
        <v>0</v>
      </c>
      <c r="K137" s="1">
        <f t="shared" si="39"/>
        <v>0</v>
      </c>
      <c r="L137" s="1">
        <f t="shared" si="40"/>
        <v>0</v>
      </c>
      <c r="M137" s="1">
        <f t="shared" si="41"/>
        <v>0</v>
      </c>
      <c r="P137" s="1" t="s">
        <v>2174</v>
      </c>
      <c r="Q137" s="1" t="str">
        <f t="shared" si="35"/>
        <v/>
      </c>
      <c r="R137" s="18" t="str">
        <f t="shared" si="36"/>
        <v/>
      </c>
      <c r="S137" s="3">
        <f t="shared" si="37"/>
        <v>0</v>
      </c>
      <c r="T137" s="3">
        <f t="shared" si="37"/>
        <v>0</v>
      </c>
      <c r="U137" s="3">
        <f t="shared" si="37"/>
        <v>0</v>
      </c>
      <c r="V137" s="3">
        <f t="shared" si="37"/>
        <v>0</v>
      </c>
    </row>
    <row r="138" spans="1:22">
      <c r="A138" s="14"/>
      <c r="J138" s="1">
        <f t="shared" si="38"/>
        <v>0</v>
      </c>
      <c r="K138" s="1">
        <f t="shared" si="39"/>
        <v>0</v>
      </c>
      <c r="L138" s="1">
        <f t="shared" si="40"/>
        <v>0</v>
      </c>
      <c r="M138" s="1">
        <f t="shared" si="41"/>
        <v>0</v>
      </c>
      <c r="P138" s="1" t="s">
        <v>2174</v>
      </c>
      <c r="Q138" s="1" t="str">
        <f t="shared" si="35"/>
        <v/>
      </c>
      <c r="R138" s="18" t="str">
        <f t="shared" si="36"/>
        <v/>
      </c>
      <c r="S138" s="3">
        <f t="shared" si="37"/>
        <v>0</v>
      </c>
      <c r="T138" s="3">
        <f t="shared" si="37"/>
        <v>0</v>
      </c>
      <c r="U138" s="3">
        <f t="shared" si="37"/>
        <v>0</v>
      </c>
      <c r="V138" s="3">
        <f t="shared" si="37"/>
        <v>0</v>
      </c>
    </row>
    <row r="139" spans="1:22">
      <c r="A139" s="14"/>
      <c r="J139" s="1">
        <f t="shared" si="38"/>
        <v>0</v>
      </c>
      <c r="K139" s="1">
        <f t="shared" si="39"/>
        <v>0</v>
      </c>
      <c r="L139" s="1">
        <f t="shared" si="40"/>
        <v>0</v>
      </c>
      <c r="M139" s="1">
        <f t="shared" si="41"/>
        <v>0</v>
      </c>
      <c r="P139" s="1" t="s">
        <v>2174</v>
      </c>
      <c r="Q139" s="1" t="str">
        <f t="shared" si="35"/>
        <v/>
      </c>
      <c r="R139" s="18" t="str">
        <f t="shared" si="36"/>
        <v/>
      </c>
      <c r="S139" s="3">
        <f t="shared" si="37"/>
        <v>0</v>
      </c>
      <c r="T139" s="3">
        <f t="shared" si="37"/>
        <v>0</v>
      </c>
      <c r="U139" s="3">
        <f t="shared" si="37"/>
        <v>0</v>
      </c>
      <c r="V139" s="3">
        <f t="shared" si="37"/>
        <v>0</v>
      </c>
    </row>
    <row r="140" spans="1:22">
      <c r="A140" s="14"/>
      <c r="J140" s="1">
        <f t="shared" si="38"/>
        <v>0</v>
      </c>
      <c r="K140" s="1">
        <f t="shared" si="39"/>
        <v>0</v>
      </c>
      <c r="L140" s="1">
        <f t="shared" si="40"/>
        <v>0</v>
      </c>
      <c r="M140" s="1">
        <f t="shared" si="41"/>
        <v>0</v>
      </c>
      <c r="P140" s="1" t="s">
        <v>2174</v>
      </c>
      <c r="Q140" s="1" t="str">
        <f t="shared" si="35"/>
        <v/>
      </c>
      <c r="R140" s="18" t="str">
        <f t="shared" si="36"/>
        <v/>
      </c>
      <c r="S140" s="3">
        <f t="shared" si="37"/>
        <v>0</v>
      </c>
      <c r="T140" s="3">
        <f t="shared" si="37"/>
        <v>0</v>
      </c>
      <c r="U140" s="3">
        <f t="shared" si="37"/>
        <v>0</v>
      </c>
      <c r="V140" s="3">
        <f t="shared" si="37"/>
        <v>0</v>
      </c>
    </row>
    <row r="141" spans="1:22">
      <c r="A141" s="14"/>
      <c r="J141" s="1">
        <f t="shared" si="38"/>
        <v>0</v>
      </c>
      <c r="K141" s="1">
        <f t="shared" si="39"/>
        <v>0</v>
      </c>
      <c r="L141" s="1">
        <f t="shared" si="40"/>
        <v>0</v>
      </c>
      <c r="M141" s="1">
        <f t="shared" si="41"/>
        <v>0</v>
      </c>
      <c r="P141" s="1" t="s">
        <v>2174</v>
      </c>
      <c r="Q141" s="1" t="str">
        <f t="shared" si="35"/>
        <v/>
      </c>
      <c r="R141" s="18" t="str">
        <f t="shared" si="36"/>
        <v/>
      </c>
      <c r="S141" s="3">
        <f t="shared" si="37"/>
        <v>0</v>
      </c>
      <c r="T141" s="3">
        <f t="shared" si="37"/>
        <v>0</v>
      </c>
      <c r="U141" s="3">
        <f t="shared" si="37"/>
        <v>0</v>
      </c>
      <c r="V141" s="3">
        <f t="shared" si="37"/>
        <v>0</v>
      </c>
    </row>
    <row r="142" spans="1:22">
      <c r="A142" s="14"/>
      <c r="J142" s="1">
        <f t="shared" si="38"/>
        <v>0</v>
      </c>
      <c r="K142" s="1">
        <f t="shared" si="39"/>
        <v>0</v>
      </c>
      <c r="L142" s="1">
        <f t="shared" si="40"/>
        <v>0</v>
      </c>
      <c r="M142" s="1">
        <f t="shared" si="41"/>
        <v>0</v>
      </c>
      <c r="P142" s="1" t="s">
        <v>2174</v>
      </c>
      <c r="Q142" s="1" t="str">
        <f t="shared" si="35"/>
        <v/>
      </c>
      <c r="R142" s="18" t="str">
        <f t="shared" si="36"/>
        <v/>
      </c>
      <c r="S142" s="3">
        <f t="shared" si="37"/>
        <v>0</v>
      </c>
      <c r="T142" s="3">
        <f t="shared" si="37"/>
        <v>0</v>
      </c>
      <c r="U142" s="3">
        <f t="shared" si="37"/>
        <v>0</v>
      </c>
      <c r="V142" s="3">
        <f t="shared" si="37"/>
        <v>0</v>
      </c>
    </row>
    <row r="143" spans="1:22">
      <c r="A143" s="14"/>
      <c r="J143" s="1">
        <f t="shared" si="38"/>
        <v>0</v>
      </c>
      <c r="K143" s="1">
        <f t="shared" si="39"/>
        <v>0</v>
      </c>
      <c r="L143" s="1">
        <f t="shared" si="40"/>
        <v>0</v>
      </c>
      <c r="M143" s="1">
        <f t="shared" si="41"/>
        <v>0</v>
      </c>
      <c r="P143" s="1" t="s">
        <v>2174</v>
      </c>
      <c r="Q143" s="1" t="str">
        <f t="shared" si="35"/>
        <v/>
      </c>
      <c r="R143" s="18" t="str">
        <f t="shared" si="36"/>
        <v/>
      </c>
      <c r="S143" s="3">
        <f t="shared" si="37"/>
        <v>0</v>
      </c>
      <c r="T143" s="3">
        <f t="shared" si="37"/>
        <v>0</v>
      </c>
      <c r="U143" s="3">
        <f t="shared" si="37"/>
        <v>0</v>
      </c>
      <c r="V143" s="3">
        <f t="shared" si="37"/>
        <v>0</v>
      </c>
    </row>
    <row r="144" spans="1:22">
      <c r="A144" s="14"/>
      <c r="J144" s="1">
        <f t="shared" si="38"/>
        <v>0</v>
      </c>
      <c r="K144" s="1">
        <f t="shared" si="39"/>
        <v>0</v>
      </c>
      <c r="L144" s="1">
        <f t="shared" si="40"/>
        <v>0</v>
      </c>
      <c r="M144" s="1">
        <f t="shared" si="41"/>
        <v>0</v>
      </c>
      <c r="P144" s="1" t="s">
        <v>2174</v>
      </c>
      <c r="Q144" s="1" t="str">
        <f t="shared" si="35"/>
        <v/>
      </c>
      <c r="R144" s="18" t="str">
        <f t="shared" si="36"/>
        <v/>
      </c>
      <c r="S144" s="3">
        <f t="shared" si="37"/>
        <v>0</v>
      </c>
      <c r="T144" s="3">
        <f t="shared" si="37"/>
        <v>0</v>
      </c>
      <c r="U144" s="3">
        <f t="shared" si="37"/>
        <v>0</v>
      </c>
      <c r="V144" s="3">
        <f t="shared" si="37"/>
        <v>0</v>
      </c>
    </row>
    <row r="145" spans="1:22">
      <c r="A145" s="14"/>
      <c r="J145" s="1">
        <f t="shared" si="38"/>
        <v>0</v>
      </c>
      <c r="K145" s="1">
        <f t="shared" si="39"/>
        <v>0</v>
      </c>
      <c r="L145" s="1">
        <f t="shared" si="40"/>
        <v>0</v>
      </c>
      <c r="M145" s="1">
        <f t="shared" si="41"/>
        <v>0</v>
      </c>
      <c r="P145" s="1" t="s">
        <v>2174</v>
      </c>
      <c r="Q145" s="1" t="str">
        <f t="shared" si="35"/>
        <v/>
      </c>
      <c r="R145" s="18" t="str">
        <f t="shared" si="36"/>
        <v/>
      </c>
      <c r="S145" s="3">
        <f t="shared" si="37"/>
        <v>0</v>
      </c>
      <c r="T145" s="3">
        <f t="shared" si="37"/>
        <v>0</v>
      </c>
      <c r="U145" s="3">
        <f t="shared" si="37"/>
        <v>0</v>
      </c>
      <c r="V145" s="3">
        <f t="shared" si="37"/>
        <v>0</v>
      </c>
    </row>
    <row r="146" spans="1:22">
      <c r="A146" s="14"/>
      <c r="J146" s="1">
        <f t="shared" si="38"/>
        <v>0</v>
      </c>
      <c r="K146" s="1">
        <f t="shared" si="39"/>
        <v>0</v>
      </c>
      <c r="L146" s="1">
        <f t="shared" si="40"/>
        <v>0</v>
      </c>
      <c r="M146" s="1">
        <f t="shared" si="41"/>
        <v>0</v>
      </c>
      <c r="P146" s="1" t="s">
        <v>2174</v>
      </c>
      <c r="Q146" s="1" t="str">
        <f t="shared" si="35"/>
        <v/>
      </c>
      <c r="R146" s="18" t="str">
        <f t="shared" si="36"/>
        <v/>
      </c>
      <c r="S146" s="3">
        <f t="shared" si="37"/>
        <v>0</v>
      </c>
      <c r="T146" s="3">
        <f t="shared" si="37"/>
        <v>0</v>
      </c>
      <c r="U146" s="3">
        <f t="shared" si="37"/>
        <v>0</v>
      </c>
      <c r="V146" s="3">
        <f t="shared" si="37"/>
        <v>0</v>
      </c>
    </row>
    <row r="147" spans="1:22">
      <c r="A147" s="14"/>
      <c r="J147" s="1">
        <f t="shared" si="38"/>
        <v>0</v>
      </c>
      <c r="K147" s="1">
        <f t="shared" si="39"/>
        <v>0</v>
      </c>
      <c r="L147" s="1">
        <f t="shared" si="40"/>
        <v>0</v>
      </c>
      <c r="M147" s="1">
        <f t="shared" si="41"/>
        <v>0</v>
      </c>
      <c r="P147" s="1" t="s">
        <v>2174</v>
      </c>
      <c r="Q147" s="1" t="str">
        <f t="shared" si="35"/>
        <v/>
      </c>
      <c r="R147" s="18" t="str">
        <f t="shared" si="36"/>
        <v/>
      </c>
      <c r="S147" s="3">
        <f t="shared" si="37"/>
        <v>0</v>
      </c>
      <c r="T147" s="3">
        <f t="shared" si="37"/>
        <v>0</v>
      </c>
      <c r="U147" s="3">
        <f t="shared" si="37"/>
        <v>0</v>
      </c>
      <c r="V147" s="3">
        <f t="shared" si="37"/>
        <v>0</v>
      </c>
    </row>
    <row r="148" spans="1:22">
      <c r="A148" s="14"/>
      <c r="J148" s="1">
        <f t="shared" si="38"/>
        <v>0</v>
      </c>
      <c r="K148" s="1">
        <f t="shared" si="39"/>
        <v>0</v>
      </c>
      <c r="L148" s="1">
        <f t="shared" si="40"/>
        <v>0</v>
      </c>
      <c r="M148" s="1">
        <f t="shared" si="41"/>
        <v>0</v>
      </c>
      <c r="P148" s="1" t="s">
        <v>2174</v>
      </c>
      <c r="Q148" s="1" t="str">
        <f t="shared" si="35"/>
        <v/>
      </c>
      <c r="R148" s="18" t="str">
        <f t="shared" si="36"/>
        <v/>
      </c>
      <c r="S148" s="3">
        <f t="shared" ref="S148:V158" si="42">J164</f>
        <v>0</v>
      </c>
      <c r="T148" s="3">
        <f t="shared" si="42"/>
        <v>0</v>
      </c>
      <c r="U148" s="3">
        <f t="shared" si="42"/>
        <v>0</v>
      </c>
      <c r="V148" s="3">
        <f t="shared" si="42"/>
        <v>0</v>
      </c>
    </row>
    <row r="149" spans="1:22">
      <c r="A149" s="14"/>
      <c r="J149" s="1">
        <f t="shared" si="38"/>
        <v>0</v>
      </c>
      <c r="K149" s="1">
        <f t="shared" si="39"/>
        <v>0</v>
      </c>
      <c r="L149" s="1">
        <f t="shared" si="40"/>
        <v>0</v>
      </c>
      <c r="M149" s="1">
        <f t="shared" si="41"/>
        <v>0</v>
      </c>
      <c r="P149" s="1" t="s">
        <v>2174</v>
      </c>
      <c r="Q149" s="1" t="str">
        <f t="shared" si="35"/>
        <v/>
      </c>
      <c r="R149" s="18" t="str">
        <f t="shared" si="36"/>
        <v/>
      </c>
      <c r="S149" s="3">
        <f t="shared" si="42"/>
        <v>0</v>
      </c>
      <c r="T149" s="3">
        <f t="shared" si="42"/>
        <v>0</v>
      </c>
      <c r="U149" s="3">
        <f t="shared" si="42"/>
        <v>0</v>
      </c>
      <c r="V149" s="3">
        <f t="shared" si="42"/>
        <v>0</v>
      </c>
    </row>
    <row r="150" spans="1:22">
      <c r="A150" s="14"/>
      <c r="J150" s="1">
        <f t="shared" si="38"/>
        <v>0</v>
      </c>
      <c r="K150" s="1">
        <f t="shared" si="39"/>
        <v>0</v>
      </c>
      <c r="L150" s="1">
        <f t="shared" si="40"/>
        <v>0</v>
      </c>
      <c r="M150" s="1">
        <f t="shared" si="41"/>
        <v>0</v>
      </c>
      <c r="P150" s="1" t="s">
        <v>2174</v>
      </c>
      <c r="Q150" s="1" t="str">
        <f t="shared" si="35"/>
        <v/>
      </c>
      <c r="R150" s="18" t="str">
        <f t="shared" si="36"/>
        <v/>
      </c>
      <c r="S150" s="3">
        <f t="shared" si="42"/>
        <v>0</v>
      </c>
      <c r="T150" s="3">
        <f t="shared" si="42"/>
        <v>0</v>
      </c>
      <c r="U150" s="3">
        <f t="shared" si="42"/>
        <v>0</v>
      </c>
      <c r="V150" s="3">
        <f t="shared" si="42"/>
        <v>0</v>
      </c>
    </row>
    <row r="151" spans="1:22">
      <c r="A151" s="14"/>
      <c r="J151" s="1">
        <f t="shared" si="38"/>
        <v>0</v>
      </c>
      <c r="K151" s="1">
        <f t="shared" si="39"/>
        <v>0</v>
      </c>
      <c r="L151" s="1">
        <f t="shared" si="40"/>
        <v>0</v>
      </c>
      <c r="M151" s="1">
        <f t="shared" si="41"/>
        <v>0</v>
      </c>
      <c r="P151" s="1" t="s">
        <v>2174</v>
      </c>
      <c r="Q151" s="1" t="str">
        <f t="shared" si="35"/>
        <v/>
      </c>
      <c r="R151" s="18" t="str">
        <f t="shared" si="36"/>
        <v/>
      </c>
      <c r="S151" s="3">
        <f t="shared" si="42"/>
        <v>0</v>
      </c>
      <c r="T151" s="3">
        <f t="shared" si="42"/>
        <v>0</v>
      </c>
      <c r="U151" s="3">
        <f t="shared" si="42"/>
        <v>0</v>
      </c>
      <c r="V151" s="3">
        <f t="shared" si="42"/>
        <v>0</v>
      </c>
    </row>
    <row r="152" spans="1:22">
      <c r="A152" s="14"/>
      <c r="J152" s="1">
        <f t="shared" si="38"/>
        <v>0</v>
      </c>
      <c r="K152" s="1">
        <f t="shared" si="39"/>
        <v>0</v>
      </c>
      <c r="L152" s="1">
        <f t="shared" si="40"/>
        <v>0</v>
      </c>
      <c r="M152" s="1">
        <f t="shared" si="41"/>
        <v>0</v>
      </c>
      <c r="P152" s="1" t="s">
        <v>2174</v>
      </c>
      <c r="Q152" s="1" t="str">
        <f t="shared" si="35"/>
        <v/>
      </c>
      <c r="R152" s="18" t="str">
        <f t="shared" si="36"/>
        <v/>
      </c>
      <c r="S152" s="3">
        <f t="shared" si="42"/>
        <v>0</v>
      </c>
      <c r="T152" s="3">
        <f t="shared" si="42"/>
        <v>0</v>
      </c>
      <c r="U152" s="3">
        <f t="shared" si="42"/>
        <v>0</v>
      </c>
      <c r="V152" s="3">
        <f t="shared" si="42"/>
        <v>0</v>
      </c>
    </row>
    <row r="153" spans="1:22">
      <c r="A153" s="14"/>
      <c r="J153" s="1">
        <f t="shared" si="38"/>
        <v>0</v>
      </c>
      <c r="K153" s="1">
        <f t="shared" si="39"/>
        <v>0</v>
      </c>
      <c r="L153" s="1">
        <f t="shared" si="40"/>
        <v>0</v>
      </c>
      <c r="M153" s="1">
        <f t="shared" si="41"/>
        <v>0</v>
      </c>
      <c r="P153" s="1" t="s">
        <v>2174</v>
      </c>
      <c r="Q153" s="1" t="str">
        <f t="shared" si="35"/>
        <v/>
      </c>
      <c r="R153" s="18" t="str">
        <f t="shared" si="36"/>
        <v/>
      </c>
      <c r="S153" s="3">
        <f t="shared" si="42"/>
        <v>0</v>
      </c>
      <c r="T153" s="3">
        <f t="shared" si="42"/>
        <v>0</v>
      </c>
      <c r="U153" s="3">
        <f t="shared" si="42"/>
        <v>0</v>
      </c>
      <c r="V153" s="3">
        <f t="shared" si="42"/>
        <v>0</v>
      </c>
    </row>
    <row r="154" spans="1:22">
      <c r="A154" s="14"/>
      <c r="J154" s="1">
        <f t="shared" si="38"/>
        <v>0</v>
      </c>
      <c r="K154" s="1">
        <f t="shared" si="39"/>
        <v>0</v>
      </c>
      <c r="L154" s="1">
        <f t="shared" si="40"/>
        <v>0</v>
      </c>
      <c r="M154" s="1">
        <f t="shared" si="41"/>
        <v>0</v>
      </c>
      <c r="P154" s="1" t="s">
        <v>2174</v>
      </c>
      <c r="Q154" s="1" t="str">
        <f t="shared" si="35"/>
        <v/>
      </c>
      <c r="R154" s="18" t="str">
        <f t="shared" si="36"/>
        <v/>
      </c>
      <c r="S154" s="3">
        <f t="shared" si="42"/>
        <v>0</v>
      </c>
      <c r="T154" s="3">
        <f t="shared" si="42"/>
        <v>0</v>
      </c>
      <c r="U154" s="3">
        <f t="shared" si="42"/>
        <v>0</v>
      </c>
      <c r="V154" s="3">
        <f t="shared" si="42"/>
        <v>0</v>
      </c>
    </row>
    <row r="155" spans="1:22">
      <c r="A155" s="14"/>
      <c r="J155" s="1">
        <f t="shared" si="38"/>
        <v>0</v>
      </c>
      <c r="K155" s="1">
        <f t="shared" si="39"/>
        <v>0</v>
      </c>
      <c r="L155" s="1">
        <f t="shared" si="40"/>
        <v>0</v>
      </c>
      <c r="M155" s="1">
        <f t="shared" si="41"/>
        <v>0</v>
      </c>
      <c r="P155" s="1" t="s">
        <v>2174</v>
      </c>
      <c r="Q155" s="1" t="str">
        <f t="shared" si="35"/>
        <v/>
      </c>
      <c r="R155" s="18" t="str">
        <f t="shared" si="36"/>
        <v/>
      </c>
      <c r="S155" s="3">
        <f t="shared" si="42"/>
        <v>0</v>
      </c>
      <c r="T155" s="3">
        <f t="shared" si="42"/>
        <v>0</v>
      </c>
      <c r="U155" s="3">
        <f t="shared" si="42"/>
        <v>0</v>
      </c>
      <c r="V155" s="3">
        <f t="shared" si="42"/>
        <v>0</v>
      </c>
    </row>
    <row r="156" spans="1:22">
      <c r="A156" s="14"/>
      <c r="J156" s="1">
        <f t="shared" si="38"/>
        <v>0</v>
      </c>
      <c r="K156" s="1">
        <f t="shared" si="39"/>
        <v>0</v>
      </c>
      <c r="L156" s="1">
        <f t="shared" si="40"/>
        <v>0</v>
      </c>
      <c r="M156" s="1">
        <f t="shared" si="41"/>
        <v>0</v>
      </c>
      <c r="P156" s="1" t="s">
        <v>2174</v>
      </c>
      <c r="Q156" s="1" t="str">
        <f t="shared" si="35"/>
        <v/>
      </c>
      <c r="R156" s="18" t="str">
        <f t="shared" si="36"/>
        <v/>
      </c>
      <c r="S156" s="3">
        <f t="shared" si="42"/>
        <v>0</v>
      </c>
      <c r="T156" s="3">
        <f t="shared" si="42"/>
        <v>0</v>
      </c>
      <c r="U156" s="3">
        <f t="shared" si="42"/>
        <v>0</v>
      </c>
      <c r="V156" s="3">
        <f t="shared" si="42"/>
        <v>0</v>
      </c>
    </row>
    <row r="157" spans="1:22">
      <c r="A157" s="14"/>
      <c r="J157" s="1">
        <f t="shared" si="38"/>
        <v>0</v>
      </c>
      <c r="K157" s="1">
        <f t="shared" si="39"/>
        <v>0</v>
      </c>
      <c r="L157" s="1">
        <f t="shared" si="40"/>
        <v>0</v>
      </c>
      <c r="M157" s="1">
        <f t="shared" si="41"/>
        <v>0</v>
      </c>
      <c r="P157" s="1" t="s">
        <v>2174</v>
      </c>
      <c r="Q157" s="1" t="str">
        <f t="shared" si="35"/>
        <v/>
      </c>
      <c r="R157" s="18" t="str">
        <f t="shared" si="36"/>
        <v/>
      </c>
      <c r="S157" s="3">
        <f t="shared" si="42"/>
        <v>0</v>
      </c>
      <c r="T157" s="3">
        <f t="shared" si="42"/>
        <v>0</v>
      </c>
      <c r="U157" s="3">
        <f t="shared" si="42"/>
        <v>0</v>
      </c>
      <c r="V157" s="3">
        <f t="shared" si="42"/>
        <v>0</v>
      </c>
    </row>
    <row r="158" spans="1:22">
      <c r="A158" s="14"/>
      <c r="J158" s="1">
        <f t="shared" si="38"/>
        <v>0</v>
      </c>
      <c r="K158" s="1">
        <f t="shared" si="39"/>
        <v>0</v>
      </c>
      <c r="L158" s="1">
        <f t="shared" si="40"/>
        <v>0</v>
      </c>
      <c r="M158" s="1">
        <f t="shared" si="41"/>
        <v>0</v>
      </c>
      <c r="P158" s="1" t="s">
        <v>2174</v>
      </c>
      <c r="Q158" s="1" t="str">
        <f t="shared" si="35"/>
        <v/>
      </c>
      <c r="R158" s="18" t="str">
        <f t="shared" si="36"/>
        <v/>
      </c>
      <c r="S158" s="3">
        <f t="shared" si="42"/>
        <v>0</v>
      </c>
      <c r="T158" s="3">
        <f t="shared" si="42"/>
        <v>0</v>
      </c>
      <c r="U158" s="3">
        <f t="shared" si="42"/>
        <v>0</v>
      </c>
      <c r="V158" s="3">
        <f t="shared" si="42"/>
        <v>0</v>
      </c>
    </row>
    <row r="159" spans="1:22">
      <c r="A159" s="14"/>
      <c r="J159" s="1">
        <f t="shared" si="38"/>
        <v>0</v>
      </c>
      <c r="K159" s="1">
        <f t="shared" si="39"/>
        <v>0</v>
      </c>
      <c r="L159" s="1">
        <f t="shared" si="40"/>
        <v>0</v>
      </c>
      <c r="M159" s="1">
        <f t="shared" si="41"/>
        <v>0</v>
      </c>
    </row>
    <row r="160" spans="1:22">
      <c r="A160" s="14"/>
      <c r="J160" s="1">
        <f t="shared" si="38"/>
        <v>0</v>
      </c>
      <c r="K160" s="1">
        <f t="shared" si="39"/>
        <v>0</v>
      </c>
      <c r="L160" s="1">
        <f t="shared" si="40"/>
        <v>0</v>
      </c>
      <c r="M160" s="1">
        <f t="shared" si="41"/>
        <v>0</v>
      </c>
    </row>
    <row r="161" spans="1:13">
      <c r="A161" s="14"/>
      <c r="J161" s="1">
        <f t="shared" si="38"/>
        <v>0</v>
      </c>
      <c r="K161" s="1">
        <f t="shared" si="39"/>
        <v>0</v>
      </c>
      <c r="L161" s="1">
        <f t="shared" si="40"/>
        <v>0</v>
      </c>
      <c r="M161" s="1">
        <f t="shared" si="41"/>
        <v>0</v>
      </c>
    </row>
    <row r="162" spans="1:13">
      <c r="A162" s="14"/>
      <c r="J162" s="1">
        <f t="shared" si="38"/>
        <v>0</v>
      </c>
      <c r="K162" s="1">
        <f t="shared" si="39"/>
        <v>0</v>
      </c>
      <c r="L162" s="1">
        <f t="shared" si="40"/>
        <v>0</v>
      </c>
      <c r="M162" s="1">
        <f t="shared" si="41"/>
        <v>0</v>
      </c>
    </row>
    <row r="163" spans="1:13">
      <c r="A163" s="14"/>
      <c r="J163" s="1">
        <f t="shared" si="38"/>
        <v>0</v>
      </c>
      <c r="K163" s="1">
        <f t="shared" si="39"/>
        <v>0</v>
      </c>
      <c r="L163" s="1">
        <f t="shared" si="40"/>
        <v>0</v>
      </c>
      <c r="M163" s="1">
        <f t="shared" si="41"/>
        <v>0</v>
      </c>
    </row>
    <row r="164" spans="1:13">
      <c r="A164" s="14"/>
      <c r="J164" s="1">
        <f t="shared" si="38"/>
        <v>0</v>
      </c>
      <c r="K164" s="1">
        <f t="shared" si="39"/>
        <v>0</v>
      </c>
      <c r="L164" s="1">
        <f t="shared" si="40"/>
        <v>0</v>
      </c>
      <c r="M164" s="1">
        <f t="shared" si="41"/>
        <v>0</v>
      </c>
    </row>
    <row r="165" spans="1:13">
      <c r="A165" s="14"/>
      <c r="J165" s="1">
        <f t="shared" si="38"/>
        <v>0</v>
      </c>
      <c r="K165" s="1">
        <f t="shared" si="39"/>
        <v>0</v>
      </c>
      <c r="L165" s="1">
        <f t="shared" si="40"/>
        <v>0</v>
      </c>
      <c r="M165" s="1">
        <f t="shared" si="41"/>
        <v>0</v>
      </c>
    </row>
    <row r="166" spans="1:13">
      <c r="A166" s="14"/>
      <c r="J166" s="1">
        <f t="shared" si="38"/>
        <v>0</v>
      </c>
      <c r="K166" s="1">
        <f t="shared" si="39"/>
        <v>0</v>
      </c>
      <c r="L166" s="1">
        <f t="shared" si="40"/>
        <v>0</v>
      </c>
      <c r="M166" s="1">
        <f t="shared" si="41"/>
        <v>0</v>
      </c>
    </row>
    <row r="167" spans="1:13">
      <c r="A167" s="14"/>
      <c r="J167" s="1">
        <f t="shared" si="38"/>
        <v>0</v>
      </c>
      <c r="K167" s="1">
        <f t="shared" si="39"/>
        <v>0</v>
      </c>
      <c r="L167" s="1">
        <f t="shared" si="40"/>
        <v>0</v>
      </c>
      <c r="M167" s="1">
        <f t="shared" si="41"/>
        <v>0</v>
      </c>
    </row>
    <row r="168" spans="1:13">
      <c r="A168" s="14"/>
      <c r="J168" s="1">
        <f t="shared" si="38"/>
        <v>0</v>
      </c>
      <c r="K168" s="1">
        <f t="shared" si="39"/>
        <v>0</v>
      </c>
      <c r="L168" s="1">
        <f t="shared" si="40"/>
        <v>0</v>
      </c>
      <c r="M168" s="1">
        <f t="shared" si="41"/>
        <v>0</v>
      </c>
    </row>
    <row r="169" spans="1:13">
      <c r="A169" s="14"/>
      <c r="J169" s="1">
        <f t="shared" si="38"/>
        <v>0</v>
      </c>
      <c r="K169" s="1">
        <f t="shared" si="39"/>
        <v>0</v>
      </c>
      <c r="L169" s="1">
        <f t="shared" si="40"/>
        <v>0</v>
      </c>
      <c r="M169" s="1">
        <f t="shared" si="41"/>
        <v>0</v>
      </c>
    </row>
    <row r="170" spans="1:13">
      <c r="A170" s="14"/>
      <c r="J170" s="1">
        <f t="shared" si="38"/>
        <v>0</v>
      </c>
      <c r="K170" s="1">
        <f t="shared" si="39"/>
        <v>0</v>
      </c>
      <c r="L170" s="1">
        <f t="shared" si="40"/>
        <v>0</v>
      </c>
      <c r="M170" s="1">
        <f t="shared" si="41"/>
        <v>0</v>
      </c>
    </row>
    <row r="171" spans="1:13">
      <c r="A171" s="14"/>
      <c r="J171" s="1">
        <f t="shared" si="38"/>
        <v>0</v>
      </c>
      <c r="K171" s="1">
        <f t="shared" si="39"/>
        <v>0</v>
      </c>
      <c r="L171" s="1">
        <f t="shared" si="40"/>
        <v>0</v>
      </c>
      <c r="M171" s="1">
        <f t="shared" si="41"/>
        <v>0</v>
      </c>
    </row>
    <row r="172" spans="1:13">
      <c r="A172" s="14"/>
      <c r="J172" s="1">
        <f t="shared" si="38"/>
        <v>0</v>
      </c>
      <c r="K172" s="1">
        <f t="shared" si="39"/>
        <v>0</v>
      </c>
      <c r="L172" s="1">
        <f t="shared" si="40"/>
        <v>0</v>
      </c>
      <c r="M172" s="1">
        <f t="shared" si="41"/>
        <v>0</v>
      </c>
    </row>
    <row r="173" spans="1:13">
      <c r="A173" s="14"/>
    </row>
    <row r="174" spans="1:13">
      <c r="A174" s="14"/>
    </row>
    <row r="175" spans="1:13">
      <c r="A175" s="14"/>
    </row>
    <row r="176" spans="1:13">
      <c r="A176" s="14"/>
    </row>
    <row r="177" spans="1:1">
      <c r="A177" s="14"/>
    </row>
    <row r="178" spans="1:1">
      <c r="A178" s="14"/>
    </row>
    <row r="179" spans="1:1">
      <c r="A179" s="14"/>
    </row>
    <row r="180" spans="1:1">
      <c r="A180" s="14"/>
    </row>
    <row r="181" spans="1:1">
      <c r="A181" s="14"/>
    </row>
    <row r="182" spans="1:1">
      <c r="A182" s="14"/>
    </row>
    <row r="183" spans="1:1">
      <c r="A183" s="14"/>
    </row>
    <row r="184" spans="1:1">
      <c r="A184" s="14"/>
    </row>
    <row r="185" spans="1:1">
      <c r="A185" s="14"/>
    </row>
    <row r="186" spans="1:1">
      <c r="A186" s="14"/>
    </row>
    <row r="187" spans="1:1">
      <c r="A187" s="14"/>
    </row>
    <row r="188" spans="1:1">
      <c r="A188" s="14"/>
    </row>
    <row r="189" spans="1:1">
      <c r="A189" s="14"/>
    </row>
    <row r="190" spans="1:1">
      <c r="A190" s="14"/>
    </row>
    <row r="191" spans="1:1">
      <c r="A191" s="14"/>
    </row>
    <row r="192" spans="1:1">
      <c r="A192" s="14"/>
    </row>
    <row r="193" spans="1:1">
      <c r="A193" s="14"/>
    </row>
    <row r="194" spans="1:1">
      <c r="A194" s="14"/>
    </row>
    <row r="195" spans="1:1">
      <c r="A195" s="14"/>
    </row>
    <row r="196" spans="1:1">
      <c r="A196" s="14"/>
    </row>
    <row r="197" spans="1:1">
      <c r="A197" s="14"/>
    </row>
    <row r="198" spans="1:1">
      <c r="A198" s="14"/>
    </row>
    <row r="199" spans="1:1">
      <c r="A199" s="14"/>
    </row>
    <row r="200" spans="1:1">
      <c r="A200" s="14"/>
    </row>
    <row r="201" spans="1:1">
      <c r="A201" s="14"/>
    </row>
    <row r="202" spans="1:1">
      <c r="A202" s="14"/>
    </row>
    <row r="203" spans="1:1">
      <c r="A203" s="14"/>
    </row>
    <row r="204" spans="1:1">
      <c r="A204" s="14"/>
    </row>
    <row r="205" spans="1:1">
      <c r="A205" s="14"/>
    </row>
    <row r="206" spans="1:1">
      <c r="A206" s="14"/>
    </row>
    <row r="207" spans="1:1">
      <c r="A207" s="14"/>
    </row>
    <row r="208" spans="1:1">
      <c r="A208" s="14"/>
    </row>
    <row r="209" spans="1:1">
      <c r="A209" s="14"/>
    </row>
    <row r="210" spans="1:1">
      <c r="A210" s="14"/>
    </row>
    <row r="211" spans="1:1">
      <c r="A211" s="14"/>
    </row>
    <row r="212" spans="1:1">
      <c r="A212" s="14"/>
    </row>
    <row r="213" spans="1:1">
      <c r="A213" s="14"/>
    </row>
    <row r="214" spans="1:1">
      <c r="A214" s="14"/>
    </row>
    <row r="215" spans="1:1">
      <c r="A215" s="14"/>
    </row>
    <row r="216" spans="1:1">
      <c r="A216" s="14"/>
    </row>
    <row r="217" spans="1:1">
      <c r="A217" s="14"/>
    </row>
    <row r="218" spans="1:1">
      <c r="A218" s="14"/>
    </row>
    <row r="219" spans="1:1">
      <c r="A219" s="14"/>
    </row>
    <row r="220" spans="1:1">
      <c r="A220" s="14"/>
    </row>
    <row r="221" spans="1:1">
      <c r="A221" s="14"/>
    </row>
    <row r="222" spans="1:1">
      <c r="A222" s="14"/>
    </row>
    <row r="223" spans="1:1">
      <c r="A223" s="14"/>
    </row>
    <row r="224" spans="1:1">
      <c r="A224" s="14"/>
    </row>
    <row r="225" spans="1:1">
      <c r="A225" s="14"/>
    </row>
    <row r="226" spans="1:1">
      <c r="A226" s="14"/>
    </row>
    <row r="227" spans="1:1">
      <c r="A227" s="14"/>
    </row>
    <row r="228" spans="1:1">
      <c r="A228" s="14"/>
    </row>
    <row r="229" spans="1:1">
      <c r="A229" s="14"/>
    </row>
    <row r="230" spans="1:1">
      <c r="A230" s="14"/>
    </row>
    <row r="231" spans="1:1">
      <c r="A231" s="14"/>
    </row>
    <row r="232" spans="1:1">
      <c r="A232" s="14"/>
    </row>
    <row r="233" spans="1:1">
      <c r="A233" s="14"/>
    </row>
    <row r="234" spans="1:1">
      <c r="A234" s="14"/>
    </row>
    <row r="235" spans="1:1">
      <c r="A235" s="14"/>
    </row>
    <row r="236" spans="1:1">
      <c r="A236" s="14"/>
    </row>
    <row r="237" spans="1:1">
      <c r="A237" s="14"/>
    </row>
    <row r="238" spans="1:1">
      <c r="A238" s="14"/>
    </row>
    <row r="239" spans="1:1">
      <c r="A239" s="14"/>
    </row>
    <row r="240" spans="1:1">
      <c r="A240" s="14"/>
    </row>
    <row r="241" spans="1:1">
      <c r="A241" s="14"/>
    </row>
    <row r="242" spans="1:1">
      <c r="A242" s="14"/>
    </row>
    <row r="243" spans="1:1">
      <c r="A243" s="14"/>
    </row>
    <row r="244" spans="1:1">
      <c r="A244" s="14"/>
    </row>
    <row r="245" spans="1:1">
      <c r="A245" s="14"/>
    </row>
    <row r="246" spans="1:1">
      <c r="A246" s="14"/>
    </row>
    <row r="247" spans="1:1">
      <c r="A247" s="14"/>
    </row>
    <row r="248" spans="1:1">
      <c r="A248" s="14"/>
    </row>
    <row r="249" spans="1:1">
      <c r="A249" s="14"/>
    </row>
    <row r="250" spans="1:1">
      <c r="A250" s="14"/>
    </row>
    <row r="251" spans="1:1">
      <c r="A251" s="14"/>
    </row>
    <row r="252" spans="1:1">
      <c r="A252" s="14"/>
    </row>
    <row r="253" spans="1:1">
      <c r="A253" s="14"/>
    </row>
    <row r="254" spans="1:1">
      <c r="A254" s="14"/>
    </row>
    <row r="255" spans="1:1">
      <c r="A255" s="14"/>
    </row>
    <row r="256" spans="1:1">
      <c r="A256" s="14"/>
    </row>
    <row r="257" spans="1:1">
      <c r="A257" s="14"/>
    </row>
    <row r="258" spans="1:1">
      <c r="A258" s="14"/>
    </row>
    <row r="259" spans="1:1">
      <c r="A259" s="14"/>
    </row>
    <row r="260" spans="1:1">
      <c r="A260" s="14"/>
    </row>
    <row r="261" spans="1:1">
      <c r="A261" s="14"/>
    </row>
    <row r="262" spans="1:1">
      <c r="A262" s="14"/>
    </row>
    <row r="263" spans="1:1">
      <c r="A263" s="14"/>
    </row>
    <row r="264" spans="1:1">
      <c r="A264" s="14"/>
    </row>
    <row r="265" spans="1:1">
      <c r="A265" s="14"/>
    </row>
    <row r="266" spans="1:1">
      <c r="A266" s="14"/>
    </row>
    <row r="267" spans="1:1">
      <c r="A267" s="14"/>
    </row>
    <row r="268" spans="1:1">
      <c r="A268" s="14"/>
    </row>
    <row r="269" spans="1:1">
      <c r="A269" s="14"/>
    </row>
    <row r="270" spans="1:1">
      <c r="A270" s="14"/>
    </row>
    <row r="271" spans="1:1">
      <c r="A271" s="14"/>
    </row>
    <row r="272" spans="1:1">
      <c r="A272" s="14"/>
    </row>
    <row r="273" spans="1:1">
      <c r="A273" s="14"/>
    </row>
    <row r="274" spans="1:1">
      <c r="A274" s="14"/>
    </row>
    <row r="275" spans="1:1">
      <c r="A275" s="14"/>
    </row>
    <row r="276" spans="1:1">
      <c r="A276" s="14"/>
    </row>
    <row r="277" spans="1:1">
      <c r="A277" s="14"/>
    </row>
    <row r="278" spans="1:1">
      <c r="A278" s="14"/>
    </row>
    <row r="279" spans="1:1">
      <c r="A279" s="14"/>
    </row>
    <row r="280" spans="1:1">
      <c r="A280" s="14"/>
    </row>
    <row r="281" spans="1:1">
      <c r="A281" s="14"/>
    </row>
    <row r="282" spans="1:1">
      <c r="A282" s="14"/>
    </row>
    <row r="283" spans="1:1">
      <c r="A283" s="14"/>
    </row>
    <row r="284" spans="1:1">
      <c r="A284" s="14"/>
    </row>
    <row r="285" spans="1:1">
      <c r="A285" s="14"/>
    </row>
    <row r="286" spans="1:1">
      <c r="A286" s="14"/>
    </row>
    <row r="287" spans="1:1">
      <c r="A287" s="14"/>
    </row>
    <row r="288" spans="1:1">
      <c r="A288" s="14"/>
    </row>
    <row r="289" spans="1:1">
      <c r="A289" s="14"/>
    </row>
    <row r="290" spans="1:1">
      <c r="A290" s="14"/>
    </row>
    <row r="291" spans="1:1">
      <c r="A291" s="14"/>
    </row>
    <row r="292" spans="1:1">
      <c r="A292" s="14"/>
    </row>
    <row r="293" spans="1:1">
      <c r="A293" s="14"/>
    </row>
    <row r="294" spans="1:1">
      <c r="A294" s="14"/>
    </row>
    <row r="295" spans="1:1">
      <c r="A295" s="14"/>
    </row>
    <row r="296" spans="1:1">
      <c r="A296" s="14"/>
    </row>
    <row r="297" spans="1:1">
      <c r="A297" s="14"/>
    </row>
    <row r="298" spans="1:1">
      <c r="A298" s="14"/>
    </row>
    <row r="299" spans="1:1">
      <c r="A299" s="14"/>
    </row>
    <row r="300" spans="1:1">
      <c r="A300" s="14"/>
    </row>
    <row r="301" spans="1:1">
      <c r="A301" s="14"/>
    </row>
    <row r="302" spans="1:1">
      <c r="A302" s="14"/>
    </row>
    <row r="303" spans="1:1">
      <c r="A303" s="14"/>
    </row>
    <row r="304" spans="1:1">
      <c r="A304" s="14"/>
    </row>
    <row r="305" spans="1:1">
      <c r="A305" s="14"/>
    </row>
    <row r="306" spans="1:1">
      <c r="A306" s="14"/>
    </row>
    <row r="307" spans="1:1">
      <c r="A307" s="14"/>
    </row>
    <row r="308" spans="1:1">
      <c r="A308" s="14"/>
    </row>
    <row r="309" spans="1:1">
      <c r="A309" s="14"/>
    </row>
    <row r="310" spans="1:1">
      <c r="A310" s="14"/>
    </row>
    <row r="311" spans="1:1">
      <c r="A311" s="14"/>
    </row>
    <row r="312" spans="1:1">
      <c r="A312" s="14"/>
    </row>
    <row r="313" spans="1:1">
      <c r="A313" s="14"/>
    </row>
    <row r="314" spans="1:1">
      <c r="A314" s="14"/>
    </row>
    <row r="315" spans="1:1">
      <c r="A315" s="14"/>
    </row>
    <row r="316" spans="1:1">
      <c r="A316" s="14"/>
    </row>
    <row r="317" spans="1:1">
      <c r="A317" s="14"/>
    </row>
    <row r="318" spans="1:1">
      <c r="A318" s="14"/>
    </row>
    <row r="319" spans="1:1">
      <c r="A319" s="14"/>
    </row>
    <row r="320" spans="1:1">
      <c r="A320" s="14"/>
    </row>
    <row r="321" spans="1:1">
      <c r="A321" s="14"/>
    </row>
    <row r="322" spans="1:1">
      <c r="A322" s="14"/>
    </row>
    <row r="323" spans="1:1">
      <c r="A323" s="14"/>
    </row>
    <row r="324" spans="1:1">
      <c r="A324" s="14"/>
    </row>
    <row r="325" spans="1:1">
      <c r="A325" s="14"/>
    </row>
    <row r="326" spans="1:1">
      <c r="A326" s="14"/>
    </row>
    <row r="327" spans="1:1">
      <c r="A327" s="14"/>
    </row>
    <row r="328" spans="1:1">
      <c r="A328" s="14"/>
    </row>
    <row r="329" spans="1:1">
      <c r="A329" s="14"/>
    </row>
    <row r="330" spans="1:1">
      <c r="A330" s="14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dimension ref="A1:B2"/>
  <sheetViews>
    <sheetView workbookViewId="0">
      <selection activeCell="B3" sqref="B3"/>
    </sheetView>
  </sheetViews>
  <sheetFormatPr defaultRowHeight="15"/>
  <cols>
    <col min="1" max="1" width="10.28515625" bestFit="1" customWidth="1"/>
    <col min="2" max="2" width="16.85546875" bestFit="1" customWidth="1"/>
  </cols>
  <sheetData>
    <row r="1" spans="1:2">
      <c r="A1" s="78" t="s">
        <v>2960</v>
      </c>
      <c r="B1" s="78" t="s">
        <v>2961</v>
      </c>
    </row>
    <row r="2" spans="1:2">
      <c r="A2" s="79">
        <v>0.14249999999999999</v>
      </c>
      <c r="B2" s="80">
        <v>1000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>
  <dimension ref="A1:V502"/>
  <sheetViews>
    <sheetView topLeftCell="E483" workbookViewId="0">
      <selection activeCell="A2" sqref="A2:V502"/>
    </sheetView>
  </sheetViews>
  <sheetFormatPr defaultRowHeight="15"/>
  <sheetData>
    <row r="1" spans="1:22" ht="15.75" thickBot="1">
      <c r="A1" s="96" t="s">
        <v>839</v>
      </c>
      <c r="B1" s="96" t="s">
        <v>31</v>
      </c>
      <c r="C1" s="96" t="s">
        <v>840</v>
      </c>
      <c r="D1" s="96" t="s">
        <v>841</v>
      </c>
      <c r="E1" s="96" t="s">
        <v>842</v>
      </c>
      <c r="F1" s="96" t="s">
        <v>843</v>
      </c>
      <c r="G1" s="96" t="s">
        <v>844</v>
      </c>
      <c r="H1" s="96" t="s">
        <v>845</v>
      </c>
      <c r="I1" s="96" t="s">
        <v>846</v>
      </c>
      <c r="J1" s="96" t="s">
        <v>847</v>
      </c>
      <c r="K1" s="97" t="s">
        <v>848</v>
      </c>
      <c r="L1" s="97" t="s">
        <v>849</v>
      </c>
      <c r="M1" s="97" t="s">
        <v>2158</v>
      </c>
      <c r="N1" s="97" t="s">
        <v>2159</v>
      </c>
      <c r="O1" s="97" t="s">
        <v>2160</v>
      </c>
      <c r="P1" s="97" t="s">
        <v>2161</v>
      </c>
      <c r="Q1" s="97" t="s">
        <v>2162</v>
      </c>
      <c r="R1" s="97" t="s">
        <v>2163</v>
      </c>
      <c r="S1" s="97" t="s">
        <v>2164</v>
      </c>
      <c r="T1" s="97" t="s">
        <v>2165</v>
      </c>
      <c r="U1" s="97" t="s">
        <v>2166</v>
      </c>
      <c r="V1" s="97" t="s">
        <v>2167</v>
      </c>
    </row>
    <row r="2" spans="1:22">
      <c r="A2" s="98" t="s">
        <v>850</v>
      </c>
      <c r="B2" s="99" t="s">
        <v>851</v>
      </c>
      <c r="C2" s="99" t="s">
        <v>852</v>
      </c>
      <c r="D2" s="99" t="s">
        <v>853</v>
      </c>
      <c r="E2" s="99" t="s">
        <v>854</v>
      </c>
      <c r="F2" s="100">
        <v>24050000</v>
      </c>
      <c r="G2" s="101">
        <v>41759</v>
      </c>
      <c r="H2" s="102">
        <v>2405000</v>
      </c>
      <c r="I2" s="99">
        <v>0</v>
      </c>
      <c r="J2" s="102">
        <v>2405000</v>
      </c>
      <c r="K2" s="99" t="s">
        <v>855</v>
      </c>
      <c r="L2" s="99">
        <v>0</v>
      </c>
      <c r="M2" s="99" t="s">
        <v>855</v>
      </c>
      <c r="N2" s="99">
        <v>0</v>
      </c>
      <c r="O2" s="99" t="s">
        <v>855</v>
      </c>
      <c r="P2" s="99">
        <v>0</v>
      </c>
      <c r="Q2" s="99" t="s">
        <v>855</v>
      </c>
      <c r="R2" s="99">
        <v>0</v>
      </c>
      <c r="S2" s="99" t="s">
        <v>855</v>
      </c>
      <c r="T2" s="99">
        <v>0</v>
      </c>
      <c r="U2" s="99" t="s">
        <v>855</v>
      </c>
      <c r="V2" s="103">
        <v>0</v>
      </c>
    </row>
    <row r="3" spans="1:22">
      <c r="A3" s="104" t="s">
        <v>856</v>
      </c>
      <c r="B3" s="105" t="s">
        <v>857</v>
      </c>
      <c r="C3" s="105" t="s">
        <v>858</v>
      </c>
      <c r="D3" s="105" t="s">
        <v>853</v>
      </c>
      <c r="E3" s="105" t="s">
        <v>854</v>
      </c>
      <c r="F3" s="106">
        <v>284904.65999999997</v>
      </c>
      <c r="G3" s="107">
        <v>42121</v>
      </c>
      <c r="H3" s="108">
        <v>176261901</v>
      </c>
      <c r="I3" s="105">
        <v>0</v>
      </c>
      <c r="J3" s="108">
        <v>176261901</v>
      </c>
      <c r="K3" s="105" t="s">
        <v>855</v>
      </c>
      <c r="L3" s="105">
        <v>0</v>
      </c>
      <c r="M3" s="105" t="s">
        <v>855</v>
      </c>
      <c r="N3" s="105">
        <v>0</v>
      </c>
      <c r="O3" s="105" t="s">
        <v>855</v>
      </c>
      <c r="P3" s="105">
        <v>0</v>
      </c>
      <c r="Q3" s="105" t="s">
        <v>855</v>
      </c>
      <c r="R3" s="105">
        <v>0</v>
      </c>
      <c r="S3" s="105" t="s">
        <v>855</v>
      </c>
      <c r="T3" s="105">
        <v>0</v>
      </c>
      <c r="U3" s="105" t="s">
        <v>855</v>
      </c>
      <c r="V3" s="109">
        <v>0</v>
      </c>
    </row>
    <row r="4" spans="1:22">
      <c r="A4" s="98" t="s">
        <v>864</v>
      </c>
      <c r="B4" s="99" t="s">
        <v>865</v>
      </c>
      <c r="C4" s="99" t="s">
        <v>866</v>
      </c>
      <c r="D4" s="99" t="s">
        <v>867</v>
      </c>
      <c r="E4" s="99" t="s">
        <v>854</v>
      </c>
      <c r="F4" s="100">
        <v>2043013964.8800001</v>
      </c>
      <c r="G4" s="101">
        <v>42451</v>
      </c>
      <c r="H4" s="102">
        <v>87515454</v>
      </c>
      <c r="I4" s="102">
        <v>86482563</v>
      </c>
      <c r="J4" s="102">
        <v>173998017</v>
      </c>
      <c r="K4" s="99" t="s">
        <v>855</v>
      </c>
      <c r="L4" s="99">
        <v>0</v>
      </c>
      <c r="M4" s="99" t="s">
        <v>855</v>
      </c>
      <c r="N4" s="99">
        <v>0</v>
      </c>
      <c r="O4" s="99" t="s">
        <v>855</v>
      </c>
      <c r="P4" s="99">
        <v>0</v>
      </c>
      <c r="Q4" s="99" t="s">
        <v>855</v>
      </c>
      <c r="R4" s="99">
        <v>0</v>
      </c>
      <c r="S4" s="99" t="s">
        <v>855</v>
      </c>
      <c r="T4" s="99">
        <v>0</v>
      </c>
      <c r="U4" s="99" t="s">
        <v>855</v>
      </c>
      <c r="V4" s="103">
        <v>0</v>
      </c>
    </row>
    <row r="5" spans="1:22">
      <c r="A5" s="104" t="s">
        <v>868</v>
      </c>
      <c r="B5" s="105" t="s">
        <v>869</v>
      </c>
      <c r="C5" s="105" t="s">
        <v>870</v>
      </c>
      <c r="D5" s="105" t="s">
        <v>871</v>
      </c>
      <c r="E5" s="105" t="s">
        <v>854</v>
      </c>
      <c r="F5" s="106">
        <v>17264526</v>
      </c>
      <c r="G5" s="107">
        <v>42488</v>
      </c>
      <c r="H5" s="108">
        <v>975000</v>
      </c>
      <c r="I5" s="108">
        <v>1275000</v>
      </c>
      <c r="J5" s="108">
        <v>2250000</v>
      </c>
      <c r="K5" s="105" t="s">
        <v>855</v>
      </c>
      <c r="L5" s="105">
        <v>0</v>
      </c>
      <c r="M5" s="105" t="s">
        <v>855</v>
      </c>
      <c r="N5" s="105">
        <v>0</v>
      </c>
      <c r="O5" s="105" t="s">
        <v>855</v>
      </c>
      <c r="P5" s="105">
        <v>0</v>
      </c>
      <c r="Q5" s="105" t="s">
        <v>855</v>
      </c>
      <c r="R5" s="105">
        <v>0</v>
      </c>
      <c r="S5" s="105" t="s">
        <v>855</v>
      </c>
      <c r="T5" s="105">
        <v>0</v>
      </c>
      <c r="U5" s="105" t="s">
        <v>855</v>
      </c>
      <c r="V5" s="109">
        <v>0</v>
      </c>
    </row>
    <row r="6" spans="1:22">
      <c r="A6" s="98" t="s">
        <v>2172</v>
      </c>
      <c r="B6" s="99" t="s">
        <v>872</v>
      </c>
      <c r="C6" s="99" t="s">
        <v>873</v>
      </c>
      <c r="D6" s="99" t="s">
        <v>871</v>
      </c>
      <c r="E6" s="99" t="s">
        <v>854</v>
      </c>
      <c r="F6" s="100">
        <v>958781908.12</v>
      </c>
      <c r="G6" s="101">
        <v>40750</v>
      </c>
      <c r="H6" s="102">
        <v>95061053</v>
      </c>
      <c r="I6" s="99">
        <v>0</v>
      </c>
      <c r="J6" s="102">
        <v>95061053</v>
      </c>
      <c r="K6" s="99" t="s">
        <v>855</v>
      </c>
      <c r="L6" s="99">
        <v>0</v>
      </c>
      <c r="M6" s="99" t="s">
        <v>855</v>
      </c>
      <c r="N6" s="99">
        <v>0</v>
      </c>
      <c r="O6" s="99" t="s">
        <v>855</v>
      </c>
      <c r="P6" s="99">
        <v>0</v>
      </c>
      <c r="Q6" s="99" t="s">
        <v>855</v>
      </c>
      <c r="R6" s="99">
        <v>0</v>
      </c>
      <c r="S6" s="99" t="s">
        <v>855</v>
      </c>
      <c r="T6" s="99">
        <v>0</v>
      </c>
      <c r="U6" s="99" t="s">
        <v>855</v>
      </c>
      <c r="V6" s="103">
        <v>0</v>
      </c>
    </row>
    <row r="7" spans="1:22">
      <c r="A7" s="104" t="s">
        <v>874</v>
      </c>
      <c r="B7" s="105" t="s">
        <v>875</v>
      </c>
      <c r="C7" s="105" t="s">
        <v>876</v>
      </c>
      <c r="D7" s="105" t="s">
        <v>871</v>
      </c>
      <c r="E7" s="105" t="s">
        <v>854</v>
      </c>
      <c r="F7" s="106">
        <v>758690663.72000003</v>
      </c>
      <c r="G7" s="107">
        <v>42426</v>
      </c>
      <c r="H7" s="108">
        <v>289705</v>
      </c>
      <c r="I7" s="108">
        <v>87969</v>
      </c>
      <c r="J7" s="108">
        <v>377674</v>
      </c>
      <c r="K7" s="105" t="s">
        <v>855</v>
      </c>
      <c r="L7" s="105">
        <v>0</v>
      </c>
      <c r="M7" s="105" t="s">
        <v>855</v>
      </c>
      <c r="N7" s="105">
        <v>0</v>
      </c>
      <c r="O7" s="105" t="s">
        <v>855</v>
      </c>
      <c r="P7" s="105">
        <v>0</v>
      </c>
      <c r="Q7" s="105" t="s">
        <v>855</v>
      </c>
      <c r="R7" s="105">
        <v>0</v>
      </c>
      <c r="S7" s="105" t="s">
        <v>855</v>
      </c>
      <c r="T7" s="105">
        <v>0</v>
      </c>
      <c r="U7" s="105" t="s">
        <v>855</v>
      </c>
      <c r="V7" s="109">
        <v>0</v>
      </c>
    </row>
    <row r="8" spans="1:22">
      <c r="A8" s="98" t="s">
        <v>2739</v>
      </c>
      <c r="B8" s="99" t="s">
        <v>2740</v>
      </c>
      <c r="C8" s="99" t="s">
        <v>2741</v>
      </c>
      <c r="D8" s="99" t="s">
        <v>867</v>
      </c>
      <c r="E8" s="99" t="s">
        <v>854</v>
      </c>
      <c r="F8" s="100">
        <v>262018491.47</v>
      </c>
      <c r="G8" s="101">
        <v>42368</v>
      </c>
      <c r="H8" s="102">
        <v>751093534</v>
      </c>
      <c r="I8" s="102">
        <v>1155173928</v>
      </c>
      <c r="J8" s="102">
        <v>1906267462</v>
      </c>
      <c r="K8" s="99" t="s">
        <v>855</v>
      </c>
      <c r="L8" s="99">
        <v>0</v>
      </c>
      <c r="M8" s="99" t="s">
        <v>855</v>
      </c>
      <c r="N8" s="99">
        <v>0</v>
      </c>
      <c r="O8" s="99" t="s">
        <v>855</v>
      </c>
      <c r="P8" s="99">
        <v>0</v>
      </c>
      <c r="Q8" s="99" t="s">
        <v>855</v>
      </c>
      <c r="R8" s="99">
        <v>0</v>
      </c>
      <c r="S8" s="99" t="s">
        <v>855</v>
      </c>
      <c r="T8" s="99">
        <v>0</v>
      </c>
      <c r="U8" s="99" t="s">
        <v>855</v>
      </c>
      <c r="V8" s="103">
        <v>0</v>
      </c>
    </row>
    <row r="9" spans="1:22">
      <c r="A9" s="104" t="s">
        <v>877</v>
      </c>
      <c r="B9" s="105" t="s">
        <v>878</v>
      </c>
      <c r="C9" s="105" t="s">
        <v>879</v>
      </c>
      <c r="D9" s="105" t="s">
        <v>871</v>
      </c>
      <c r="E9" s="105" t="s">
        <v>854</v>
      </c>
      <c r="F9" s="106">
        <v>1000</v>
      </c>
      <c r="G9" s="107">
        <v>41873</v>
      </c>
      <c r="H9" s="108">
        <v>2291</v>
      </c>
      <c r="I9" s="105">
        <v>0</v>
      </c>
      <c r="J9" s="108">
        <v>2291</v>
      </c>
      <c r="K9" s="105" t="s">
        <v>855</v>
      </c>
      <c r="L9" s="105">
        <v>0</v>
      </c>
      <c r="M9" s="105" t="s">
        <v>855</v>
      </c>
      <c r="N9" s="105">
        <v>0</v>
      </c>
      <c r="O9" s="105" t="s">
        <v>855</v>
      </c>
      <c r="P9" s="105">
        <v>0</v>
      </c>
      <c r="Q9" s="105" t="s">
        <v>855</v>
      </c>
      <c r="R9" s="105">
        <v>0</v>
      </c>
      <c r="S9" s="105" t="s">
        <v>855</v>
      </c>
      <c r="T9" s="105">
        <v>0</v>
      </c>
      <c r="U9" s="105" t="s">
        <v>855</v>
      </c>
      <c r="V9" s="109">
        <v>0</v>
      </c>
    </row>
    <row r="10" spans="1:22">
      <c r="A10" s="98" t="s">
        <v>880</v>
      </c>
      <c r="B10" s="99" t="s">
        <v>881</v>
      </c>
      <c r="C10" s="99" t="s">
        <v>882</v>
      </c>
      <c r="D10" s="99" t="s">
        <v>871</v>
      </c>
      <c r="E10" s="99" t="s">
        <v>854</v>
      </c>
      <c r="F10" s="100">
        <v>30916200</v>
      </c>
      <c r="G10" s="101">
        <v>40176</v>
      </c>
      <c r="H10" s="102">
        <v>10930451</v>
      </c>
      <c r="I10" s="102">
        <v>7887281</v>
      </c>
      <c r="J10" s="102">
        <v>18817732</v>
      </c>
      <c r="K10" s="99" t="s">
        <v>883</v>
      </c>
      <c r="L10" s="102">
        <v>1955755</v>
      </c>
      <c r="M10" s="99" t="s">
        <v>884</v>
      </c>
      <c r="N10" s="102">
        <v>5931526</v>
      </c>
      <c r="O10" s="99" t="s">
        <v>855</v>
      </c>
      <c r="P10" s="99">
        <v>0</v>
      </c>
      <c r="Q10" s="99" t="s">
        <v>855</v>
      </c>
      <c r="R10" s="99">
        <v>0</v>
      </c>
      <c r="S10" s="99" t="s">
        <v>855</v>
      </c>
      <c r="T10" s="99">
        <v>0</v>
      </c>
      <c r="U10" s="99" t="s">
        <v>855</v>
      </c>
      <c r="V10" s="103">
        <v>0</v>
      </c>
    </row>
    <row r="11" spans="1:22">
      <c r="A11" s="104" t="s">
        <v>885</v>
      </c>
      <c r="B11" s="105" t="s">
        <v>886</v>
      </c>
      <c r="C11" s="105" t="s">
        <v>887</v>
      </c>
      <c r="D11" s="105" t="s">
        <v>871</v>
      </c>
      <c r="E11" s="105" t="s">
        <v>854</v>
      </c>
      <c r="F11" s="106">
        <v>63084700</v>
      </c>
      <c r="G11" s="107">
        <v>40176</v>
      </c>
      <c r="H11" s="108">
        <v>63084700</v>
      </c>
      <c r="I11" s="105">
        <v>0</v>
      </c>
      <c r="J11" s="108">
        <v>63084700</v>
      </c>
      <c r="K11" s="105" t="s">
        <v>855</v>
      </c>
      <c r="L11" s="105">
        <v>0</v>
      </c>
      <c r="M11" s="105" t="s">
        <v>855</v>
      </c>
      <c r="N11" s="105">
        <v>0</v>
      </c>
      <c r="O11" s="105" t="s">
        <v>855</v>
      </c>
      <c r="P11" s="105">
        <v>0</v>
      </c>
      <c r="Q11" s="105" t="s">
        <v>855</v>
      </c>
      <c r="R11" s="105">
        <v>0</v>
      </c>
      <c r="S11" s="105" t="s">
        <v>855</v>
      </c>
      <c r="T11" s="105">
        <v>0</v>
      </c>
      <c r="U11" s="105" t="s">
        <v>855</v>
      </c>
      <c r="V11" s="109">
        <v>0</v>
      </c>
    </row>
    <row r="12" spans="1:22">
      <c r="A12" s="98" t="s">
        <v>888</v>
      </c>
      <c r="B12" s="99" t="s">
        <v>889</v>
      </c>
      <c r="C12" s="99" t="s">
        <v>890</v>
      </c>
      <c r="D12" s="99" t="s">
        <v>853</v>
      </c>
      <c r="E12" s="99" t="s">
        <v>854</v>
      </c>
      <c r="F12" s="100">
        <v>1530000000</v>
      </c>
      <c r="G12" s="101">
        <v>42124</v>
      </c>
      <c r="H12" s="102">
        <v>55525379</v>
      </c>
      <c r="I12" s="102">
        <v>55525373</v>
      </c>
      <c r="J12" s="102">
        <v>111050752</v>
      </c>
      <c r="K12" s="99" t="s">
        <v>855</v>
      </c>
      <c r="L12" s="99">
        <v>0</v>
      </c>
      <c r="M12" s="99" t="s">
        <v>855</v>
      </c>
      <c r="N12" s="99">
        <v>0</v>
      </c>
      <c r="O12" s="99" t="s">
        <v>855</v>
      </c>
      <c r="P12" s="99">
        <v>0</v>
      </c>
      <c r="Q12" s="99" t="s">
        <v>855</v>
      </c>
      <c r="R12" s="99">
        <v>0</v>
      </c>
      <c r="S12" s="99" t="s">
        <v>855</v>
      </c>
      <c r="T12" s="99">
        <v>0</v>
      </c>
      <c r="U12" s="99" t="s">
        <v>855</v>
      </c>
      <c r="V12" s="103">
        <v>0</v>
      </c>
    </row>
    <row r="13" spans="1:22">
      <c r="A13" s="104" t="s">
        <v>891</v>
      </c>
      <c r="B13" s="105" t="s">
        <v>892</v>
      </c>
      <c r="C13" s="105" t="s">
        <v>893</v>
      </c>
      <c r="D13" s="105" t="s">
        <v>853</v>
      </c>
      <c r="E13" s="105" t="s">
        <v>854</v>
      </c>
      <c r="F13" s="106">
        <v>1292376890</v>
      </c>
      <c r="G13" s="107">
        <v>41759</v>
      </c>
      <c r="H13" s="108">
        <v>430792297</v>
      </c>
      <c r="I13" s="108">
        <v>861584593</v>
      </c>
      <c r="J13" s="108">
        <v>1292376890</v>
      </c>
      <c r="K13" s="105" t="s">
        <v>855</v>
      </c>
      <c r="L13" s="105">
        <v>0</v>
      </c>
      <c r="M13" s="105" t="s">
        <v>855</v>
      </c>
      <c r="N13" s="105">
        <v>0</v>
      </c>
      <c r="O13" s="105" t="s">
        <v>855</v>
      </c>
      <c r="P13" s="105">
        <v>0</v>
      </c>
      <c r="Q13" s="105" t="s">
        <v>855</v>
      </c>
      <c r="R13" s="105">
        <v>0</v>
      </c>
      <c r="S13" s="105" t="s">
        <v>855</v>
      </c>
      <c r="T13" s="105">
        <v>0</v>
      </c>
      <c r="U13" s="105" t="s">
        <v>855</v>
      </c>
      <c r="V13" s="109">
        <v>0</v>
      </c>
    </row>
    <row r="14" spans="1:22">
      <c r="A14" s="98" t="s">
        <v>894</v>
      </c>
      <c r="B14" s="99" t="s">
        <v>895</v>
      </c>
      <c r="C14" s="99" t="s">
        <v>896</v>
      </c>
      <c r="D14" s="99" t="s">
        <v>853</v>
      </c>
      <c r="E14" s="99" t="s">
        <v>854</v>
      </c>
      <c r="F14" s="100">
        <v>1511000</v>
      </c>
      <c r="G14" s="101">
        <v>42445</v>
      </c>
      <c r="H14" s="102">
        <v>54674000</v>
      </c>
      <c r="I14" s="99">
        <v>0</v>
      </c>
      <c r="J14" s="102">
        <v>54674000</v>
      </c>
      <c r="K14" s="99" t="s">
        <v>855</v>
      </c>
      <c r="L14" s="99">
        <v>0</v>
      </c>
      <c r="M14" s="99" t="s">
        <v>855</v>
      </c>
      <c r="N14" s="99">
        <v>0</v>
      </c>
      <c r="O14" s="99" t="s">
        <v>855</v>
      </c>
      <c r="P14" s="99">
        <v>0</v>
      </c>
      <c r="Q14" s="99" t="s">
        <v>855</v>
      </c>
      <c r="R14" s="99">
        <v>0</v>
      </c>
      <c r="S14" s="99" t="s">
        <v>855</v>
      </c>
      <c r="T14" s="99">
        <v>0</v>
      </c>
      <c r="U14" s="99" t="s">
        <v>855</v>
      </c>
      <c r="V14" s="103">
        <v>0</v>
      </c>
    </row>
    <row r="15" spans="1:22">
      <c r="A15" s="104" t="s">
        <v>564</v>
      </c>
      <c r="B15" s="105" t="s">
        <v>897</v>
      </c>
      <c r="C15" s="105" t="s">
        <v>898</v>
      </c>
      <c r="D15" s="105" t="s">
        <v>871</v>
      </c>
      <c r="E15" s="105" t="s">
        <v>854</v>
      </c>
      <c r="F15" s="106">
        <v>364100000</v>
      </c>
      <c r="G15" s="107">
        <v>42480</v>
      </c>
      <c r="H15" s="108">
        <v>40394932</v>
      </c>
      <c r="I15" s="108">
        <v>33251456</v>
      </c>
      <c r="J15" s="108">
        <v>73646388</v>
      </c>
      <c r="K15" s="105" t="s">
        <v>883</v>
      </c>
      <c r="L15" s="108">
        <v>164936</v>
      </c>
      <c r="M15" s="105" t="s">
        <v>884</v>
      </c>
      <c r="N15" s="108">
        <v>2330271</v>
      </c>
      <c r="O15" s="105" t="s">
        <v>899</v>
      </c>
      <c r="P15" s="108">
        <v>219863</v>
      </c>
      <c r="Q15" s="105" t="s">
        <v>900</v>
      </c>
      <c r="R15" s="108">
        <v>2059517</v>
      </c>
      <c r="S15" s="105" t="s">
        <v>901</v>
      </c>
      <c r="T15" s="108">
        <v>6759345</v>
      </c>
      <c r="U15" s="105" t="s">
        <v>902</v>
      </c>
      <c r="V15" s="110">
        <v>21717524</v>
      </c>
    </row>
    <row r="16" spans="1:22">
      <c r="A16" s="98" t="s">
        <v>903</v>
      </c>
      <c r="B16" s="99" t="s">
        <v>904</v>
      </c>
      <c r="C16" s="99" t="s">
        <v>905</v>
      </c>
      <c r="D16" s="99" t="s">
        <v>871</v>
      </c>
      <c r="E16" s="99" t="s">
        <v>854</v>
      </c>
      <c r="F16" s="100">
        <v>387830000</v>
      </c>
      <c r="G16" s="101">
        <v>42480</v>
      </c>
      <c r="H16" s="102">
        <v>59042969</v>
      </c>
      <c r="I16" s="102">
        <v>44471587</v>
      </c>
      <c r="J16" s="102">
        <v>103514556</v>
      </c>
      <c r="K16" s="99" t="s">
        <v>855</v>
      </c>
      <c r="L16" s="99">
        <v>0</v>
      </c>
      <c r="M16" s="99" t="s">
        <v>855</v>
      </c>
      <c r="N16" s="99">
        <v>0</v>
      </c>
      <c r="O16" s="99" t="s">
        <v>855</v>
      </c>
      <c r="P16" s="99">
        <v>0</v>
      </c>
      <c r="Q16" s="99" t="s">
        <v>855</v>
      </c>
      <c r="R16" s="99">
        <v>0</v>
      </c>
      <c r="S16" s="99" t="s">
        <v>855</v>
      </c>
      <c r="T16" s="99">
        <v>0</v>
      </c>
      <c r="U16" s="99" t="s">
        <v>855</v>
      </c>
      <c r="V16" s="103">
        <v>0</v>
      </c>
    </row>
    <row r="17" spans="1:22">
      <c r="A17" s="104" t="s">
        <v>570</v>
      </c>
      <c r="B17" s="105" t="s">
        <v>906</v>
      </c>
      <c r="C17" s="105" t="s">
        <v>907</v>
      </c>
      <c r="D17" s="105" t="s">
        <v>871</v>
      </c>
      <c r="E17" s="105" t="s">
        <v>854</v>
      </c>
      <c r="F17" s="106">
        <v>316845000</v>
      </c>
      <c r="G17" s="107">
        <v>42480</v>
      </c>
      <c r="H17" s="108">
        <v>46011632</v>
      </c>
      <c r="I17" s="108">
        <v>38670637</v>
      </c>
      <c r="J17" s="108">
        <v>84682269</v>
      </c>
      <c r="K17" s="105" t="s">
        <v>883</v>
      </c>
      <c r="L17" s="108">
        <v>14313881</v>
      </c>
      <c r="M17" s="105" t="s">
        <v>884</v>
      </c>
      <c r="N17" s="108">
        <v>24356756</v>
      </c>
      <c r="O17" s="105" t="s">
        <v>855</v>
      </c>
      <c r="P17" s="105">
        <v>0</v>
      </c>
      <c r="Q17" s="105" t="s">
        <v>855</v>
      </c>
      <c r="R17" s="105">
        <v>0</v>
      </c>
      <c r="S17" s="105" t="s">
        <v>855</v>
      </c>
      <c r="T17" s="105">
        <v>0</v>
      </c>
      <c r="U17" s="105" t="s">
        <v>855</v>
      </c>
      <c r="V17" s="109">
        <v>0</v>
      </c>
    </row>
    <row r="18" spans="1:22">
      <c r="A18" s="98" t="s">
        <v>908</v>
      </c>
      <c r="B18" s="99" t="s">
        <v>909</v>
      </c>
      <c r="C18" s="99" t="s">
        <v>910</v>
      </c>
      <c r="D18" s="99" t="s">
        <v>871</v>
      </c>
      <c r="E18" s="99" t="s">
        <v>854</v>
      </c>
      <c r="F18" s="100">
        <v>622700000</v>
      </c>
      <c r="G18" s="101">
        <v>42480</v>
      </c>
      <c r="H18" s="102">
        <v>53812129</v>
      </c>
      <c r="I18" s="102">
        <v>35118455</v>
      </c>
      <c r="J18" s="102">
        <v>88930584</v>
      </c>
      <c r="K18" s="99" t="s">
        <v>855</v>
      </c>
      <c r="L18" s="99">
        <v>0</v>
      </c>
      <c r="M18" s="99" t="s">
        <v>855</v>
      </c>
      <c r="N18" s="99">
        <v>0</v>
      </c>
      <c r="O18" s="99" t="s">
        <v>855</v>
      </c>
      <c r="P18" s="99">
        <v>0</v>
      </c>
      <c r="Q18" s="99" t="s">
        <v>855</v>
      </c>
      <c r="R18" s="99">
        <v>0</v>
      </c>
      <c r="S18" s="99" t="s">
        <v>855</v>
      </c>
      <c r="T18" s="99">
        <v>0</v>
      </c>
      <c r="U18" s="99" t="s">
        <v>855</v>
      </c>
      <c r="V18" s="103">
        <v>0</v>
      </c>
    </row>
    <row r="19" spans="1:22">
      <c r="A19" s="104" t="s">
        <v>911</v>
      </c>
      <c r="B19" s="105" t="s">
        <v>912</v>
      </c>
      <c r="C19" s="105" t="s">
        <v>913</v>
      </c>
      <c r="D19" s="105" t="s">
        <v>914</v>
      </c>
      <c r="E19" s="105" t="s">
        <v>854</v>
      </c>
      <c r="F19" s="106">
        <v>1413853576.76</v>
      </c>
      <c r="G19" s="107">
        <v>42123</v>
      </c>
      <c r="H19" s="108">
        <v>162735921</v>
      </c>
      <c r="I19" s="105">
        <v>0</v>
      </c>
      <c r="J19" s="108">
        <v>162735921</v>
      </c>
      <c r="K19" s="105" t="s">
        <v>855</v>
      </c>
      <c r="L19" s="105">
        <v>0</v>
      </c>
      <c r="M19" s="105" t="s">
        <v>855</v>
      </c>
      <c r="N19" s="105">
        <v>0</v>
      </c>
      <c r="O19" s="105" t="s">
        <v>855</v>
      </c>
      <c r="P19" s="105">
        <v>0</v>
      </c>
      <c r="Q19" s="105" t="s">
        <v>855</v>
      </c>
      <c r="R19" s="105">
        <v>0</v>
      </c>
      <c r="S19" s="105" t="s">
        <v>855</v>
      </c>
      <c r="T19" s="105">
        <v>0</v>
      </c>
      <c r="U19" s="105" t="s">
        <v>855</v>
      </c>
      <c r="V19" s="109">
        <v>0</v>
      </c>
    </row>
    <row r="20" spans="1:22">
      <c r="A20" s="98" t="s">
        <v>915</v>
      </c>
      <c r="B20" s="99" t="s">
        <v>916</v>
      </c>
      <c r="C20" s="99" t="s">
        <v>917</v>
      </c>
      <c r="D20" s="99" t="s">
        <v>871</v>
      </c>
      <c r="E20" s="99" t="s">
        <v>854</v>
      </c>
      <c r="F20" s="100">
        <v>48964000</v>
      </c>
      <c r="G20" s="101">
        <v>39568</v>
      </c>
      <c r="H20" s="102">
        <v>62500</v>
      </c>
      <c r="I20" s="102">
        <v>123455</v>
      </c>
      <c r="J20" s="102">
        <v>185955</v>
      </c>
      <c r="K20" s="99" t="s">
        <v>855</v>
      </c>
      <c r="L20" s="99">
        <v>0</v>
      </c>
      <c r="M20" s="99" t="s">
        <v>855</v>
      </c>
      <c r="N20" s="99">
        <v>0</v>
      </c>
      <c r="O20" s="99" t="s">
        <v>855</v>
      </c>
      <c r="P20" s="99">
        <v>0</v>
      </c>
      <c r="Q20" s="99" t="s">
        <v>855</v>
      </c>
      <c r="R20" s="99">
        <v>0</v>
      </c>
      <c r="S20" s="99" t="s">
        <v>855</v>
      </c>
      <c r="T20" s="99">
        <v>0</v>
      </c>
      <c r="U20" s="99" t="s">
        <v>855</v>
      </c>
      <c r="V20" s="103">
        <v>0</v>
      </c>
    </row>
    <row r="21" spans="1:22">
      <c r="A21" s="104" t="s">
        <v>573</v>
      </c>
      <c r="B21" s="105" t="s">
        <v>918</v>
      </c>
      <c r="C21" s="105" t="s">
        <v>919</v>
      </c>
      <c r="D21" s="105" t="s">
        <v>871</v>
      </c>
      <c r="E21" s="105" t="s">
        <v>854</v>
      </c>
      <c r="F21" s="106">
        <v>4834394178.0799999</v>
      </c>
      <c r="G21" s="107">
        <v>42444</v>
      </c>
      <c r="H21" s="108">
        <v>2616038002</v>
      </c>
      <c r="I21" s="105">
        <v>0</v>
      </c>
      <c r="J21" s="108">
        <v>2616038002</v>
      </c>
      <c r="K21" s="105" t="s">
        <v>855</v>
      </c>
      <c r="L21" s="105">
        <v>0</v>
      </c>
      <c r="M21" s="105" t="s">
        <v>855</v>
      </c>
      <c r="N21" s="105">
        <v>0</v>
      </c>
      <c r="O21" s="105" t="s">
        <v>855</v>
      </c>
      <c r="P21" s="105">
        <v>0</v>
      </c>
      <c r="Q21" s="105" t="s">
        <v>855</v>
      </c>
      <c r="R21" s="105">
        <v>0</v>
      </c>
      <c r="S21" s="105" t="s">
        <v>855</v>
      </c>
      <c r="T21" s="105">
        <v>0</v>
      </c>
      <c r="U21" s="105" t="s">
        <v>855</v>
      </c>
      <c r="V21" s="109">
        <v>0</v>
      </c>
    </row>
    <row r="22" spans="1:22">
      <c r="A22" s="98" t="s">
        <v>920</v>
      </c>
      <c r="B22" s="99" t="s">
        <v>921</v>
      </c>
      <c r="C22" s="99" t="s">
        <v>922</v>
      </c>
      <c r="D22" s="99" t="s">
        <v>853</v>
      </c>
      <c r="E22" s="99" t="s">
        <v>854</v>
      </c>
      <c r="F22" s="100">
        <v>1365607286.78</v>
      </c>
      <c r="G22" s="101">
        <v>41229</v>
      </c>
      <c r="H22" s="102">
        <v>690816080</v>
      </c>
      <c r="I22" s="102">
        <v>74510626</v>
      </c>
      <c r="J22" s="102">
        <v>765326706</v>
      </c>
      <c r="K22" s="99" t="s">
        <v>883</v>
      </c>
      <c r="L22" s="102">
        <v>69380885</v>
      </c>
      <c r="M22" s="99" t="s">
        <v>884</v>
      </c>
      <c r="N22" s="102">
        <v>5129741</v>
      </c>
      <c r="O22" s="99" t="s">
        <v>855</v>
      </c>
      <c r="P22" s="99">
        <v>0</v>
      </c>
      <c r="Q22" s="99" t="s">
        <v>855</v>
      </c>
      <c r="R22" s="99">
        <v>0</v>
      </c>
      <c r="S22" s="99" t="s">
        <v>855</v>
      </c>
      <c r="T22" s="99">
        <v>0</v>
      </c>
      <c r="U22" s="99" t="s">
        <v>855</v>
      </c>
      <c r="V22" s="103">
        <v>0</v>
      </c>
    </row>
    <row r="23" spans="1:22">
      <c r="A23" s="104" t="s">
        <v>923</v>
      </c>
      <c r="B23" s="105" t="s">
        <v>924</v>
      </c>
      <c r="C23" s="105" t="s">
        <v>925</v>
      </c>
      <c r="D23" s="105" t="s">
        <v>853</v>
      </c>
      <c r="E23" s="105" t="s">
        <v>854</v>
      </c>
      <c r="F23" s="106">
        <v>1747361524.3299999</v>
      </c>
      <c r="G23" s="107">
        <v>42444</v>
      </c>
      <c r="H23" s="108">
        <v>31878842237</v>
      </c>
      <c r="I23" s="108">
        <v>58947782010</v>
      </c>
      <c r="J23" s="108">
        <v>90826624247</v>
      </c>
      <c r="K23" s="105" t="s">
        <v>855</v>
      </c>
      <c r="L23" s="105">
        <v>0</v>
      </c>
      <c r="M23" s="105" t="s">
        <v>855</v>
      </c>
      <c r="N23" s="105">
        <v>0</v>
      </c>
      <c r="O23" s="105" t="s">
        <v>855</v>
      </c>
      <c r="P23" s="105">
        <v>0</v>
      </c>
      <c r="Q23" s="105" t="s">
        <v>855</v>
      </c>
      <c r="R23" s="105">
        <v>0</v>
      </c>
      <c r="S23" s="105" t="s">
        <v>855</v>
      </c>
      <c r="T23" s="105">
        <v>0</v>
      </c>
      <c r="U23" s="105" t="s">
        <v>855</v>
      </c>
      <c r="V23" s="109">
        <v>0</v>
      </c>
    </row>
    <row r="24" spans="1:22">
      <c r="A24" s="98" t="s">
        <v>926</v>
      </c>
      <c r="B24" s="99" t="s">
        <v>927</v>
      </c>
      <c r="C24" s="99" t="s">
        <v>928</v>
      </c>
      <c r="D24" s="99" t="s">
        <v>929</v>
      </c>
      <c r="E24" s="99" t="s">
        <v>854</v>
      </c>
      <c r="F24" s="100">
        <v>648497230.97000003</v>
      </c>
      <c r="G24" s="101">
        <v>41752</v>
      </c>
      <c r="H24" s="102">
        <v>241608551</v>
      </c>
      <c r="I24" s="102">
        <v>228841226</v>
      </c>
      <c r="J24" s="102">
        <v>470449777</v>
      </c>
      <c r="K24" s="99" t="s">
        <v>855</v>
      </c>
      <c r="L24" s="99">
        <v>0</v>
      </c>
      <c r="M24" s="99" t="s">
        <v>855</v>
      </c>
      <c r="N24" s="99">
        <v>0</v>
      </c>
      <c r="O24" s="99" t="s">
        <v>855</v>
      </c>
      <c r="P24" s="99">
        <v>0</v>
      </c>
      <c r="Q24" s="99" t="s">
        <v>855</v>
      </c>
      <c r="R24" s="99">
        <v>0</v>
      </c>
      <c r="S24" s="99" t="s">
        <v>855</v>
      </c>
      <c r="T24" s="99">
        <v>0</v>
      </c>
      <c r="U24" s="99" t="s">
        <v>855</v>
      </c>
      <c r="V24" s="103">
        <v>0</v>
      </c>
    </row>
    <row r="25" spans="1:22">
      <c r="A25" s="104" t="s">
        <v>930</v>
      </c>
      <c r="B25" s="105" t="s">
        <v>931</v>
      </c>
      <c r="C25" s="105" t="s">
        <v>932</v>
      </c>
      <c r="D25" s="105" t="s">
        <v>871</v>
      </c>
      <c r="E25" s="105" t="s">
        <v>854</v>
      </c>
      <c r="F25" s="106">
        <v>965570.67</v>
      </c>
      <c r="G25" s="107">
        <v>41859</v>
      </c>
      <c r="H25" s="108">
        <v>36147533</v>
      </c>
      <c r="I25" s="105">
        <v>0</v>
      </c>
      <c r="J25" s="108">
        <v>36147533</v>
      </c>
      <c r="K25" s="105" t="s">
        <v>855</v>
      </c>
      <c r="L25" s="105">
        <v>0</v>
      </c>
      <c r="M25" s="105" t="s">
        <v>855</v>
      </c>
      <c r="N25" s="105">
        <v>0</v>
      </c>
      <c r="O25" s="105" t="s">
        <v>855</v>
      </c>
      <c r="P25" s="105">
        <v>0</v>
      </c>
      <c r="Q25" s="105" t="s">
        <v>855</v>
      </c>
      <c r="R25" s="105">
        <v>0</v>
      </c>
      <c r="S25" s="105" t="s">
        <v>855</v>
      </c>
      <c r="T25" s="105">
        <v>0</v>
      </c>
      <c r="U25" s="105" t="s">
        <v>855</v>
      </c>
      <c r="V25" s="109">
        <v>0</v>
      </c>
    </row>
    <row r="26" spans="1:22">
      <c r="A26" s="98" t="s">
        <v>933</v>
      </c>
      <c r="B26" s="99" t="s">
        <v>934</v>
      </c>
      <c r="C26" s="99" t="s">
        <v>935</v>
      </c>
      <c r="D26" s="99" t="s">
        <v>2742</v>
      </c>
      <c r="E26" s="99" t="s">
        <v>854</v>
      </c>
      <c r="F26" s="100">
        <v>2370144.2000000002</v>
      </c>
      <c r="G26" s="101">
        <v>42124</v>
      </c>
      <c r="H26" s="102">
        <v>10079633</v>
      </c>
      <c r="I26" s="102">
        <v>5299691</v>
      </c>
      <c r="J26" s="102">
        <v>15379324</v>
      </c>
      <c r="K26" s="99" t="s">
        <v>855</v>
      </c>
      <c r="L26" s="99">
        <v>0</v>
      </c>
      <c r="M26" s="99" t="s">
        <v>855</v>
      </c>
      <c r="N26" s="99">
        <v>0</v>
      </c>
      <c r="O26" s="99" t="s">
        <v>855</v>
      </c>
      <c r="P26" s="99">
        <v>0</v>
      </c>
      <c r="Q26" s="99" t="s">
        <v>855</v>
      </c>
      <c r="R26" s="99">
        <v>0</v>
      </c>
      <c r="S26" s="99" t="s">
        <v>855</v>
      </c>
      <c r="T26" s="99">
        <v>0</v>
      </c>
      <c r="U26" s="99" t="s">
        <v>855</v>
      </c>
      <c r="V26" s="103">
        <v>0</v>
      </c>
    </row>
    <row r="27" spans="1:22">
      <c r="A27" s="104" t="s">
        <v>937</v>
      </c>
      <c r="B27" s="105" t="s">
        <v>938</v>
      </c>
      <c r="C27" s="105" t="s">
        <v>939</v>
      </c>
      <c r="D27" s="105" t="s">
        <v>867</v>
      </c>
      <c r="E27" s="105" t="s">
        <v>854</v>
      </c>
      <c r="F27" s="106">
        <v>1798533199.2</v>
      </c>
      <c r="G27" s="107">
        <v>42480</v>
      </c>
      <c r="H27" s="108">
        <v>491224430</v>
      </c>
      <c r="I27" s="108">
        <v>174295987</v>
      </c>
      <c r="J27" s="108">
        <v>665520417</v>
      </c>
      <c r="K27" s="105" t="s">
        <v>855</v>
      </c>
      <c r="L27" s="105">
        <v>0</v>
      </c>
      <c r="M27" s="105" t="s">
        <v>855</v>
      </c>
      <c r="N27" s="105">
        <v>0</v>
      </c>
      <c r="O27" s="105" t="s">
        <v>855</v>
      </c>
      <c r="P27" s="105">
        <v>0</v>
      </c>
      <c r="Q27" s="105" t="s">
        <v>855</v>
      </c>
      <c r="R27" s="105">
        <v>0</v>
      </c>
      <c r="S27" s="105" t="s">
        <v>855</v>
      </c>
      <c r="T27" s="105">
        <v>0</v>
      </c>
      <c r="U27" s="105" t="s">
        <v>855</v>
      </c>
      <c r="V27" s="109">
        <v>0</v>
      </c>
    </row>
    <row r="28" spans="1:22">
      <c r="A28" s="98" t="s">
        <v>859</v>
      </c>
      <c r="B28" s="99" t="s">
        <v>860</v>
      </c>
      <c r="C28" s="99" t="s">
        <v>861</v>
      </c>
      <c r="D28" s="99" t="s">
        <v>862</v>
      </c>
      <c r="E28" s="99" t="s">
        <v>863</v>
      </c>
      <c r="F28" s="100">
        <v>349999997.30000001</v>
      </c>
      <c r="G28" s="101">
        <v>42509</v>
      </c>
      <c r="H28" s="102">
        <v>63009025</v>
      </c>
      <c r="I28" s="102">
        <v>22356828</v>
      </c>
      <c r="J28" s="102">
        <v>85365853</v>
      </c>
      <c r="K28" s="99" t="s">
        <v>855</v>
      </c>
      <c r="L28" s="99">
        <v>0</v>
      </c>
      <c r="M28" s="99" t="s">
        <v>855</v>
      </c>
      <c r="N28" s="99">
        <v>0</v>
      </c>
      <c r="O28" s="99" t="s">
        <v>855</v>
      </c>
      <c r="P28" s="99">
        <v>0</v>
      </c>
      <c r="Q28" s="99" t="s">
        <v>855</v>
      </c>
      <c r="R28" s="99">
        <v>0</v>
      </c>
      <c r="S28" s="99" t="s">
        <v>855</v>
      </c>
      <c r="T28" s="99">
        <v>0</v>
      </c>
      <c r="U28" s="99" t="s">
        <v>855</v>
      </c>
      <c r="V28" s="103">
        <v>0</v>
      </c>
    </row>
    <row r="29" spans="1:22">
      <c r="A29" s="104" t="s">
        <v>940</v>
      </c>
      <c r="B29" s="105" t="s">
        <v>941</v>
      </c>
      <c r="C29" s="105" t="s">
        <v>942</v>
      </c>
      <c r="D29" s="105" t="s">
        <v>871</v>
      </c>
      <c r="E29" s="105" t="s">
        <v>854</v>
      </c>
      <c r="F29" s="106">
        <v>1623251785.6900001</v>
      </c>
      <c r="G29" s="107">
        <v>41982</v>
      </c>
      <c r="H29" s="108">
        <v>2964596762</v>
      </c>
      <c r="I29" s="105">
        <v>0</v>
      </c>
      <c r="J29" s="108">
        <v>2964596762</v>
      </c>
      <c r="K29" s="105" t="s">
        <v>855</v>
      </c>
      <c r="L29" s="105">
        <v>0</v>
      </c>
      <c r="M29" s="105" t="s">
        <v>855</v>
      </c>
      <c r="N29" s="105">
        <v>0</v>
      </c>
      <c r="O29" s="105" t="s">
        <v>855</v>
      </c>
      <c r="P29" s="105">
        <v>0</v>
      </c>
      <c r="Q29" s="105" t="s">
        <v>855</v>
      </c>
      <c r="R29" s="105">
        <v>0</v>
      </c>
      <c r="S29" s="105" t="s">
        <v>855</v>
      </c>
      <c r="T29" s="105">
        <v>0</v>
      </c>
      <c r="U29" s="105" t="s">
        <v>855</v>
      </c>
      <c r="V29" s="109">
        <v>0</v>
      </c>
    </row>
    <row r="30" spans="1:22">
      <c r="A30" s="98" t="s">
        <v>943</v>
      </c>
      <c r="B30" s="99" t="s">
        <v>944</v>
      </c>
      <c r="C30" s="99" t="s">
        <v>945</v>
      </c>
      <c r="D30" s="99" t="s">
        <v>871</v>
      </c>
      <c r="E30" s="99" t="s">
        <v>854</v>
      </c>
      <c r="F30" s="100">
        <v>57614139847.330002</v>
      </c>
      <c r="G30" s="101">
        <v>42090</v>
      </c>
      <c r="H30" s="102">
        <v>15717615419</v>
      </c>
      <c r="I30" s="99">
        <v>0</v>
      </c>
      <c r="J30" s="102">
        <v>15717615419</v>
      </c>
      <c r="K30" s="99" t="s">
        <v>855</v>
      </c>
      <c r="L30" s="99">
        <v>0</v>
      </c>
      <c r="M30" s="99" t="s">
        <v>855</v>
      </c>
      <c r="N30" s="99">
        <v>0</v>
      </c>
      <c r="O30" s="99" t="s">
        <v>855</v>
      </c>
      <c r="P30" s="99">
        <v>0</v>
      </c>
      <c r="Q30" s="99" t="s">
        <v>855</v>
      </c>
      <c r="R30" s="99">
        <v>0</v>
      </c>
      <c r="S30" s="99" t="s">
        <v>855</v>
      </c>
      <c r="T30" s="99">
        <v>0</v>
      </c>
      <c r="U30" s="99" t="s">
        <v>855</v>
      </c>
      <c r="V30" s="103">
        <v>0</v>
      </c>
    </row>
    <row r="31" spans="1:22">
      <c r="A31" s="104" t="s">
        <v>946</v>
      </c>
      <c r="B31" s="105" t="s">
        <v>947</v>
      </c>
      <c r="C31" s="105" t="s">
        <v>948</v>
      </c>
      <c r="D31" s="105" t="s">
        <v>871</v>
      </c>
      <c r="E31" s="105" t="s">
        <v>854</v>
      </c>
      <c r="F31" s="106">
        <v>1298230386.6500001</v>
      </c>
      <c r="G31" s="107">
        <v>41604</v>
      </c>
      <c r="H31" s="108">
        <v>98062897</v>
      </c>
      <c r="I31" s="105">
        <v>0</v>
      </c>
      <c r="J31" s="108">
        <v>98062897</v>
      </c>
      <c r="K31" s="105" t="s">
        <v>855</v>
      </c>
      <c r="L31" s="105">
        <v>0</v>
      </c>
      <c r="M31" s="105" t="s">
        <v>855</v>
      </c>
      <c r="N31" s="105">
        <v>0</v>
      </c>
      <c r="O31" s="105" t="s">
        <v>855</v>
      </c>
      <c r="P31" s="105">
        <v>0</v>
      </c>
      <c r="Q31" s="105" t="s">
        <v>855</v>
      </c>
      <c r="R31" s="105">
        <v>0</v>
      </c>
      <c r="S31" s="105" t="s">
        <v>855</v>
      </c>
      <c r="T31" s="105">
        <v>0</v>
      </c>
      <c r="U31" s="105" t="s">
        <v>855</v>
      </c>
      <c r="V31" s="109">
        <v>0</v>
      </c>
    </row>
    <row r="32" spans="1:22">
      <c r="A32" s="98" t="s">
        <v>949</v>
      </c>
      <c r="B32" s="99" t="s">
        <v>950</v>
      </c>
      <c r="C32" s="99" t="s">
        <v>951</v>
      </c>
      <c r="D32" s="99" t="s">
        <v>914</v>
      </c>
      <c r="E32" s="99" t="s">
        <v>854</v>
      </c>
      <c r="F32" s="100">
        <v>496410716.36000001</v>
      </c>
      <c r="G32" s="101">
        <v>41604</v>
      </c>
      <c r="H32" s="102">
        <v>82866371</v>
      </c>
      <c r="I32" s="99">
        <v>0</v>
      </c>
      <c r="J32" s="102">
        <v>82866371</v>
      </c>
      <c r="K32" s="99" t="s">
        <v>855</v>
      </c>
      <c r="L32" s="99">
        <v>0</v>
      </c>
      <c r="M32" s="99" t="s">
        <v>855</v>
      </c>
      <c r="N32" s="99">
        <v>0</v>
      </c>
      <c r="O32" s="99" t="s">
        <v>855</v>
      </c>
      <c r="P32" s="99">
        <v>0</v>
      </c>
      <c r="Q32" s="99" t="s">
        <v>855</v>
      </c>
      <c r="R32" s="99">
        <v>0</v>
      </c>
      <c r="S32" s="99" t="s">
        <v>855</v>
      </c>
      <c r="T32" s="99">
        <v>0</v>
      </c>
      <c r="U32" s="99" t="s">
        <v>855</v>
      </c>
      <c r="V32" s="103">
        <v>0</v>
      </c>
    </row>
    <row r="33" spans="1:22">
      <c r="A33" s="104" t="s">
        <v>952</v>
      </c>
      <c r="B33" s="105" t="s">
        <v>953</v>
      </c>
      <c r="C33" s="105" t="s">
        <v>2743</v>
      </c>
      <c r="D33" s="105" t="s">
        <v>871</v>
      </c>
      <c r="E33" s="105" t="s">
        <v>854</v>
      </c>
      <c r="F33" s="106">
        <v>400000</v>
      </c>
      <c r="G33" s="107">
        <v>41537</v>
      </c>
      <c r="H33" s="108">
        <v>400000</v>
      </c>
      <c r="I33" s="105">
        <v>0</v>
      </c>
      <c r="J33" s="108">
        <v>400000</v>
      </c>
      <c r="K33" s="105" t="s">
        <v>855</v>
      </c>
      <c r="L33" s="105">
        <v>0</v>
      </c>
      <c r="M33" s="105" t="s">
        <v>855</v>
      </c>
      <c r="N33" s="105">
        <v>0</v>
      </c>
      <c r="O33" s="105" t="s">
        <v>855</v>
      </c>
      <c r="P33" s="105">
        <v>0</v>
      </c>
      <c r="Q33" s="105" t="s">
        <v>855</v>
      </c>
      <c r="R33" s="105">
        <v>0</v>
      </c>
      <c r="S33" s="105" t="s">
        <v>855</v>
      </c>
      <c r="T33" s="105">
        <v>0</v>
      </c>
      <c r="U33" s="105" t="s">
        <v>855</v>
      </c>
      <c r="V33" s="109">
        <v>0</v>
      </c>
    </row>
    <row r="34" spans="1:22">
      <c r="A34" s="98" t="s">
        <v>954</v>
      </c>
      <c r="B34" s="99" t="s">
        <v>955</v>
      </c>
      <c r="C34" s="99" t="s">
        <v>956</v>
      </c>
      <c r="D34" s="99" t="s">
        <v>871</v>
      </c>
      <c r="E34" s="99" t="s">
        <v>854</v>
      </c>
      <c r="F34" s="100">
        <v>1102000</v>
      </c>
      <c r="G34" s="101">
        <v>41932</v>
      </c>
      <c r="H34" s="102">
        <v>1102000</v>
      </c>
      <c r="I34" s="99">
        <v>0</v>
      </c>
      <c r="J34" s="102">
        <v>1102000</v>
      </c>
      <c r="K34" s="99" t="s">
        <v>855</v>
      </c>
      <c r="L34" s="99">
        <v>0</v>
      </c>
      <c r="M34" s="99" t="s">
        <v>855</v>
      </c>
      <c r="N34" s="99">
        <v>0</v>
      </c>
      <c r="O34" s="99" t="s">
        <v>855</v>
      </c>
      <c r="P34" s="99">
        <v>0</v>
      </c>
      <c r="Q34" s="99" t="s">
        <v>855</v>
      </c>
      <c r="R34" s="99">
        <v>0</v>
      </c>
      <c r="S34" s="99" t="s">
        <v>855</v>
      </c>
      <c r="T34" s="99">
        <v>0</v>
      </c>
      <c r="U34" s="99" t="s">
        <v>855</v>
      </c>
      <c r="V34" s="103">
        <v>0</v>
      </c>
    </row>
    <row r="35" spans="1:22">
      <c r="A35" s="104" t="s">
        <v>957</v>
      </c>
      <c r="B35" s="105" t="s">
        <v>958</v>
      </c>
      <c r="C35" s="105" t="s">
        <v>959</v>
      </c>
      <c r="D35" s="105" t="s">
        <v>914</v>
      </c>
      <c r="E35" s="105" t="s">
        <v>854</v>
      </c>
      <c r="F35" s="106">
        <v>308077087.76999998</v>
      </c>
      <c r="G35" s="107">
        <v>42487</v>
      </c>
      <c r="H35" s="108">
        <v>88735476</v>
      </c>
      <c r="I35" s="105">
        <v>0</v>
      </c>
      <c r="J35" s="108">
        <v>88735476</v>
      </c>
      <c r="K35" s="105" t="s">
        <v>855</v>
      </c>
      <c r="L35" s="105">
        <v>0</v>
      </c>
      <c r="M35" s="105" t="s">
        <v>855</v>
      </c>
      <c r="N35" s="105">
        <v>0</v>
      </c>
      <c r="O35" s="105" t="s">
        <v>855</v>
      </c>
      <c r="P35" s="105">
        <v>0</v>
      </c>
      <c r="Q35" s="105" t="s">
        <v>855</v>
      </c>
      <c r="R35" s="105">
        <v>0</v>
      </c>
      <c r="S35" s="105" t="s">
        <v>855</v>
      </c>
      <c r="T35" s="105">
        <v>0</v>
      </c>
      <c r="U35" s="105" t="s">
        <v>855</v>
      </c>
      <c r="V35" s="109">
        <v>0</v>
      </c>
    </row>
    <row r="36" spans="1:22">
      <c r="A36" s="98" t="s">
        <v>960</v>
      </c>
      <c r="B36" s="99" t="s">
        <v>961</v>
      </c>
      <c r="C36" s="99" t="s">
        <v>962</v>
      </c>
      <c r="D36" s="99" t="s">
        <v>871</v>
      </c>
      <c r="E36" s="99" t="s">
        <v>854</v>
      </c>
      <c r="F36" s="100">
        <v>1083102900.1800001</v>
      </c>
      <c r="G36" s="101">
        <v>42489</v>
      </c>
      <c r="H36" s="102">
        <v>344444440</v>
      </c>
      <c r="I36" s="99">
        <v>0</v>
      </c>
      <c r="J36" s="102">
        <v>344444440</v>
      </c>
      <c r="K36" s="99" t="s">
        <v>855</v>
      </c>
      <c r="L36" s="99">
        <v>0</v>
      </c>
      <c r="M36" s="99" t="s">
        <v>855</v>
      </c>
      <c r="N36" s="99">
        <v>0</v>
      </c>
      <c r="O36" s="99" t="s">
        <v>855</v>
      </c>
      <c r="P36" s="99">
        <v>0</v>
      </c>
      <c r="Q36" s="99" t="s">
        <v>855</v>
      </c>
      <c r="R36" s="99">
        <v>0</v>
      </c>
      <c r="S36" s="99" t="s">
        <v>855</v>
      </c>
      <c r="T36" s="99">
        <v>0</v>
      </c>
      <c r="U36" s="99" t="s">
        <v>855</v>
      </c>
      <c r="V36" s="103">
        <v>0</v>
      </c>
    </row>
    <row r="37" spans="1:22">
      <c r="A37" s="104" t="s">
        <v>2744</v>
      </c>
      <c r="B37" s="105" t="s">
        <v>2745</v>
      </c>
      <c r="C37" s="105" t="s">
        <v>2746</v>
      </c>
      <c r="D37" s="105" t="s">
        <v>871</v>
      </c>
      <c r="E37" s="105" t="s">
        <v>854</v>
      </c>
      <c r="F37" s="106">
        <v>235691425.78</v>
      </c>
      <c r="G37" s="107">
        <v>41606</v>
      </c>
      <c r="H37" s="108">
        <v>313484914</v>
      </c>
      <c r="I37" s="105">
        <v>0</v>
      </c>
      <c r="J37" s="108">
        <v>313484914</v>
      </c>
      <c r="K37" s="105" t="s">
        <v>855</v>
      </c>
      <c r="L37" s="105">
        <v>0</v>
      </c>
      <c r="M37" s="105" t="s">
        <v>855</v>
      </c>
      <c r="N37" s="105">
        <v>0</v>
      </c>
      <c r="O37" s="105" t="s">
        <v>855</v>
      </c>
      <c r="P37" s="105">
        <v>0</v>
      </c>
      <c r="Q37" s="105" t="s">
        <v>855</v>
      </c>
      <c r="R37" s="105">
        <v>0</v>
      </c>
      <c r="S37" s="105" t="s">
        <v>855</v>
      </c>
      <c r="T37" s="105">
        <v>0</v>
      </c>
      <c r="U37" s="105" t="s">
        <v>855</v>
      </c>
      <c r="V37" s="109">
        <v>0</v>
      </c>
    </row>
    <row r="38" spans="1:22">
      <c r="A38" s="98" t="s">
        <v>963</v>
      </c>
      <c r="B38" s="99" t="s">
        <v>964</v>
      </c>
      <c r="C38" s="99" t="s">
        <v>965</v>
      </c>
      <c r="D38" s="99" t="s">
        <v>871</v>
      </c>
      <c r="E38" s="99" t="s">
        <v>854</v>
      </c>
      <c r="F38" s="100">
        <v>246750000</v>
      </c>
      <c r="G38" s="101">
        <v>41151</v>
      </c>
      <c r="H38" s="102">
        <v>175000000</v>
      </c>
      <c r="I38" s="99">
        <v>0</v>
      </c>
      <c r="J38" s="102">
        <v>175000000</v>
      </c>
      <c r="K38" s="99" t="s">
        <v>855</v>
      </c>
      <c r="L38" s="99">
        <v>0</v>
      </c>
      <c r="M38" s="99" t="s">
        <v>855</v>
      </c>
      <c r="N38" s="99">
        <v>0</v>
      </c>
      <c r="O38" s="99" t="s">
        <v>855</v>
      </c>
      <c r="P38" s="99">
        <v>0</v>
      </c>
      <c r="Q38" s="99" t="s">
        <v>855</v>
      </c>
      <c r="R38" s="99">
        <v>0</v>
      </c>
      <c r="S38" s="99" t="s">
        <v>855</v>
      </c>
      <c r="T38" s="99">
        <v>0</v>
      </c>
      <c r="U38" s="99" t="s">
        <v>855</v>
      </c>
      <c r="V38" s="103">
        <v>0</v>
      </c>
    </row>
    <row r="39" spans="1:22">
      <c r="A39" s="104" t="s">
        <v>966</v>
      </c>
      <c r="B39" s="105" t="s">
        <v>967</v>
      </c>
      <c r="C39" s="105" t="s">
        <v>968</v>
      </c>
      <c r="D39" s="105" t="s">
        <v>871</v>
      </c>
      <c r="E39" s="105" t="s">
        <v>854</v>
      </c>
      <c r="F39" s="106">
        <v>28047137.149999999</v>
      </c>
      <c r="G39" s="107">
        <v>41759</v>
      </c>
      <c r="H39" s="108">
        <v>9000000</v>
      </c>
      <c r="I39" s="108">
        <v>18000000</v>
      </c>
      <c r="J39" s="108">
        <v>27000000</v>
      </c>
      <c r="K39" s="105" t="s">
        <v>855</v>
      </c>
      <c r="L39" s="105">
        <v>0</v>
      </c>
      <c r="M39" s="105" t="s">
        <v>855</v>
      </c>
      <c r="N39" s="105">
        <v>0</v>
      </c>
      <c r="O39" s="105" t="s">
        <v>855</v>
      </c>
      <c r="P39" s="105">
        <v>0</v>
      </c>
      <c r="Q39" s="105" t="s">
        <v>855</v>
      </c>
      <c r="R39" s="105">
        <v>0</v>
      </c>
      <c r="S39" s="105" t="s">
        <v>855</v>
      </c>
      <c r="T39" s="105">
        <v>0</v>
      </c>
      <c r="U39" s="105" t="s">
        <v>855</v>
      </c>
      <c r="V39" s="109">
        <v>0</v>
      </c>
    </row>
    <row r="40" spans="1:22">
      <c r="A40" s="98" t="s">
        <v>969</v>
      </c>
      <c r="B40" s="99" t="s">
        <v>970</v>
      </c>
      <c r="C40" s="99" t="s">
        <v>971</v>
      </c>
      <c r="D40" s="99" t="s">
        <v>914</v>
      </c>
      <c r="E40" s="99" t="s">
        <v>854</v>
      </c>
      <c r="F40" s="100">
        <v>3635970425.9200001</v>
      </c>
      <c r="G40" s="101">
        <v>42349</v>
      </c>
      <c r="H40" s="102">
        <v>257318364</v>
      </c>
      <c r="I40" s="99">
        <v>0</v>
      </c>
      <c r="J40" s="102">
        <v>257318364</v>
      </c>
      <c r="K40" s="99" t="s">
        <v>855</v>
      </c>
      <c r="L40" s="99">
        <v>0</v>
      </c>
      <c r="M40" s="99" t="s">
        <v>855</v>
      </c>
      <c r="N40" s="99">
        <v>0</v>
      </c>
      <c r="O40" s="99" t="s">
        <v>855</v>
      </c>
      <c r="P40" s="99">
        <v>0</v>
      </c>
      <c r="Q40" s="99" t="s">
        <v>855</v>
      </c>
      <c r="R40" s="99">
        <v>0</v>
      </c>
      <c r="S40" s="99" t="s">
        <v>855</v>
      </c>
      <c r="T40" s="99">
        <v>0</v>
      </c>
      <c r="U40" s="99" t="s">
        <v>855</v>
      </c>
      <c r="V40" s="103">
        <v>0</v>
      </c>
    </row>
    <row r="41" spans="1:22">
      <c r="A41" s="104" t="s">
        <v>972</v>
      </c>
      <c r="B41" s="105" t="s">
        <v>973</v>
      </c>
      <c r="C41" s="105" t="s">
        <v>974</v>
      </c>
      <c r="D41" s="105" t="s">
        <v>871</v>
      </c>
      <c r="E41" s="105" t="s">
        <v>854</v>
      </c>
      <c r="F41" s="106">
        <v>26394799.43</v>
      </c>
      <c r="G41" s="107">
        <v>41851</v>
      </c>
      <c r="H41" s="108">
        <v>6038183</v>
      </c>
      <c r="I41" s="105">
        <v>0</v>
      </c>
      <c r="J41" s="108">
        <v>6038183</v>
      </c>
      <c r="K41" s="105" t="s">
        <v>855</v>
      </c>
      <c r="L41" s="105">
        <v>0</v>
      </c>
      <c r="M41" s="105" t="s">
        <v>855</v>
      </c>
      <c r="N41" s="105">
        <v>0</v>
      </c>
      <c r="O41" s="105" t="s">
        <v>855</v>
      </c>
      <c r="P41" s="105">
        <v>0</v>
      </c>
      <c r="Q41" s="105" t="s">
        <v>855</v>
      </c>
      <c r="R41" s="105">
        <v>0</v>
      </c>
      <c r="S41" s="105" t="s">
        <v>855</v>
      </c>
      <c r="T41" s="105">
        <v>0</v>
      </c>
      <c r="U41" s="105" t="s">
        <v>855</v>
      </c>
      <c r="V41" s="109">
        <v>0</v>
      </c>
    </row>
    <row r="42" spans="1:22">
      <c r="A42" s="98" t="s">
        <v>2195</v>
      </c>
      <c r="B42" s="99" t="s">
        <v>2196</v>
      </c>
      <c r="C42" s="99" t="s">
        <v>2197</v>
      </c>
      <c r="D42" s="99" t="s">
        <v>929</v>
      </c>
      <c r="E42" s="99" t="s">
        <v>854</v>
      </c>
      <c r="F42" s="100">
        <v>3460731882.9200001</v>
      </c>
      <c r="G42" s="101">
        <v>41883</v>
      </c>
      <c r="H42" s="102">
        <v>535029747</v>
      </c>
      <c r="I42" s="102">
        <v>394010416</v>
      </c>
      <c r="J42" s="102">
        <v>929040163</v>
      </c>
      <c r="K42" s="99" t="s">
        <v>855</v>
      </c>
      <c r="L42" s="99">
        <v>0</v>
      </c>
      <c r="M42" s="99" t="s">
        <v>855</v>
      </c>
      <c r="N42" s="99">
        <v>0</v>
      </c>
      <c r="O42" s="99" t="s">
        <v>855</v>
      </c>
      <c r="P42" s="99">
        <v>0</v>
      </c>
      <c r="Q42" s="99" t="s">
        <v>855</v>
      </c>
      <c r="R42" s="99">
        <v>0</v>
      </c>
      <c r="S42" s="99" t="s">
        <v>855</v>
      </c>
      <c r="T42" s="99">
        <v>0</v>
      </c>
      <c r="U42" s="99" t="s">
        <v>855</v>
      </c>
      <c r="V42" s="103">
        <v>0</v>
      </c>
    </row>
    <row r="43" spans="1:22">
      <c r="A43" s="104" t="s">
        <v>975</v>
      </c>
      <c r="B43" s="105" t="s">
        <v>976</v>
      </c>
      <c r="C43" s="105" t="s">
        <v>977</v>
      </c>
      <c r="D43" s="105" t="s">
        <v>871</v>
      </c>
      <c r="E43" s="105" t="s">
        <v>854</v>
      </c>
      <c r="F43" s="106">
        <v>232000000</v>
      </c>
      <c r="G43" s="107">
        <v>41890</v>
      </c>
      <c r="H43" s="108">
        <v>7642545</v>
      </c>
      <c r="I43" s="108">
        <v>7642545</v>
      </c>
      <c r="J43" s="108">
        <v>15285090</v>
      </c>
      <c r="K43" s="105" t="s">
        <v>855</v>
      </c>
      <c r="L43" s="105">
        <v>0</v>
      </c>
      <c r="M43" s="105" t="s">
        <v>855</v>
      </c>
      <c r="N43" s="105">
        <v>0</v>
      </c>
      <c r="O43" s="105" t="s">
        <v>855</v>
      </c>
      <c r="P43" s="105">
        <v>0</v>
      </c>
      <c r="Q43" s="105" t="s">
        <v>855</v>
      </c>
      <c r="R43" s="105">
        <v>0</v>
      </c>
      <c r="S43" s="105" t="s">
        <v>855</v>
      </c>
      <c r="T43" s="105">
        <v>0</v>
      </c>
      <c r="U43" s="105" t="s">
        <v>855</v>
      </c>
      <c r="V43" s="109">
        <v>0</v>
      </c>
    </row>
    <row r="44" spans="1:22">
      <c r="A44" s="98" t="s">
        <v>978</v>
      </c>
      <c r="B44" s="99" t="s">
        <v>979</v>
      </c>
      <c r="C44" s="99" t="s">
        <v>980</v>
      </c>
      <c r="D44" s="99" t="s">
        <v>871</v>
      </c>
      <c r="E44" s="99" t="s">
        <v>854</v>
      </c>
      <c r="F44" s="100">
        <v>1015000000</v>
      </c>
      <c r="G44" s="101">
        <v>42170</v>
      </c>
      <c r="H44" s="102">
        <v>231546460</v>
      </c>
      <c r="I44" s="102">
        <v>84366400</v>
      </c>
      <c r="J44" s="102">
        <v>315912860</v>
      </c>
      <c r="K44" s="99" t="s">
        <v>855</v>
      </c>
      <c r="L44" s="99">
        <v>0</v>
      </c>
      <c r="M44" s="99" t="s">
        <v>855</v>
      </c>
      <c r="N44" s="99">
        <v>0</v>
      </c>
      <c r="O44" s="99" t="s">
        <v>855</v>
      </c>
      <c r="P44" s="99">
        <v>0</v>
      </c>
      <c r="Q44" s="99" t="s">
        <v>855</v>
      </c>
      <c r="R44" s="99">
        <v>0</v>
      </c>
      <c r="S44" s="99" t="s">
        <v>855</v>
      </c>
      <c r="T44" s="99">
        <v>0</v>
      </c>
      <c r="U44" s="99" t="s">
        <v>855</v>
      </c>
      <c r="V44" s="103">
        <v>0</v>
      </c>
    </row>
    <row r="45" spans="1:22">
      <c r="A45" s="104" t="s">
        <v>981</v>
      </c>
      <c r="B45" s="105" t="s">
        <v>982</v>
      </c>
      <c r="C45" s="105" t="s">
        <v>983</v>
      </c>
      <c r="D45" s="105" t="s">
        <v>871</v>
      </c>
      <c r="E45" s="105" t="s">
        <v>854</v>
      </c>
      <c r="F45" s="106">
        <v>569315873.30999994</v>
      </c>
      <c r="G45" s="107">
        <v>42223</v>
      </c>
      <c r="H45" s="108">
        <v>9521649</v>
      </c>
      <c r="I45" s="105">
        <v>0</v>
      </c>
      <c r="J45" s="108">
        <v>9521649</v>
      </c>
      <c r="K45" s="105" t="s">
        <v>855</v>
      </c>
      <c r="L45" s="105">
        <v>0</v>
      </c>
      <c r="M45" s="105" t="s">
        <v>855</v>
      </c>
      <c r="N45" s="105">
        <v>0</v>
      </c>
      <c r="O45" s="105" t="s">
        <v>855</v>
      </c>
      <c r="P45" s="105">
        <v>0</v>
      </c>
      <c r="Q45" s="105" t="s">
        <v>855</v>
      </c>
      <c r="R45" s="105">
        <v>0</v>
      </c>
      <c r="S45" s="105" t="s">
        <v>855</v>
      </c>
      <c r="T45" s="105">
        <v>0</v>
      </c>
      <c r="U45" s="105" t="s">
        <v>855</v>
      </c>
      <c r="V45" s="109">
        <v>0</v>
      </c>
    </row>
    <row r="46" spans="1:22">
      <c r="A46" s="98" t="s">
        <v>984</v>
      </c>
      <c r="B46" s="99" t="s">
        <v>985</v>
      </c>
      <c r="C46" s="99" t="s">
        <v>986</v>
      </c>
      <c r="D46" s="99" t="s">
        <v>929</v>
      </c>
      <c r="E46" s="99" t="s">
        <v>854</v>
      </c>
      <c r="F46" s="100">
        <v>4500000000</v>
      </c>
      <c r="G46" s="101">
        <v>42489</v>
      </c>
      <c r="H46" s="102">
        <v>205052205</v>
      </c>
      <c r="I46" s="102">
        <v>203922272</v>
      </c>
      <c r="J46" s="102">
        <v>408974477</v>
      </c>
      <c r="K46" s="99" t="s">
        <v>883</v>
      </c>
      <c r="L46" s="102">
        <v>3519541</v>
      </c>
      <c r="M46" s="99" t="s">
        <v>884</v>
      </c>
      <c r="N46" s="102">
        <v>200402731</v>
      </c>
      <c r="O46" s="99" t="s">
        <v>855</v>
      </c>
      <c r="P46" s="99">
        <v>0</v>
      </c>
      <c r="Q46" s="99" t="s">
        <v>855</v>
      </c>
      <c r="R46" s="99">
        <v>0</v>
      </c>
      <c r="S46" s="99" t="s">
        <v>855</v>
      </c>
      <c r="T46" s="99">
        <v>0</v>
      </c>
      <c r="U46" s="99" t="s">
        <v>855</v>
      </c>
      <c r="V46" s="103">
        <v>0</v>
      </c>
    </row>
    <row r="47" spans="1:22">
      <c r="A47" s="104" t="s">
        <v>987</v>
      </c>
      <c r="B47" s="105" t="s">
        <v>988</v>
      </c>
      <c r="C47" s="105" t="s">
        <v>989</v>
      </c>
      <c r="D47" s="105" t="s">
        <v>871</v>
      </c>
      <c r="E47" s="105" t="s">
        <v>854</v>
      </c>
      <c r="F47" s="106">
        <v>116800000</v>
      </c>
      <c r="G47" s="107">
        <v>37004</v>
      </c>
      <c r="H47" s="108">
        <v>607192</v>
      </c>
      <c r="I47" s="108">
        <v>992808</v>
      </c>
      <c r="J47" s="108">
        <v>1600000</v>
      </c>
      <c r="K47" s="105" t="s">
        <v>855</v>
      </c>
      <c r="L47" s="105">
        <v>0</v>
      </c>
      <c r="M47" s="105" t="s">
        <v>855</v>
      </c>
      <c r="N47" s="105">
        <v>0</v>
      </c>
      <c r="O47" s="105" t="s">
        <v>855</v>
      </c>
      <c r="P47" s="105">
        <v>0</v>
      </c>
      <c r="Q47" s="105" t="s">
        <v>855</v>
      </c>
      <c r="R47" s="105">
        <v>0</v>
      </c>
      <c r="S47" s="105" t="s">
        <v>855</v>
      </c>
      <c r="T47" s="105">
        <v>0</v>
      </c>
      <c r="U47" s="105" t="s">
        <v>855</v>
      </c>
      <c r="V47" s="109">
        <v>0</v>
      </c>
    </row>
    <row r="48" spans="1:22">
      <c r="A48" s="98" t="s">
        <v>990</v>
      </c>
      <c r="B48" s="99" t="s">
        <v>991</v>
      </c>
      <c r="C48" s="99" t="s">
        <v>992</v>
      </c>
      <c r="D48" s="99" t="s">
        <v>871</v>
      </c>
      <c r="E48" s="99" t="s">
        <v>854</v>
      </c>
      <c r="F48" s="100">
        <v>1350000</v>
      </c>
      <c r="G48" s="101">
        <v>41759</v>
      </c>
      <c r="H48" s="102">
        <v>1350000</v>
      </c>
      <c r="I48" s="99">
        <v>0</v>
      </c>
      <c r="J48" s="102">
        <v>1350000</v>
      </c>
      <c r="K48" s="99" t="s">
        <v>855</v>
      </c>
      <c r="L48" s="99">
        <v>0</v>
      </c>
      <c r="M48" s="99" t="s">
        <v>855</v>
      </c>
      <c r="N48" s="99">
        <v>0</v>
      </c>
      <c r="O48" s="99" t="s">
        <v>855</v>
      </c>
      <c r="P48" s="99">
        <v>0</v>
      </c>
      <c r="Q48" s="99" t="s">
        <v>855</v>
      </c>
      <c r="R48" s="99">
        <v>0</v>
      </c>
      <c r="S48" s="99" t="s">
        <v>855</v>
      </c>
      <c r="T48" s="99">
        <v>0</v>
      </c>
      <c r="U48" s="99" t="s">
        <v>855</v>
      </c>
      <c r="V48" s="103">
        <v>0</v>
      </c>
    </row>
    <row r="49" spans="1:22">
      <c r="A49" s="104" t="s">
        <v>993</v>
      </c>
      <c r="B49" s="105" t="s">
        <v>994</v>
      </c>
      <c r="C49" s="105" t="s">
        <v>995</v>
      </c>
      <c r="D49" s="105" t="s">
        <v>853</v>
      </c>
      <c r="E49" s="105" t="s">
        <v>854</v>
      </c>
      <c r="F49" s="106">
        <v>165172283.55000001</v>
      </c>
      <c r="G49" s="107">
        <v>41353</v>
      </c>
      <c r="H49" s="108">
        <v>166384619</v>
      </c>
      <c r="I49" s="105">
        <v>0</v>
      </c>
      <c r="J49" s="108">
        <v>166384619</v>
      </c>
      <c r="K49" s="105" t="s">
        <v>855</v>
      </c>
      <c r="L49" s="105">
        <v>0</v>
      </c>
      <c r="M49" s="105" t="s">
        <v>855</v>
      </c>
      <c r="N49" s="105">
        <v>0</v>
      </c>
      <c r="O49" s="105" t="s">
        <v>855</v>
      </c>
      <c r="P49" s="105">
        <v>0</v>
      </c>
      <c r="Q49" s="105" t="s">
        <v>855</v>
      </c>
      <c r="R49" s="105">
        <v>0</v>
      </c>
      <c r="S49" s="105" t="s">
        <v>855</v>
      </c>
      <c r="T49" s="105">
        <v>0</v>
      </c>
      <c r="U49" s="105" t="s">
        <v>855</v>
      </c>
      <c r="V49" s="109">
        <v>0</v>
      </c>
    </row>
    <row r="50" spans="1:22">
      <c r="A50" s="98" t="s">
        <v>996</v>
      </c>
      <c r="B50" s="99" t="s">
        <v>997</v>
      </c>
      <c r="C50" s="99" t="s">
        <v>998</v>
      </c>
      <c r="D50" s="99" t="s">
        <v>871</v>
      </c>
      <c r="E50" s="99" t="s">
        <v>854</v>
      </c>
      <c r="F50" s="100">
        <v>151555970</v>
      </c>
      <c r="G50" s="101">
        <v>42268</v>
      </c>
      <c r="H50" s="102">
        <v>1996476</v>
      </c>
      <c r="I50" s="102">
        <v>3990633</v>
      </c>
      <c r="J50" s="102">
        <v>5987109</v>
      </c>
      <c r="K50" s="99" t="s">
        <v>855</v>
      </c>
      <c r="L50" s="99">
        <v>0</v>
      </c>
      <c r="M50" s="99" t="s">
        <v>855</v>
      </c>
      <c r="N50" s="99">
        <v>0</v>
      </c>
      <c r="O50" s="99" t="s">
        <v>855</v>
      </c>
      <c r="P50" s="99">
        <v>0</v>
      </c>
      <c r="Q50" s="99" t="s">
        <v>855</v>
      </c>
      <c r="R50" s="99">
        <v>0</v>
      </c>
      <c r="S50" s="99" t="s">
        <v>855</v>
      </c>
      <c r="T50" s="99">
        <v>0</v>
      </c>
      <c r="U50" s="99" t="s">
        <v>855</v>
      </c>
      <c r="V50" s="103">
        <v>0</v>
      </c>
    </row>
    <row r="51" spans="1:22">
      <c r="A51" s="104" t="s">
        <v>999</v>
      </c>
      <c r="B51" s="105" t="s">
        <v>1000</v>
      </c>
      <c r="C51" s="105" t="s">
        <v>1001</v>
      </c>
      <c r="D51" s="105" t="s">
        <v>871</v>
      </c>
      <c r="E51" s="105" t="s">
        <v>854</v>
      </c>
      <c r="F51" s="106">
        <v>15000000</v>
      </c>
      <c r="G51" s="107">
        <v>41759</v>
      </c>
      <c r="H51" s="108">
        <v>4900000</v>
      </c>
      <c r="I51" s="108">
        <v>4900000</v>
      </c>
      <c r="J51" s="108">
        <v>9800000</v>
      </c>
      <c r="K51" s="105" t="s">
        <v>855</v>
      </c>
      <c r="L51" s="105">
        <v>0</v>
      </c>
      <c r="M51" s="105" t="s">
        <v>855</v>
      </c>
      <c r="N51" s="105">
        <v>0</v>
      </c>
      <c r="O51" s="105" t="s">
        <v>855</v>
      </c>
      <c r="P51" s="105">
        <v>0</v>
      </c>
      <c r="Q51" s="105" t="s">
        <v>855</v>
      </c>
      <c r="R51" s="105">
        <v>0</v>
      </c>
      <c r="S51" s="105" t="s">
        <v>855</v>
      </c>
      <c r="T51" s="105">
        <v>0</v>
      </c>
      <c r="U51" s="105" t="s">
        <v>855</v>
      </c>
      <c r="V51" s="109">
        <v>0</v>
      </c>
    </row>
    <row r="52" spans="1:22">
      <c r="A52" s="98" t="s">
        <v>587</v>
      </c>
      <c r="B52" s="99" t="s">
        <v>1002</v>
      </c>
      <c r="C52" s="99" t="s">
        <v>1003</v>
      </c>
      <c r="D52" s="99" t="s">
        <v>914</v>
      </c>
      <c r="E52" s="99" t="s">
        <v>854</v>
      </c>
      <c r="F52" s="100">
        <v>5646767124.9300003</v>
      </c>
      <c r="G52" s="101">
        <v>41361</v>
      </c>
      <c r="H52" s="102">
        <v>2000000000</v>
      </c>
      <c r="I52" s="99">
        <v>0</v>
      </c>
      <c r="J52" s="102">
        <v>2000000000</v>
      </c>
      <c r="K52" s="99" t="s">
        <v>855</v>
      </c>
      <c r="L52" s="99">
        <v>0</v>
      </c>
      <c r="M52" s="99" t="s">
        <v>855</v>
      </c>
      <c r="N52" s="99">
        <v>0</v>
      </c>
      <c r="O52" s="99" t="s">
        <v>855</v>
      </c>
      <c r="P52" s="99">
        <v>0</v>
      </c>
      <c r="Q52" s="99" t="s">
        <v>855</v>
      </c>
      <c r="R52" s="99">
        <v>0</v>
      </c>
      <c r="S52" s="99" t="s">
        <v>855</v>
      </c>
      <c r="T52" s="99">
        <v>0</v>
      </c>
      <c r="U52" s="99" t="s">
        <v>855</v>
      </c>
      <c r="V52" s="103">
        <v>0</v>
      </c>
    </row>
    <row r="53" spans="1:22">
      <c r="A53" s="104" t="s">
        <v>1004</v>
      </c>
      <c r="B53" s="105" t="s">
        <v>1005</v>
      </c>
      <c r="C53" s="105" t="s">
        <v>1006</v>
      </c>
      <c r="D53" s="105" t="s">
        <v>853</v>
      </c>
      <c r="E53" s="105" t="s">
        <v>854</v>
      </c>
      <c r="F53" s="106">
        <v>3150178.76</v>
      </c>
      <c r="G53" s="107">
        <v>42361</v>
      </c>
      <c r="H53" s="108">
        <v>2311</v>
      </c>
      <c r="I53" s="105">
        <v>0</v>
      </c>
      <c r="J53" s="108">
        <v>2311</v>
      </c>
      <c r="K53" s="105" t="s">
        <v>855</v>
      </c>
      <c r="L53" s="105">
        <v>0</v>
      </c>
      <c r="M53" s="105" t="s">
        <v>855</v>
      </c>
      <c r="N53" s="105">
        <v>0</v>
      </c>
      <c r="O53" s="105" t="s">
        <v>855</v>
      </c>
      <c r="P53" s="105">
        <v>0</v>
      </c>
      <c r="Q53" s="105" t="s">
        <v>855</v>
      </c>
      <c r="R53" s="105">
        <v>0</v>
      </c>
      <c r="S53" s="105" t="s">
        <v>855</v>
      </c>
      <c r="T53" s="105">
        <v>0</v>
      </c>
      <c r="U53" s="105" t="s">
        <v>855</v>
      </c>
      <c r="V53" s="109">
        <v>0</v>
      </c>
    </row>
    <row r="54" spans="1:22">
      <c r="A54" s="98" t="s">
        <v>2179</v>
      </c>
      <c r="B54" s="99" t="s">
        <v>1735</v>
      </c>
      <c r="C54" s="99" t="s">
        <v>1736</v>
      </c>
      <c r="D54" s="99" t="s">
        <v>853</v>
      </c>
      <c r="E54" s="99" t="s">
        <v>854</v>
      </c>
      <c r="F54" s="100">
        <v>71255053.069999993</v>
      </c>
      <c r="G54" s="101">
        <v>41481</v>
      </c>
      <c r="H54" s="102">
        <v>71255052</v>
      </c>
      <c r="I54" s="99">
        <v>0</v>
      </c>
      <c r="J54" s="102">
        <v>71255052</v>
      </c>
      <c r="K54" s="99" t="s">
        <v>855</v>
      </c>
      <c r="L54" s="99">
        <v>0</v>
      </c>
      <c r="M54" s="99" t="s">
        <v>855</v>
      </c>
      <c r="N54" s="99">
        <v>0</v>
      </c>
      <c r="O54" s="99" t="s">
        <v>855</v>
      </c>
      <c r="P54" s="99">
        <v>0</v>
      </c>
      <c r="Q54" s="99" t="s">
        <v>855</v>
      </c>
      <c r="R54" s="99">
        <v>0</v>
      </c>
      <c r="S54" s="99" t="s">
        <v>855</v>
      </c>
      <c r="T54" s="99">
        <v>0</v>
      </c>
      <c r="U54" s="99" t="s">
        <v>855</v>
      </c>
      <c r="V54" s="103">
        <v>0</v>
      </c>
    </row>
    <row r="55" spans="1:22">
      <c r="A55" s="104" t="s">
        <v>1007</v>
      </c>
      <c r="B55" s="105" t="s">
        <v>1008</v>
      </c>
      <c r="C55" s="105" t="s">
        <v>1009</v>
      </c>
      <c r="D55" s="105" t="s">
        <v>871</v>
      </c>
      <c r="E55" s="105" t="s">
        <v>854</v>
      </c>
      <c r="F55" s="106">
        <v>3222655</v>
      </c>
      <c r="G55" s="107">
        <v>42137</v>
      </c>
      <c r="H55" s="108">
        <v>10995705</v>
      </c>
      <c r="I55" s="105">
        <v>0</v>
      </c>
      <c r="J55" s="108">
        <v>10995705</v>
      </c>
      <c r="K55" s="105" t="s">
        <v>855</v>
      </c>
      <c r="L55" s="105">
        <v>0</v>
      </c>
      <c r="M55" s="105" t="s">
        <v>855</v>
      </c>
      <c r="N55" s="105">
        <v>0</v>
      </c>
      <c r="O55" s="105" t="s">
        <v>855</v>
      </c>
      <c r="P55" s="105">
        <v>0</v>
      </c>
      <c r="Q55" s="105" t="s">
        <v>855</v>
      </c>
      <c r="R55" s="105">
        <v>0</v>
      </c>
      <c r="S55" s="105" t="s">
        <v>855</v>
      </c>
      <c r="T55" s="105">
        <v>0</v>
      </c>
      <c r="U55" s="105" t="s">
        <v>855</v>
      </c>
      <c r="V55" s="109">
        <v>0</v>
      </c>
    </row>
    <row r="56" spans="1:22">
      <c r="A56" s="98" t="s">
        <v>1010</v>
      </c>
      <c r="B56" s="99" t="s">
        <v>1011</v>
      </c>
      <c r="C56" s="99" t="s">
        <v>1012</v>
      </c>
      <c r="D56" s="99" t="s">
        <v>853</v>
      </c>
      <c r="E56" s="99" t="s">
        <v>854</v>
      </c>
      <c r="F56" s="100">
        <v>726202.62</v>
      </c>
      <c r="G56" s="101">
        <v>41757</v>
      </c>
      <c r="H56" s="102">
        <v>2761620</v>
      </c>
      <c r="I56" s="99">
        <v>0</v>
      </c>
      <c r="J56" s="102">
        <v>2761620</v>
      </c>
      <c r="K56" s="99" t="s">
        <v>855</v>
      </c>
      <c r="L56" s="99">
        <v>0</v>
      </c>
      <c r="M56" s="99" t="s">
        <v>855</v>
      </c>
      <c r="N56" s="99">
        <v>0</v>
      </c>
      <c r="O56" s="99" t="s">
        <v>855</v>
      </c>
      <c r="P56" s="99">
        <v>0</v>
      </c>
      <c r="Q56" s="99" t="s">
        <v>855</v>
      </c>
      <c r="R56" s="99">
        <v>0</v>
      </c>
      <c r="S56" s="99" t="s">
        <v>855</v>
      </c>
      <c r="T56" s="99">
        <v>0</v>
      </c>
      <c r="U56" s="99" t="s">
        <v>855</v>
      </c>
      <c r="V56" s="103">
        <v>0</v>
      </c>
    </row>
    <row r="57" spans="1:22">
      <c r="A57" s="104" t="s">
        <v>1013</v>
      </c>
      <c r="B57" s="105" t="s">
        <v>1014</v>
      </c>
      <c r="C57" s="105" t="s">
        <v>1015</v>
      </c>
      <c r="D57" s="105" t="s">
        <v>853</v>
      </c>
      <c r="E57" s="105" t="s">
        <v>854</v>
      </c>
      <c r="F57" s="106">
        <v>1250000</v>
      </c>
      <c r="G57" s="107">
        <v>40896</v>
      </c>
      <c r="H57" s="108">
        <v>1250000</v>
      </c>
      <c r="I57" s="105">
        <v>0</v>
      </c>
      <c r="J57" s="108">
        <v>1250000</v>
      </c>
      <c r="K57" s="105" t="s">
        <v>855</v>
      </c>
      <c r="L57" s="105">
        <v>0</v>
      </c>
      <c r="M57" s="105" t="s">
        <v>855</v>
      </c>
      <c r="N57" s="105">
        <v>0</v>
      </c>
      <c r="O57" s="105" t="s">
        <v>855</v>
      </c>
      <c r="P57" s="105">
        <v>0</v>
      </c>
      <c r="Q57" s="105" t="s">
        <v>855</v>
      </c>
      <c r="R57" s="105">
        <v>0</v>
      </c>
      <c r="S57" s="105" t="s">
        <v>855</v>
      </c>
      <c r="T57" s="105">
        <v>0</v>
      </c>
      <c r="U57" s="105" t="s">
        <v>855</v>
      </c>
      <c r="V57" s="109">
        <v>0</v>
      </c>
    </row>
    <row r="58" spans="1:22">
      <c r="A58" s="98" t="s">
        <v>1016</v>
      </c>
      <c r="B58" s="99" t="s">
        <v>1017</v>
      </c>
      <c r="C58" s="99" t="s">
        <v>1018</v>
      </c>
      <c r="D58" s="99" t="s">
        <v>871</v>
      </c>
      <c r="E58" s="99" t="s">
        <v>854</v>
      </c>
      <c r="F58" s="100">
        <v>133009849.12</v>
      </c>
      <c r="G58" s="101">
        <v>39199</v>
      </c>
      <c r="H58" s="102">
        <v>454750</v>
      </c>
      <c r="I58" s="99">
        <v>0</v>
      </c>
      <c r="J58" s="102">
        <v>454750</v>
      </c>
      <c r="K58" s="99" t="s">
        <v>855</v>
      </c>
      <c r="L58" s="99">
        <v>0</v>
      </c>
      <c r="M58" s="99" t="s">
        <v>855</v>
      </c>
      <c r="N58" s="99">
        <v>0</v>
      </c>
      <c r="O58" s="99" t="s">
        <v>855</v>
      </c>
      <c r="P58" s="99">
        <v>0</v>
      </c>
      <c r="Q58" s="99" t="s">
        <v>855</v>
      </c>
      <c r="R58" s="99">
        <v>0</v>
      </c>
      <c r="S58" s="99" t="s">
        <v>855</v>
      </c>
      <c r="T58" s="99">
        <v>0</v>
      </c>
      <c r="U58" s="99" t="s">
        <v>855</v>
      </c>
      <c r="V58" s="103">
        <v>0</v>
      </c>
    </row>
    <row r="59" spans="1:22">
      <c r="A59" s="104" t="s">
        <v>1019</v>
      </c>
      <c r="B59" s="105" t="s">
        <v>1020</v>
      </c>
      <c r="C59" s="105" t="s">
        <v>2747</v>
      </c>
      <c r="D59" s="105" t="s">
        <v>871</v>
      </c>
      <c r="E59" s="105" t="s">
        <v>854</v>
      </c>
      <c r="F59" s="106">
        <v>180920168</v>
      </c>
      <c r="G59" s="107">
        <v>41569</v>
      </c>
      <c r="H59" s="108">
        <v>180920168</v>
      </c>
      <c r="I59" s="105">
        <v>0</v>
      </c>
      <c r="J59" s="108">
        <v>180920168</v>
      </c>
      <c r="K59" s="105" t="s">
        <v>855</v>
      </c>
      <c r="L59" s="105">
        <v>0</v>
      </c>
      <c r="M59" s="105" t="s">
        <v>855</v>
      </c>
      <c r="N59" s="105">
        <v>0</v>
      </c>
      <c r="O59" s="105" t="s">
        <v>855</v>
      </c>
      <c r="P59" s="105">
        <v>0</v>
      </c>
      <c r="Q59" s="105" t="s">
        <v>855</v>
      </c>
      <c r="R59" s="105">
        <v>0</v>
      </c>
      <c r="S59" s="105" t="s">
        <v>855</v>
      </c>
      <c r="T59" s="105">
        <v>0</v>
      </c>
      <c r="U59" s="105" t="s">
        <v>855</v>
      </c>
      <c r="V59" s="109">
        <v>0</v>
      </c>
    </row>
    <row r="60" spans="1:22">
      <c r="A60" s="98" t="s">
        <v>1021</v>
      </c>
      <c r="B60" s="99" t="s">
        <v>1022</v>
      </c>
      <c r="C60" s="99" t="s">
        <v>1023</v>
      </c>
      <c r="D60" s="99" t="s">
        <v>936</v>
      </c>
      <c r="E60" s="99" t="s">
        <v>854</v>
      </c>
      <c r="F60" s="100">
        <v>168584513.96000001</v>
      </c>
      <c r="G60" s="101">
        <v>41669</v>
      </c>
      <c r="H60" s="102">
        <v>30827321</v>
      </c>
      <c r="I60" s="99">
        <v>0</v>
      </c>
      <c r="J60" s="102">
        <v>30827321</v>
      </c>
      <c r="K60" s="99" t="s">
        <v>855</v>
      </c>
      <c r="L60" s="99">
        <v>0</v>
      </c>
      <c r="M60" s="99" t="s">
        <v>855</v>
      </c>
      <c r="N60" s="99">
        <v>0</v>
      </c>
      <c r="O60" s="99" t="s">
        <v>855</v>
      </c>
      <c r="P60" s="99">
        <v>0</v>
      </c>
      <c r="Q60" s="99" t="s">
        <v>855</v>
      </c>
      <c r="R60" s="99">
        <v>0</v>
      </c>
      <c r="S60" s="99" t="s">
        <v>855</v>
      </c>
      <c r="T60" s="99">
        <v>0</v>
      </c>
      <c r="U60" s="99" t="s">
        <v>855</v>
      </c>
      <c r="V60" s="103">
        <v>0</v>
      </c>
    </row>
    <row r="61" spans="1:22">
      <c r="A61" s="104" t="s">
        <v>1024</v>
      </c>
      <c r="B61" s="105" t="s">
        <v>1025</v>
      </c>
      <c r="C61" s="105" t="s">
        <v>1026</v>
      </c>
      <c r="D61" s="105" t="s">
        <v>914</v>
      </c>
      <c r="E61" s="105" t="s">
        <v>854</v>
      </c>
      <c r="F61" s="106">
        <v>2618213511.5700002</v>
      </c>
      <c r="G61" s="107">
        <v>42061</v>
      </c>
      <c r="H61" s="108">
        <v>219628363</v>
      </c>
      <c r="I61" s="105">
        <v>0</v>
      </c>
      <c r="J61" s="108">
        <v>219628363</v>
      </c>
      <c r="K61" s="105" t="s">
        <v>855</v>
      </c>
      <c r="L61" s="105">
        <v>0</v>
      </c>
      <c r="M61" s="105" t="s">
        <v>855</v>
      </c>
      <c r="N61" s="105">
        <v>0</v>
      </c>
      <c r="O61" s="105" t="s">
        <v>855</v>
      </c>
      <c r="P61" s="105">
        <v>0</v>
      </c>
      <c r="Q61" s="105" t="s">
        <v>855</v>
      </c>
      <c r="R61" s="105">
        <v>0</v>
      </c>
      <c r="S61" s="105" t="s">
        <v>855</v>
      </c>
      <c r="T61" s="105">
        <v>0</v>
      </c>
      <c r="U61" s="105" t="s">
        <v>855</v>
      </c>
      <c r="V61" s="109">
        <v>0</v>
      </c>
    </row>
    <row r="62" spans="1:22">
      <c r="A62" s="98" t="s">
        <v>1027</v>
      </c>
      <c r="B62" s="99" t="s">
        <v>1028</v>
      </c>
      <c r="C62" s="99" t="s">
        <v>1029</v>
      </c>
      <c r="D62" s="99" t="s">
        <v>914</v>
      </c>
      <c r="E62" s="99" t="s">
        <v>854</v>
      </c>
      <c r="F62" s="100">
        <v>2540239563.8800001</v>
      </c>
      <c r="G62" s="101">
        <v>42045</v>
      </c>
      <c r="H62" s="102">
        <v>1815000000</v>
      </c>
      <c r="I62" s="99">
        <v>0</v>
      </c>
      <c r="J62" s="102">
        <v>1815000000</v>
      </c>
      <c r="K62" s="99" t="s">
        <v>855</v>
      </c>
      <c r="L62" s="99">
        <v>0</v>
      </c>
      <c r="M62" s="99" t="s">
        <v>855</v>
      </c>
      <c r="N62" s="99">
        <v>0</v>
      </c>
      <c r="O62" s="99" t="s">
        <v>855</v>
      </c>
      <c r="P62" s="99">
        <v>0</v>
      </c>
      <c r="Q62" s="99" t="s">
        <v>855</v>
      </c>
      <c r="R62" s="99">
        <v>0</v>
      </c>
      <c r="S62" s="99" t="s">
        <v>855</v>
      </c>
      <c r="T62" s="99">
        <v>0</v>
      </c>
      <c r="U62" s="99" t="s">
        <v>855</v>
      </c>
      <c r="V62" s="103">
        <v>0</v>
      </c>
    </row>
    <row r="63" spans="1:22">
      <c r="A63" s="104" t="s">
        <v>1030</v>
      </c>
      <c r="B63" s="105" t="s">
        <v>1031</v>
      </c>
      <c r="C63" s="105" t="s">
        <v>1032</v>
      </c>
      <c r="D63" s="105" t="s">
        <v>853</v>
      </c>
      <c r="E63" s="105" t="s">
        <v>854</v>
      </c>
      <c r="F63" s="106">
        <v>60344503780.650002</v>
      </c>
      <c r="G63" s="107">
        <v>41319</v>
      </c>
      <c r="H63" s="105">
        <v>1</v>
      </c>
      <c r="I63" s="105">
        <v>0</v>
      </c>
      <c r="J63" s="105">
        <v>1</v>
      </c>
      <c r="K63" s="105" t="s">
        <v>855</v>
      </c>
      <c r="L63" s="105">
        <v>0</v>
      </c>
      <c r="M63" s="105" t="s">
        <v>855</v>
      </c>
      <c r="N63" s="105">
        <v>0</v>
      </c>
      <c r="O63" s="105" t="s">
        <v>855</v>
      </c>
      <c r="P63" s="105">
        <v>0</v>
      </c>
      <c r="Q63" s="105" t="s">
        <v>855</v>
      </c>
      <c r="R63" s="105">
        <v>0</v>
      </c>
      <c r="S63" s="105" t="s">
        <v>855</v>
      </c>
      <c r="T63" s="105">
        <v>0</v>
      </c>
      <c r="U63" s="105" t="s">
        <v>855</v>
      </c>
      <c r="V63" s="109">
        <v>0</v>
      </c>
    </row>
    <row r="64" spans="1:22">
      <c r="A64" s="98" t="s">
        <v>1033</v>
      </c>
      <c r="B64" s="99" t="s">
        <v>1034</v>
      </c>
      <c r="C64" s="99" t="s">
        <v>1035</v>
      </c>
      <c r="D64" s="99" t="s">
        <v>871</v>
      </c>
      <c r="E64" s="99" t="s">
        <v>854</v>
      </c>
      <c r="F64" s="100">
        <v>795142427.63999999</v>
      </c>
      <c r="G64" s="101">
        <v>39233</v>
      </c>
      <c r="H64" s="102">
        <v>20000000</v>
      </c>
      <c r="I64" s="102">
        <v>34064588</v>
      </c>
      <c r="J64" s="102">
        <v>54064588</v>
      </c>
      <c r="K64" s="99" t="s">
        <v>855</v>
      </c>
      <c r="L64" s="99">
        <v>0</v>
      </c>
      <c r="M64" s="99" t="s">
        <v>855</v>
      </c>
      <c r="N64" s="99">
        <v>0</v>
      </c>
      <c r="O64" s="99" t="s">
        <v>855</v>
      </c>
      <c r="P64" s="99">
        <v>0</v>
      </c>
      <c r="Q64" s="99" t="s">
        <v>855</v>
      </c>
      <c r="R64" s="99">
        <v>0</v>
      </c>
      <c r="S64" s="99" t="s">
        <v>855</v>
      </c>
      <c r="T64" s="99">
        <v>0</v>
      </c>
      <c r="U64" s="99" t="s">
        <v>855</v>
      </c>
      <c r="V64" s="103">
        <v>0</v>
      </c>
    </row>
    <row r="65" spans="1:22">
      <c r="A65" s="104" t="s">
        <v>1036</v>
      </c>
      <c r="B65" s="105" t="s">
        <v>1037</v>
      </c>
      <c r="C65" s="105" t="s">
        <v>1038</v>
      </c>
      <c r="D65" s="105" t="s">
        <v>853</v>
      </c>
      <c r="E65" s="105" t="s">
        <v>854</v>
      </c>
      <c r="F65" s="106">
        <v>42822608.159999996</v>
      </c>
      <c r="G65" s="107">
        <v>42124</v>
      </c>
      <c r="H65" s="108">
        <v>66728878</v>
      </c>
      <c r="I65" s="105">
        <v>0</v>
      </c>
      <c r="J65" s="108">
        <v>66728878</v>
      </c>
      <c r="K65" s="105" t="s">
        <v>855</v>
      </c>
      <c r="L65" s="105">
        <v>0</v>
      </c>
      <c r="M65" s="105" t="s">
        <v>855</v>
      </c>
      <c r="N65" s="105">
        <v>0</v>
      </c>
      <c r="O65" s="105" t="s">
        <v>855</v>
      </c>
      <c r="P65" s="105">
        <v>0</v>
      </c>
      <c r="Q65" s="105" t="s">
        <v>855</v>
      </c>
      <c r="R65" s="105">
        <v>0</v>
      </c>
      <c r="S65" s="105" t="s">
        <v>855</v>
      </c>
      <c r="T65" s="105">
        <v>0</v>
      </c>
      <c r="U65" s="105" t="s">
        <v>855</v>
      </c>
      <c r="V65" s="109">
        <v>0</v>
      </c>
    </row>
    <row r="66" spans="1:22">
      <c r="A66" s="98" t="s">
        <v>1039</v>
      </c>
      <c r="B66" s="99" t="s">
        <v>1040</v>
      </c>
      <c r="C66" s="99" t="s">
        <v>1041</v>
      </c>
      <c r="D66" s="99" t="s">
        <v>914</v>
      </c>
      <c r="E66" s="99" t="s">
        <v>854</v>
      </c>
      <c r="F66" s="100">
        <v>533662061</v>
      </c>
      <c r="G66" s="101">
        <v>40606</v>
      </c>
      <c r="H66" s="102">
        <v>192839601</v>
      </c>
      <c r="I66" s="99">
        <v>0</v>
      </c>
      <c r="J66" s="102">
        <v>192839601</v>
      </c>
      <c r="K66" s="99" t="s">
        <v>855</v>
      </c>
      <c r="L66" s="99">
        <v>0</v>
      </c>
      <c r="M66" s="99" t="s">
        <v>855</v>
      </c>
      <c r="N66" s="99">
        <v>0</v>
      </c>
      <c r="O66" s="99" t="s">
        <v>855</v>
      </c>
      <c r="P66" s="99">
        <v>0</v>
      </c>
      <c r="Q66" s="99" t="s">
        <v>855</v>
      </c>
      <c r="R66" s="99">
        <v>0</v>
      </c>
      <c r="S66" s="99" t="s">
        <v>855</v>
      </c>
      <c r="T66" s="99">
        <v>0</v>
      </c>
      <c r="U66" s="99" t="s">
        <v>855</v>
      </c>
      <c r="V66" s="103">
        <v>0</v>
      </c>
    </row>
    <row r="67" spans="1:22">
      <c r="A67" s="104" t="s">
        <v>2748</v>
      </c>
      <c r="B67" s="105" t="s">
        <v>2749</v>
      </c>
      <c r="C67" s="105" t="s">
        <v>2750</v>
      </c>
      <c r="D67" s="105" t="s">
        <v>936</v>
      </c>
      <c r="E67" s="105" t="s">
        <v>854</v>
      </c>
      <c r="F67" s="106">
        <v>16360557.74</v>
      </c>
      <c r="G67" s="107">
        <v>42241</v>
      </c>
      <c r="H67" s="108">
        <v>50126948</v>
      </c>
      <c r="I67" s="105">
        <v>0</v>
      </c>
      <c r="J67" s="108">
        <v>50126948</v>
      </c>
      <c r="K67" s="105" t="s">
        <v>855</v>
      </c>
      <c r="L67" s="105">
        <v>0</v>
      </c>
      <c r="M67" s="105" t="s">
        <v>855</v>
      </c>
      <c r="N67" s="105">
        <v>0</v>
      </c>
      <c r="O67" s="105" t="s">
        <v>855</v>
      </c>
      <c r="P67" s="105">
        <v>0</v>
      </c>
      <c r="Q67" s="105" t="s">
        <v>855</v>
      </c>
      <c r="R67" s="105">
        <v>0</v>
      </c>
      <c r="S67" s="105" t="s">
        <v>855</v>
      </c>
      <c r="T67" s="105">
        <v>0</v>
      </c>
      <c r="U67" s="105" t="s">
        <v>855</v>
      </c>
      <c r="V67" s="109">
        <v>0</v>
      </c>
    </row>
    <row r="68" spans="1:22">
      <c r="A68" s="98" t="s">
        <v>591</v>
      </c>
      <c r="B68" s="99" t="s">
        <v>1042</v>
      </c>
      <c r="C68" s="99" t="s">
        <v>2751</v>
      </c>
      <c r="D68" s="99" t="s">
        <v>914</v>
      </c>
      <c r="E68" s="99" t="s">
        <v>854</v>
      </c>
      <c r="F68" s="100">
        <v>378937053.81</v>
      </c>
      <c r="G68" s="101">
        <v>42458</v>
      </c>
      <c r="H68" s="102">
        <v>7528449</v>
      </c>
      <c r="I68" s="99">
        <v>0</v>
      </c>
      <c r="J68" s="102">
        <v>7528449</v>
      </c>
      <c r="K68" s="99" t="s">
        <v>855</v>
      </c>
      <c r="L68" s="99">
        <v>0</v>
      </c>
      <c r="M68" s="99" t="s">
        <v>855</v>
      </c>
      <c r="N68" s="99">
        <v>0</v>
      </c>
      <c r="O68" s="99" t="s">
        <v>855</v>
      </c>
      <c r="P68" s="99">
        <v>0</v>
      </c>
      <c r="Q68" s="99" t="s">
        <v>855</v>
      </c>
      <c r="R68" s="99">
        <v>0</v>
      </c>
      <c r="S68" s="99" t="s">
        <v>855</v>
      </c>
      <c r="T68" s="99">
        <v>0</v>
      </c>
      <c r="U68" s="99" t="s">
        <v>855</v>
      </c>
      <c r="V68" s="103">
        <v>0</v>
      </c>
    </row>
    <row r="69" spans="1:22">
      <c r="A69" s="104" t="s">
        <v>592</v>
      </c>
      <c r="B69" s="105" t="s">
        <v>1043</v>
      </c>
      <c r="C69" s="105" t="s">
        <v>1044</v>
      </c>
      <c r="D69" s="105" t="s">
        <v>914</v>
      </c>
      <c r="E69" s="105" t="s">
        <v>854</v>
      </c>
      <c r="F69" s="106">
        <v>7159357770.96</v>
      </c>
      <c r="G69" s="107">
        <v>42489</v>
      </c>
      <c r="H69" s="108">
        <v>607173421</v>
      </c>
      <c r="I69" s="105">
        <v>0</v>
      </c>
      <c r="J69" s="108">
        <v>607173421</v>
      </c>
      <c r="K69" s="105" t="s">
        <v>855</v>
      </c>
      <c r="L69" s="105">
        <v>0</v>
      </c>
      <c r="M69" s="105" t="s">
        <v>855</v>
      </c>
      <c r="N69" s="105">
        <v>0</v>
      </c>
      <c r="O69" s="105" t="s">
        <v>855</v>
      </c>
      <c r="P69" s="105">
        <v>0</v>
      </c>
      <c r="Q69" s="105" t="s">
        <v>855</v>
      </c>
      <c r="R69" s="105">
        <v>0</v>
      </c>
      <c r="S69" s="105" t="s">
        <v>855</v>
      </c>
      <c r="T69" s="105">
        <v>0</v>
      </c>
      <c r="U69" s="105" t="s">
        <v>855</v>
      </c>
      <c r="V69" s="109">
        <v>0</v>
      </c>
    </row>
    <row r="70" spans="1:22">
      <c r="A70" s="98" t="s">
        <v>1045</v>
      </c>
      <c r="B70" s="99" t="s">
        <v>1046</v>
      </c>
      <c r="C70" s="99" t="s">
        <v>1047</v>
      </c>
      <c r="D70" s="99" t="s">
        <v>914</v>
      </c>
      <c r="E70" s="99" t="s">
        <v>854</v>
      </c>
      <c r="F70" s="100">
        <v>2241641847.6700001</v>
      </c>
      <c r="G70" s="101">
        <v>42398</v>
      </c>
      <c r="H70" s="102">
        <v>113081127</v>
      </c>
      <c r="I70" s="99">
        <v>0</v>
      </c>
      <c r="J70" s="102">
        <v>113081127</v>
      </c>
      <c r="K70" s="99" t="s">
        <v>855</v>
      </c>
      <c r="L70" s="99">
        <v>0</v>
      </c>
      <c r="M70" s="99" t="s">
        <v>855</v>
      </c>
      <c r="N70" s="99">
        <v>0</v>
      </c>
      <c r="O70" s="99" t="s">
        <v>855</v>
      </c>
      <c r="P70" s="99">
        <v>0</v>
      </c>
      <c r="Q70" s="99" t="s">
        <v>855</v>
      </c>
      <c r="R70" s="99">
        <v>0</v>
      </c>
      <c r="S70" s="99" t="s">
        <v>855</v>
      </c>
      <c r="T70" s="99">
        <v>0</v>
      </c>
      <c r="U70" s="99" t="s">
        <v>855</v>
      </c>
      <c r="V70" s="103">
        <v>0</v>
      </c>
    </row>
    <row r="71" spans="1:22">
      <c r="A71" s="104" t="s">
        <v>1048</v>
      </c>
      <c r="B71" s="105" t="s">
        <v>1049</v>
      </c>
      <c r="C71" s="105" t="s">
        <v>1050</v>
      </c>
      <c r="D71" s="105" t="s">
        <v>914</v>
      </c>
      <c r="E71" s="105" t="s">
        <v>854</v>
      </c>
      <c r="F71" s="106">
        <v>2361521696.04</v>
      </c>
      <c r="G71" s="107">
        <v>41823</v>
      </c>
      <c r="H71" s="108">
        <v>298228434</v>
      </c>
      <c r="I71" s="105">
        <v>0</v>
      </c>
      <c r="J71" s="108">
        <v>298228434</v>
      </c>
      <c r="K71" s="105" t="s">
        <v>855</v>
      </c>
      <c r="L71" s="105">
        <v>0</v>
      </c>
      <c r="M71" s="105" t="s">
        <v>855</v>
      </c>
      <c r="N71" s="105">
        <v>0</v>
      </c>
      <c r="O71" s="105" t="s">
        <v>855</v>
      </c>
      <c r="P71" s="105">
        <v>0</v>
      </c>
      <c r="Q71" s="105" t="s">
        <v>855</v>
      </c>
      <c r="R71" s="105">
        <v>0</v>
      </c>
      <c r="S71" s="105" t="s">
        <v>855</v>
      </c>
      <c r="T71" s="105">
        <v>0</v>
      </c>
      <c r="U71" s="105" t="s">
        <v>855</v>
      </c>
      <c r="V71" s="109">
        <v>0</v>
      </c>
    </row>
    <row r="72" spans="1:22">
      <c r="A72" s="98" t="s">
        <v>1051</v>
      </c>
      <c r="B72" s="99" t="s">
        <v>1052</v>
      </c>
      <c r="C72" s="99" t="s">
        <v>1053</v>
      </c>
      <c r="D72" s="99" t="s">
        <v>929</v>
      </c>
      <c r="E72" s="99" t="s">
        <v>854</v>
      </c>
      <c r="F72" s="100">
        <v>51100000000</v>
      </c>
      <c r="G72" s="101">
        <v>42439</v>
      </c>
      <c r="H72" s="102">
        <v>2776801011</v>
      </c>
      <c r="I72" s="102">
        <v>2776800721</v>
      </c>
      <c r="J72" s="102">
        <v>5553601732</v>
      </c>
      <c r="K72" s="99" t="s">
        <v>855</v>
      </c>
      <c r="L72" s="99">
        <v>0</v>
      </c>
      <c r="M72" s="99" t="s">
        <v>855</v>
      </c>
      <c r="N72" s="99">
        <v>0</v>
      </c>
      <c r="O72" s="99" t="s">
        <v>855</v>
      </c>
      <c r="P72" s="99">
        <v>0</v>
      </c>
      <c r="Q72" s="99" t="s">
        <v>855</v>
      </c>
      <c r="R72" s="99">
        <v>0</v>
      </c>
      <c r="S72" s="99" t="s">
        <v>855</v>
      </c>
      <c r="T72" s="99">
        <v>0</v>
      </c>
      <c r="U72" s="99" t="s">
        <v>855</v>
      </c>
      <c r="V72" s="103">
        <v>0</v>
      </c>
    </row>
    <row r="73" spans="1:22">
      <c r="A73" s="104" t="s">
        <v>1054</v>
      </c>
      <c r="B73" s="105" t="s">
        <v>1055</v>
      </c>
      <c r="C73" s="105" t="s">
        <v>1056</v>
      </c>
      <c r="D73" s="105" t="s">
        <v>871</v>
      </c>
      <c r="E73" s="105" t="s">
        <v>854</v>
      </c>
      <c r="F73" s="106">
        <v>2290000000</v>
      </c>
      <c r="G73" s="107">
        <v>41394</v>
      </c>
      <c r="H73" s="108">
        <v>23422</v>
      </c>
      <c r="I73" s="105">
        <v>0</v>
      </c>
      <c r="J73" s="108">
        <v>23422</v>
      </c>
      <c r="K73" s="105" t="s">
        <v>855</v>
      </c>
      <c r="L73" s="105">
        <v>0</v>
      </c>
      <c r="M73" s="105" t="s">
        <v>855</v>
      </c>
      <c r="N73" s="105">
        <v>0</v>
      </c>
      <c r="O73" s="105" t="s">
        <v>855</v>
      </c>
      <c r="P73" s="105">
        <v>0</v>
      </c>
      <c r="Q73" s="105" t="s">
        <v>855</v>
      </c>
      <c r="R73" s="105">
        <v>0</v>
      </c>
      <c r="S73" s="105" t="s">
        <v>855</v>
      </c>
      <c r="T73" s="105">
        <v>0</v>
      </c>
      <c r="U73" s="105" t="s">
        <v>855</v>
      </c>
      <c r="V73" s="109">
        <v>0</v>
      </c>
    </row>
    <row r="74" spans="1:22">
      <c r="A74" s="98" t="s">
        <v>1057</v>
      </c>
      <c r="B74" s="99" t="s">
        <v>1058</v>
      </c>
      <c r="C74" s="99" t="s">
        <v>1059</v>
      </c>
      <c r="D74" s="99" t="s">
        <v>929</v>
      </c>
      <c r="E74" s="99" t="s">
        <v>854</v>
      </c>
      <c r="F74" s="100">
        <v>4100000000</v>
      </c>
      <c r="G74" s="101">
        <v>41393</v>
      </c>
      <c r="H74" s="102">
        <v>122523049</v>
      </c>
      <c r="I74" s="102">
        <v>227024896</v>
      </c>
      <c r="J74" s="102">
        <v>349547945</v>
      </c>
      <c r="K74" s="99" t="s">
        <v>855</v>
      </c>
      <c r="L74" s="99">
        <v>0</v>
      </c>
      <c r="M74" s="99" t="s">
        <v>855</v>
      </c>
      <c r="N74" s="99">
        <v>0</v>
      </c>
      <c r="O74" s="99" t="s">
        <v>855</v>
      </c>
      <c r="P74" s="99">
        <v>0</v>
      </c>
      <c r="Q74" s="99" t="s">
        <v>855</v>
      </c>
      <c r="R74" s="99">
        <v>0</v>
      </c>
      <c r="S74" s="99" t="s">
        <v>855</v>
      </c>
      <c r="T74" s="99">
        <v>0</v>
      </c>
      <c r="U74" s="99" t="s">
        <v>855</v>
      </c>
      <c r="V74" s="103">
        <v>0</v>
      </c>
    </row>
    <row r="75" spans="1:22">
      <c r="A75" s="104" t="s">
        <v>1060</v>
      </c>
      <c r="B75" s="105" t="s">
        <v>1061</v>
      </c>
      <c r="C75" s="105" t="s">
        <v>1062</v>
      </c>
      <c r="D75" s="105" t="s">
        <v>914</v>
      </c>
      <c r="E75" s="105" t="s">
        <v>854</v>
      </c>
      <c r="F75" s="106">
        <v>67000000000</v>
      </c>
      <c r="G75" s="107">
        <v>42488</v>
      </c>
      <c r="H75" s="108">
        <v>2865417020</v>
      </c>
      <c r="I75" s="105">
        <v>0</v>
      </c>
      <c r="J75" s="108">
        <v>2865417020</v>
      </c>
      <c r="K75" s="105" t="s">
        <v>855</v>
      </c>
      <c r="L75" s="105">
        <v>0</v>
      </c>
      <c r="M75" s="105" t="s">
        <v>855</v>
      </c>
      <c r="N75" s="105">
        <v>0</v>
      </c>
      <c r="O75" s="105" t="s">
        <v>855</v>
      </c>
      <c r="P75" s="105">
        <v>0</v>
      </c>
      <c r="Q75" s="105" t="s">
        <v>855</v>
      </c>
      <c r="R75" s="105">
        <v>0</v>
      </c>
      <c r="S75" s="105" t="s">
        <v>855</v>
      </c>
      <c r="T75" s="105">
        <v>0</v>
      </c>
      <c r="U75" s="105" t="s">
        <v>855</v>
      </c>
      <c r="V75" s="109">
        <v>0</v>
      </c>
    </row>
    <row r="76" spans="1:22">
      <c r="A76" s="98" t="s">
        <v>1063</v>
      </c>
      <c r="B76" s="99" t="s">
        <v>1064</v>
      </c>
      <c r="C76" s="99" t="s">
        <v>1065</v>
      </c>
      <c r="D76" s="99" t="s">
        <v>914</v>
      </c>
      <c r="E76" s="99" t="s">
        <v>854</v>
      </c>
      <c r="F76" s="100">
        <v>584224000</v>
      </c>
      <c r="G76" s="101">
        <v>42031</v>
      </c>
      <c r="H76" s="102">
        <v>58226600</v>
      </c>
      <c r="I76" s="99">
        <v>0</v>
      </c>
      <c r="J76" s="102">
        <v>58226600</v>
      </c>
      <c r="K76" s="99" t="s">
        <v>855</v>
      </c>
      <c r="L76" s="99">
        <v>0</v>
      </c>
      <c r="M76" s="99" t="s">
        <v>855</v>
      </c>
      <c r="N76" s="99">
        <v>0</v>
      </c>
      <c r="O76" s="99" t="s">
        <v>855</v>
      </c>
      <c r="P76" s="99">
        <v>0</v>
      </c>
      <c r="Q76" s="99" t="s">
        <v>855</v>
      </c>
      <c r="R76" s="99">
        <v>0</v>
      </c>
      <c r="S76" s="99" t="s">
        <v>855</v>
      </c>
      <c r="T76" s="99">
        <v>0</v>
      </c>
      <c r="U76" s="99" t="s">
        <v>855</v>
      </c>
      <c r="V76" s="103">
        <v>0</v>
      </c>
    </row>
    <row r="77" spans="1:22">
      <c r="A77" s="104" t="s">
        <v>1066</v>
      </c>
      <c r="B77" s="105" t="s">
        <v>1067</v>
      </c>
      <c r="C77" s="105" t="s">
        <v>1068</v>
      </c>
      <c r="D77" s="105" t="s">
        <v>929</v>
      </c>
      <c r="E77" s="105" t="s">
        <v>854</v>
      </c>
      <c r="F77" s="106">
        <v>8043222080.5</v>
      </c>
      <c r="G77" s="107">
        <v>42466</v>
      </c>
      <c r="H77" s="108">
        <v>451668652</v>
      </c>
      <c r="I77" s="108">
        <v>345596596</v>
      </c>
      <c r="J77" s="108">
        <v>797265248</v>
      </c>
      <c r="K77" s="105" t="s">
        <v>883</v>
      </c>
      <c r="L77" s="108">
        <v>345002978</v>
      </c>
      <c r="M77" s="105" t="s">
        <v>884</v>
      </c>
      <c r="N77" s="108">
        <v>593618</v>
      </c>
      <c r="O77" s="105" t="s">
        <v>855</v>
      </c>
      <c r="P77" s="105">
        <v>0</v>
      </c>
      <c r="Q77" s="105" t="s">
        <v>855</v>
      </c>
      <c r="R77" s="105">
        <v>0</v>
      </c>
      <c r="S77" s="105" t="s">
        <v>855</v>
      </c>
      <c r="T77" s="105">
        <v>0</v>
      </c>
      <c r="U77" s="105" t="s">
        <v>855</v>
      </c>
      <c r="V77" s="109">
        <v>0</v>
      </c>
    </row>
    <row r="78" spans="1:22">
      <c r="A78" s="98" t="s">
        <v>1069</v>
      </c>
      <c r="B78" s="99" t="s">
        <v>1070</v>
      </c>
      <c r="C78" s="99" t="s">
        <v>1071</v>
      </c>
      <c r="D78" s="99" t="s">
        <v>871</v>
      </c>
      <c r="E78" s="99" t="s">
        <v>854</v>
      </c>
      <c r="F78" s="100">
        <v>577400000</v>
      </c>
      <c r="G78" s="101">
        <v>42263</v>
      </c>
      <c r="H78" s="102">
        <v>98606004</v>
      </c>
      <c r="I78" s="102">
        <v>187838406</v>
      </c>
      <c r="J78" s="102">
        <v>286444410</v>
      </c>
      <c r="K78" s="99" t="s">
        <v>855</v>
      </c>
      <c r="L78" s="99">
        <v>0</v>
      </c>
      <c r="M78" s="99" t="s">
        <v>855</v>
      </c>
      <c r="N78" s="99">
        <v>0</v>
      </c>
      <c r="O78" s="99" t="s">
        <v>855</v>
      </c>
      <c r="P78" s="99">
        <v>0</v>
      </c>
      <c r="Q78" s="99" t="s">
        <v>855</v>
      </c>
      <c r="R78" s="99">
        <v>0</v>
      </c>
      <c r="S78" s="99" t="s">
        <v>855</v>
      </c>
      <c r="T78" s="99">
        <v>0</v>
      </c>
      <c r="U78" s="99" t="s">
        <v>855</v>
      </c>
      <c r="V78" s="103">
        <v>0</v>
      </c>
    </row>
    <row r="79" spans="1:22">
      <c r="A79" s="104" t="s">
        <v>1072</v>
      </c>
      <c r="B79" s="105" t="s">
        <v>1073</v>
      </c>
      <c r="C79" s="105" t="s">
        <v>1074</v>
      </c>
      <c r="D79" s="105" t="s">
        <v>871</v>
      </c>
      <c r="E79" s="105" t="s">
        <v>854</v>
      </c>
      <c r="F79" s="106">
        <v>10282444</v>
      </c>
      <c r="G79" s="107">
        <v>41074</v>
      </c>
      <c r="H79" s="108">
        <v>10282444</v>
      </c>
      <c r="I79" s="105">
        <v>0</v>
      </c>
      <c r="J79" s="108">
        <v>10282444</v>
      </c>
      <c r="K79" s="105" t="s">
        <v>855</v>
      </c>
      <c r="L79" s="105">
        <v>0</v>
      </c>
      <c r="M79" s="105" t="s">
        <v>855</v>
      </c>
      <c r="N79" s="105">
        <v>0</v>
      </c>
      <c r="O79" s="105" t="s">
        <v>855</v>
      </c>
      <c r="P79" s="105">
        <v>0</v>
      </c>
      <c r="Q79" s="105" t="s">
        <v>855</v>
      </c>
      <c r="R79" s="105">
        <v>0</v>
      </c>
      <c r="S79" s="105" t="s">
        <v>855</v>
      </c>
      <c r="T79" s="105">
        <v>0</v>
      </c>
      <c r="U79" s="105" t="s">
        <v>855</v>
      </c>
      <c r="V79" s="109">
        <v>0</v>
      </c>
    </row>
    <row r="80" spans="1:22">
      <c r="A80" s="98" t="s">
        <v>600</v>
      </c>
      <c r="B80" s="99" t="s">
        <v>1075</v>
      </c>
      <c r="C80" s="99" t="s">
        <v>1076</v>
      </c>
      <c r="D80" s="99" t="s">
        <v>871</v>
      </c>
      <c r="E80" s="99" t="s">
        <v>854</v>
      </c>
      <c r="F80" s="100">
        <v>107661784.69</v>
      </c>
      <c r="G80" s="101">
        <v>42003</v>
      </c>
      <c r="H80" s="99">
        <v>239</v>
      </c>
      <c r="I80" s="99">
        <v>478</v>
      </c>
      <c r="J80" s="99">
        <v>717</v>
      </c>
      <c r="K80" s="99" t="s">
        <v>883</v>
      </c>
      <c r="L80" s="99">
        <v>323</v>
      </c>
      <c r="M80" s="99" t="s">
        <v>884</v>
      </c>
      <c r="N80" s="99">
        <v>155</v>
      </c>
      <c r="O80" s="99" t="s">
        <v>855</v>
      </c>
      <c r="P80" s="99">
        <v>0</v>
      </c>
      <c r="Q80" s="99" t="s">
        <v>855</v>
      </c>
      <c r="R80" s="99">
        <v>0</v>
      </c>
      <c r="S80" s="99" t="s">
        <v>855</v>
      </c>
      <c r="T80" s="99">
        <v>0</v>
      </c>
      <c r="U80" s="99" t="s">
        <v>855</v>
      </c>
      <c r="V80" s="103">
        <v>0</v>
      </c>
    </row>
    <row r="81" spans="1:22">
      <c r="A81" s="104" t="s">
        <v>1077</v>
      </c>
      <c r="B81" s="105" t="s">
        <v>1078</v>
      </c>
      <c r="C81" s="105" t="s">
        <v>1079</v>
      </c>
      <c r="D81" s="105" t="s">
        <v>871</v>
      </c>
      <c r="E81" s="105" t="s">
        <v>854</v>
      </c>
      <c r="F81" s="106">
        <v>174201387.66999999</v>
      </c>
      <c r="G81" s="107">
        <v>42279</v>
      </c>
      <c r="H81" s="108">
        <v>77864966</v>
      </c>
      <c r="I81" s="105">
        <v>0</v>
      </c>
      <c r="J81" s="108">
        <v>77864966</v>
      </c>
      <c r="K81" s="105" t="s">
        <v>855</v>
      </c>
      <c r="L81" s="105">
        <v>0</v>
      </c>
      <c r="M81" s="105" t="s">
        <v>855</v>
      </c>
      <c r="N81" s="105">
        <v>0</v>
      </c>
      <c r="O81" s="105" t="s">
        <v>855</v>
      </c>
      <c r="P81" s="105">
        <v>0</v>
      </c>
      <c r="Q81" s="105" t="s">
        <v>855</v>
      </c>
      <c r="R81" s="105">
        <v>0</v>
      </c>
      <c r="S81" s="105" t="s">
        <v>855</v>
      </c>
      <c r="T81" s="105">
        <v>0</v>
      </c>
      <c r="U81" s="105" t="s">
        <v>855</v>
      </c>
      <c r="V81" s="109">
        <v>0</v>
      </c>
    </row>
    <row r="82" spans="1:22">
      <c r="A82" s="98" t="s">
        <v>1080</v>
      </c>
      <c r="B82" s="99" t="s">
        <v>1081</v>
      </c>
      <c r="C82" s="99" t="s">
        <v>1082</v>
      </c>
      <c r="D82" s="99" t="s">
        <v>871</v>
      </c>
      <c r="E82" s="99" t="s">
        <v>854</v>
      </c>
      <c r="F82" s="100">
        <v>900000000</v>
      </c>
      <c r="G82" s="101">
        <v>42179</v>
      </c>
      <c r="H82" s="102">
        <v>28014650</v>
      </c>
      <c r="I82" s="102">
        <v>8290000</v>
      </c>
      <c r="J82" s="102">
        <v>36304650</v>
      </c>
      <c r="K82" s="99" t="s">
        <v>855</v>
      </c>
      <c r="L82" s="99">
        <v>0</v>
      </c>
      <c r="M82" s="99" t="s">
        <v>855</v>
      </c>
      <c r="N82" s="99">
        <v>0</v>
      </c>
      <c r="O82" s="99" t="s">
        <v>855</v>
      </c>
      <c r="P82" s="99">
        <v>0</v>
      </c>
      <c r="Q82" s="99" t="s">
        <v>855</v>
      </c>
      <c r="R82" s="99">
        <v>0</v>
      </c>
      <c r="S82" s="99" t="s">
        <v>855</v>
      </c>
      <c r="T82" s="99">
        <v>0</v>
      </c>
      <c r="U82" s="99" t="s">
        <v>855</v>
      </c>
      <c r="V82" s="103">
        <v>0</v>
      </c>
    </row>
    <row r="83" spans="1:22">
      <c r="A83" s="104" t="s">
        <v>1083</v>
      </c>
      <c r="B83" s="105" t="s">
        <v>1084</v>
      </c>
      <c r="C83" s="105" t="s">
        <v>1085</v>
      </c>
      <c r="D83" s="105" t="s">
        <v>871</v>
      </c>
      <c r="E83" s="105" t="s">
        <v>854</v>
      </c>
      <c r="F83" s="106">
        <v>453440</v>
      </c>
      <c r="G83" s="107">
        <v>39933</v>
      </c>
      <c r="H83" s="108">
        <v>453440</v>
      </c>
      <c r="I83" s="105">
        <v>0</v>
      </c>
      <c r="J83" s="108">
        <v>453440</v>
      </c>
      <c r="K83" s="105" t="s">
        <v>855</v>
      </c>
      <c r="L83" s="105">
        <v>0</v>
      </c>
      <c r="M83" s="105" t="s">
        <v>855</v>
      </c>
      <c r="N83" s="105">
        <v>0</v>
      </c>
      <c r="O83" s="105" t="s">
        <v>855</v>
      </c>
      <c r="P83" s="105">
        <v>0</v>
      </c>
      <c r="Q83" s="105" t="s">
        <v>855</v>
      </c>
      <c r="R83" s="105">
        <v>0</v>
      </c>
      <c r="S83" s="105" t="s">
        <v>855</v>
      </c>
      <c r="T83" s="105">
        <v>0</v>
      </c>
      <c r="U83" s="105" t="s">
        <v>855</v>
      </c>
      <c r="V83" s="109">
        <v>0</v>
      </c>
    </row>
    <row r="84" spans="1:22">
      <c r="A84" s="98" t="s">
        <v>1086</v>
      </c>
      <c r="B84" s="99" t="s">
        <v>1087</v>
      </c>
      <c r="C84" s="99" t="s">
        <v>1088</v>
      </c>
      <c r="D84" s="99" t="s">
        <v>914</v>
      </c>
      <c r="E84" s="99" t="s">
        <v>854</v>
      </c>
      <c r="F84" s="100">
        <v>12553417953.360001</v>
      </c>
      <c r="G84" s="101">
        <v>42425</v>
      </c>
      <c r="H84" s="102">
        <v>812473246</v>
      </c>
      <c r="I84" s="99">
        <v>0</v>
      </c>
      <c r="J84" s="102">
        <v>812473246</v>
      </c>
      <c r="K84" s="99" t="s">
        <v>855</v>
      </c>
      <c r="L84" s="99">
        <v>0</v>
      </c>
      <c r="M84" s="99" t="s">
        <v>855</v>
      </c>
      <c r="N84" s="99">
        <v>0</v>
      </c>
      <c r="O84" s="99" t="s">
        <v>855</v>
      </c>
      <c r="P84" s="99">
        <v>0</v>
      </c>
      <c r="Q84" s="99" t="s">
        <v>855</v>
      </c>
      <c r="R84" s="99">
        <v>0</v>
      </c>
      <c r="S84" s="99" t="s">
        <v>855</v>
      </c>
      <c r="T84" s="99">
        <v>0</v>
      </c>
      <c r="U84" s="99" t="s">
        <v>855</v>
      </c>
      <c r="V84" s="103">
        <v>0</v>
      </c>
    </row>
    <row r="85" spans="1:22">
      <c r="A85" s="104" t="s">
        <v>1089</v>
      </c>
      <c r="B85" s="105" t="s">
        <v>1090</v>
      </c>
      <c r="C85" s="105" t="s">
        <v>1091</v>
      </c>
      <c r="D85" s="105" t="s">
        <v>871</v>
      </c>
      <c r="E85" s="105" t="s">
        <v>854</v>
      </c>
      <c r="F85" s="106">
        <v>2633247634.8000002</v>
      </c>
      <c r="G85" s="107">
        <v>42213</v>
      </c>
      <c r="H85" s="108">
        <v>1339603865</v>
      </c>
      <c r="I85" s="105">
        <v>0</v>
      </c>
      <c r="J85" s="108">
        <v>1339603865</v>
      </c>
      <c r="K85" s="105" t="s">
        <v>855</v>
      </c>
      <c r="L85" s="105">
        <v>0</v>
      </c>
      <c r="M85" s="105" t="s">
        <v>855</v>
      </c>
      <c r="N85" s="105">
        <v>0</v>
      </c>
      <c r="O85" s="105" t="s">
        <v>855</v>
      </c>
      <c r="P85" s="105">
        <v>0</v>
      </c>
      <c r="Q85" s="105" t="s">
        <v>855</v>
      </c>
      <c r="R85" s="105">
        <v>0</v>
      </c>
      <c r="S85" s="105" t="s">
        <v>855</v>
      </c>
      <c r="T85" s="105">
        <v>0</v>
      </c>
      <c r="U85" s="105" t="s">
        <v>855</v>
      </c>
      <c r="V85" s="109">
        <v>0</v>
      </c>
    </row>
    <row r="86" spans="1:22">
      <c r="A86" s="98" t="s">
        <v>1092</v>
      </c>
      <c r="B86" s="99" t="s">
        <v>1093</v>
      </c>
      <c r="C86" s="99" t="s">
        <v>1094</v>
      </c>
      <c r="D86" s="99" t="s">
        <v>871</v>
      </c>
      <c r="E86" s="99" t="s">
        <v>854</v>
      </c>
      <c r="F86" s="100">
        <v>863061.17</v>
      </c>
      <c r="G86" s="101">
        <v>41269</v>
      </c>
      <c r="H86" s="102">
        <v>771995</v>
      </c>
      <c r="I86" s="99">
        <v>10</v>
      </c>
      <c r="J86" s="102">
        <v>772005</v>
      </c>
      <c r="K86" s="99" t="s">
        <v>855</v>
      </c>
      <c r="L86" s="99">
        <v>0</v>
      </c>
      <c r="M86" s="99" t="s">
        <v>855</v>
      </c>
      <c r="N86" s="99">
        <v>0</v>
      </c>
      <c r="O86" s="99" t="s">
        <v>855</v>
      </c>
      <c r="P86" s="99">
        <v>0</v>
      </c>
      <c r="Q86" s="99" t="s">
        <v>855</v>
      </c>
      <c r="R86" s="99">
        <v>0</v>
      </c>
      <c r="S86" s="99" t="s">
        <v>855</v>
      </c>
      <c r="T86" s="99">
        <v>0</v>
      </c>
      <c r="U86" s="99" t="s">
        <v>855</v>
      </c>
      <c r="V86" s="103">
        <v>0</v>
      </c>
    </row>
    <row r="87" spans="1:22">
      <c r="A87" s="104" t="s">
        <v>1095</v>
      </c>
      <c r="B87" s="105" t="s">
        <v>1096</v>
      </c>
      <c r="C87" s="105" t="s">
        <v>1097</v>
      </c>
      <c r="D87" s="105" t="s">
        <v>871</v>
      </c>
      <c r="E87" s="105" t="s">
        <v>854</v>
      </c>
      <c r="F87" s="106">
        <v>59882260.600000001</v>
      </c>
      <c r="G87" s="107">
        <v>42489</v>
      </c>
      <c r="H87" s="108">
        <v>4280784</v>
      </c>
      <c r="I87" s="105">
        <v>10</v>
      </c>
      <c r="J87" s="108">
        <v>4280794</v>
      </c>
      <c r="K87" s="105" t="s">
        <v>855</v>
      </c>
      <c r="L87" s="105">
        <v>0</v>
      </c>
      <c r="M87" s="105" t="s">
        <v>855</v>
      </c>
      <c r="N87" s="105">
        <v>0</v>
      </c>
      <c r="O87" s="105" t="s">
        <v>855</v>
      </c>
      <c r="P87" s="105">
        <v>0</v>
      </c>
      <c r="Q87" s="105" t="s">
        <v>855</v>
      </c>
      <c r="R87" s="105">
        <v>0</v>
      </c>
      <c r="S87" s="105" t="s">
        <v>855</v>
      </c>
      <c r="T87" s="105">
        <v>0</v>
      </c>
      <c r="U87" s="105" t="s">
        <v>855</v>
      </c>
      <c r="V87" s="109">
        <v>0</v>
      </c>
    </row>
    <row r="88" spans="1:22">
      <c r="A88" s="98" t="s">
        <v>1098</v>
      </c>
      <c r="B88" s="99" t="s">
        <v>1099</v>
      </c>
      <c r="C88" s="99" t="s">
        <v>1100</v>
      </c>
      <c r="D88" s="99" t="s">
        <v>871</v>
      </c>
      <c r="E88" s="99" t="s">
        <v>854</v>
      </c>
      <c r="F88" s="100">
        <v>49183032.359999999</v>
      </c>
      <c r="G88" s="101">
        <v>42489</v>
      </c>
      <c r="H88" s="102">
        <v>2490747</v>
      </c>
      <c r="I88" s="99">
        <v>10</v>
      </c>
      <c r="J88" s="102">
        <v>2490757</v>
      </c>
      <c r="K88" s="99" t="s">
        <v>855</v>
      </c>
      <c r="L88" s="99">
        <v>0</v>
      </c>
      <c r="M88" s="99" t="s">
        <v>855</v>
      </c>
      <c r="N88" s="99">
        <v>0</v>
      </c>
      <c r="O88" s="99" t="s">
        <v>855</v>
      </c>
      <c r="P88" s="99">
        <v>0</v>
      </c>
      <c r="Q88" s="99" t="s">
        <v>855</v>
      </c>
      <c r="R88" s="99">
        <v>0</v>
      </c>
      <c r="S88" s="99" t="s">
        <v>855</v>
      </c>
      <c r="T88" s="99">
        <v>0</v>
      </c>
      <c r="U88" s="99" t="s">
        <v>855</v>
      </c>
      <c r="V88" s="103">
        <v>0</v>
      </c>
    </row>
    <row r="89" spans="1:22">
      <c r="A89" s="104" t="s">
        <v>1101</v>
      </c>
      <c r="B89" s="105" t="s">
        <v>1102</v>
      </c>
      <c r="C89" s="105" t="s">
        <v>1103</v>
      </c>
      <c r="D89" s="105" t="s">
        <v>871</v>
      </c>
      <c r="E89" s="105" t="s">
        <v>854</v>
      </c>
      <c r="F89" s="106">
        <v>5432969.5199999996</v>
      </c>
      <c r="G89" s="107">
        <v>42489</v>
      </c>
      <c r="H89" s="108">
        <v>5031014</v>
      </c>
      <c r="I89" s="105">
        <v>10</v>
      </c>
      <c r="J89" s="108">
        <v>5031024</v>
      </c>
      <c r="K89" s="105" t="s">
        <v>855</v>
      </c>
      <c r="L89" s="105">
        <v>0</v>
      </c>
      <c r="M89" s="105" t="s">
        <v>855</v>
      </c>
      <c r="N89" s="105">
        <v>0</v>
      </c>
      <c r="O89" s="105" t="s">
        <v>855</v>
      </c>
      <c r="P89" s="105">
        <v>0</v>
      </c>
      <c r="Q89" s="105" t="s">
        <v>855</v>
      </c>
      <c r="R89" s="105">
        <v>0</v>
      </c>
      <c r="S89" s="105" t="s">
        <v>855</v>
      </c>
      <c r="T89" s="105">
        <v>0</v>
      </c>
      <c r="U89" s="105" t="s">
        <v>855</v>
      </c>
      <c r="V89" s="109">
        <v>0</v>
      </c>
    </row>
    <row r="90" spans="1:22">
      <c r="A90" s="98" t="s">
        <v>1104</v>
      </c>
      <c r="B90" s="99" t="s">
        <v>1105</v>
      </c>
      <c r="C90" s="99" t="s">
        <v>1106</v>
      </c>
      <c r="D90" s="99" t="s">
        <v>871</v>
      </c>
      <c r="E90" s="99" t="s">
        <v>854</v>
      </c>
      <c r="F90" s="100">
        <v>43268268.759999998</v>
      </c>
      <c r="G90" s="101">
        <v>42489</v>
      </c>
      <c r="H90" s="102">
        <v>7912600</v>
      </c>
      <c r="I90" s="99">
        <v>10</v>
      </c>
      <c r="J90" s="102">
        <v>7912610</v>
      </c>
      <c r="K90" s="99" t="s">
        <v>855</v>
      </c>
      <c r="L90" s="99">
        <v>0</v>
      </c>
      <c r="M90" s="99" t="s">
        <v>855</v>
      </c>
      <c r="N90" s="99">
        <v>0</v>
      </c>
      <c r="O90" s="99" t="s">
        <v>855</v>
      </c>
      <c r="P90" s="99">
        <v>0</v>
      </c>
      <c r="Q90" s="99" t="s">
        <v>855</v>
      </c>
      <c r="R90" s="99">
        <v>0</v>
      </c>
      <c r="S90" s="99" t="s">
        <v>855</v>
      </c>
      <c r="T90" s="99">
        <v>0</v>
      </c>
      <c r="U90" s="99" t="s">
        <v>855</v>
      </c>
      <c r="V90" s="103">
        <v>0</v>
      </c>
    </row>
    <row r="91" spans="1:22">
      <c r="A91" s="104" t="s">
        <v>2752</v>
      </c>
      <c r="B91" s="105" t="s">
        <v>2753</v>
      </c>
      <c r="C91" s="105" t="s">
        <v>2754</v>
      </c>
      <c r="D91" s="105" t="s">
        <v>936</v>
      </c>
      <c r="E91" s="105" t="s">
        <v>854</v>
      </c>
      <c r="F91" s="106">
        <v>54445593.740000002</v>
      </c>
      <c r="G91" s="107">
        <v>42489</v>
      </c>
      <c r="H91" s="108">
        <v>129996569</v>
      </c>
      <c r="I91" s="105">
        <v>0</v>
      </c>
      <c r="J91" s="108">
        <v>129996569</v>
      </c>
      <c r="K91" s="105" t="s">
        <v>855</v>
      </c>
      <c r="L91" s="105">
        <v>0</v>
      </c>
      <c r="M91" s="105" t="s">
        <v>855</v>
      </c>
      <c r="N91" s="105">
        <v>0</v>
      </c>
      <c r="O91" s="105" t="s">
        <v>855</v>
      </c>
      <c r="P91" s="105">
        <v>0</v>
      </c>
      <c r="Q91" s="105" t="s">
        <v>855</v>
      </c>
      <c r="R91" s="105">
        <v>0</v>
      </c>
      <c r="S91" s="105" t="s">
        <v>855</v>
      </c>
      <c r="T91" s="105">
        <v>0</v>
      </c>
      <c r="U91" s="105" t="s">
        <v>855</v>
      </c>
      <c r="V91" s="109">
        <v>0</v>
      </c>
    </row>
    <row r="92" spans="1:22">
      <c r="A92" s="98" t="s">
        <v>1107</v>
      </c>
      <c r="B92" s="99" t="s">
        <v>1108</v>
      </c>
      <c r="C92" s="99" t="s">
        <v>1109</v>
      </c>
      <c r="D92" s="99" t="s">
        <v>871</v>
      </c>
      <c r="E92" s="99" t="s">
        <v>854</v>
      </c>
      <c r="F92" s="100">
        <v>7180525408.3599997</v>
      </c>
      <c r="G92" s="101">
        <v>42415</v>
      </c>
      <c r="H92" s="102">
        <v>1384479772</v>
      </c>
      <c r="I92" s="102">
        <v>1311847544</v>
      </c>
      <c r="J92" s="102">
        <v>2696327316</v>
      </c>
      <c r="K92" s="99" t="s">
        <v>883</v>
      </c>
      <c r="L92" s="102">
        <v>495997140</v>
      </c>
      <c r="M92" s="99" t="s">
        <v>884</v>
      </c>
      <c r="N92" s="102">
        <v>815850404</v>
      </c>
      <c r="O92" s="99" t="s">
        <v>855</v>
      </c>
      <c r="P92" s="99">
        <v>0</v>
      </c>
      <c r="Q92" s="99" t="s">
        <v>855</v>
      </c>
      <c r="R92" s="99">
        <v>0</v>
      </c>
      <c r="S92" s="99" t="s">
        <v>855</v>
      </c>
      <c r="T92" s="99">
        <v>0</v>
      </c>
      <c r="U92" s="99" t="s">
        <v>855</v>
      </c>
      <c r="V92" s="103">
        <v>0</v>
      </c>
    </row>
    <row r="93" spans="1:22">
      <c r="A93" s="104" t="s">
        <v>1110</v>
      </c>
      <c r="B93" s="105" t="s">
        <v>1111</v>
      </c>
      <c r="C93" s="105" t="s">
        <v>1112</v>
      </c>
      <c r="D93" s="105" t="s">
        <v>871</v>
      </c>
      <c r="E93" s="105" t="s">
        <v>854</v>
      </c>
      <c r="F93" s="106">
        <v>33047300.960000001</v>
      </c>
      <c r="G93" s="107">
        <v>41086</v>
      </c>
      <c r="H93" s="108">
        <v>1615118</v>
      </c>
      <c r="I93" s="108">
        <v>3230239</v>
      </c>
      <c r="J93" s="108">
        <v>4845357</v>
      </c>
      <c r="K93" s="105" t="s">
        <v>855</v>
      </c>
      <c r="L93" s="105">
        <v>0</v>
      </c>
      <c r="M93" s="105" t="s">
        <v>855</v>
      </c>
      <c r="N93" s="105">
        <v>0</v>
      </c>
      <c r="O93" s="105" t="s">
        <v>855</v>
      </c>
      <c r="P93" s="105">
        <v>0</v>
      </c>
      <c r="Q93" s="105" t="s">
        <v>855</v>
      </c>
      <c r="R93" s="105">
        <v>0</v>
      </c>
      <c r="S93" s="105" t="s">
        <v>855</v>
      </c>
      <c r="T93" s="105">
        <v>0</v>
      </c>
      <c r="U93" s="105" t="s">
        <v>855</v>
      </c>
      <c r="V93" s="109">
        <v>0</v>
      </c>
    </row>
    <row r="94" spans="1:22">
      <c r="A94" s="98" t="s">
        <v>1113</v>
      </c>
      <c r="B94" s="99" t="s">
        <v>1114</v>
      </c>
      <c r="C94" s="99" t="s">
        <v>1115</v>
      </c>
      <c r="D94" s="99" t="s">
        <v>871</v>
      </c>
      <c r="E94" s="99" t="s">
        <v>854</v>
      </c>
      <c r="F94" s="100">
        <v>899538598.69000006</v>
      </c>
      <c r="G94" s="101">
        <v>42489</v>
      </c>
      <c r="H94" s="102">
        <v>510404</v>
      </c>
      <c r="I94" s="99">
        <v>0</v>
      </c>
      <c r="J94" s="102">
        <v>510404</v>
      </c>
      <c r="K94" s="99" t="s">
        <v>855</v>
      </c>
      <c r="L94" s="99">
        <v>0</v>
      </c>
      <c r="M94" s="99" t="s">
        <v>855</v>
      </c>
      <c r="N94" s="99">
        <v>0</v>
      </c>
      <c r="O94" s="99" t="s">
        <v>855</v>
      </c>
      <c r="P94" s="99">
        <v>0</v>
      </c>
      <c r="Q94" s="99" t="s">
        <v>855</v>
      </c>
      <c r="R94" s="99">
        <v>0</v>
      </c>
      <c r="S94" s="99" t="s">
        <v>855</v>
      </c>
      <c r="T94" s="99">
        <v>0</v>
      </c>
      <c r="U94" s="99" t="s">
        <v>855</v>
      </c>
      <c r="V94" s="103">
        <v>0</v>
      </c>
    </row>
    <row r="95" spans="1:22">
      <c r="A95" s="104" t="s">
        <v>1116</v>
      </c>
      <c r="B95" s="105" t="s">
        <v>1117</v>
      </c>
      <c r="C95" s="105" t="s">
        <v>1118</v>
      </c>
      <c r="D95" s="105" t="s">
        <v>936</v>
      </c>
      <c r="E95" s="105" t="s">
        <v>854</v>
      </c>
      <c r="F95" s="106">
        <v>283155685.75999999</v>
      </c>
      <c r="G95" s="107">
        <v>41004</v>
      </c>
      <c r="H95" s="108">
        <v>61266737</v>
      </c>
      <c r="I95" s="105">
        <v>0</v>
      </c>
      <c r="J95" s="108">
        <v>61266737</v>
      </c>
      <c r="K95" s="105" t="s">
        <v>855</v>
      </c>
      <c r="L95" s="105">
        <v>0</v>
      </c>
      <c r="M95" s="105" t="s">
        <v>855</v>
      </c>
      <c r="N95" s="105">
        <v>0</v>
      </c>
      <c r="O95" s="105" t="s">
        <v>855</v>
      </c>
      <c r="P95" s="105">
        <v>0</v>
      </c>
      <c r="Q95" s="105" t="s">
        <v>855</v>
      </c>
      <c r="R95" s="105">
        <v>0</v>
      </c>
      <c r="S95" s="105" t="s">
        <v>855</v>
      </c>
      <c r="T95" s="105">
        <v>0</v>
      </c>
      <c r="U95" s="105" t="s">
        <v>855</v>
      </c>
      <c r="V95" s="109">
        <v>0</v>
      </c>
    </row>
    <row r="96" spans="1:22">
      <c r="A96" s="98" t="s">
        <v>1119</v>
      </c>
      <c r="B96" s="99" t="s">
        <v>1120</v>
      </c>
      <c r="C96" s="99" t="s">
        <v>1121</v>
      </c>
      <c r="D96" s="99" t="s">
        <v>853</v>
      </c>
      <c r="E96" s="99" t="s">
        <v>854</v>
      </c>
      <c r="F96" s="100">
        <v>835809.85</v>
      </c>
      <c r="G96" s="101">
        <v>42261</v>
      </c>
      <c r="H96" s="102">
        <v>2201333</v>
      </c>
      <c r="I96" s="102">
        <v>4402667</v>
      </c>
      <c r="J96" s="102">
        <v>6604000</v>
      </c>
      <c r="K96" s="99" t="s">
        <v>884</v>
      </c>
      <c r="L96" s="102">
        <v>4402667</v>
      </c>
      <c r="M96" s="99" t="s">
        <v>855</v>
      </c>
      <c r="N96" s="99">
        <v>0</v>
      </c>
      <c r="O96" s="99" t="s">
        <v>855</v>
      </c>
      <c r="P96" s="99">
        <v>0</v>
      </c>
      <c r="Q96" s="99" t="s">
        <v>855</v>
      </c>
      <c r="R96" s="99">
        <v>0</v>
      </c>
      <c r="S96" s="99" t="s">
        <v>855</v>
      </c>
      <c r="T96" s="99">
        <v>0</v>
      </c>
      <c r="U96" s="99" t="s">
        <v>855</v>
      </c>
      <c r="V96" s="103">
        <v>0</v>
      </c>
    </row>
    <row r="97" spans="1:22">
      <c r="A97" s="104" t="s">
        <v>1122</v>
      </c>
      <c r="B97" s="105" t="s">
        <v>1123</v>
      </c>
      <c r="C97" s="105" t="s">
        <v>1124</v>
      </c>
      <c r="D97" s="105" t="s">
        <v>853</v>
      </c>
      <c r="E97" s="105" t="s">
        <v>854</v>
      </c>
      <c r="F97" s="106">
        <v>64582206</v>
      </c>
      <c r="G97" s="107">
        <v>40896</v>
      </c>
      <c r="H97" s="108">
        <v>64582206</v>
      </c>
      <c r="I97" s="105">
        <v>0</v>
      </c>
      <c r="J97" s="108">
        <v>64582206</v>
      </c>
      <c r="K97" s="105" t="s">
        <v>855</v>
      </c>
      <c r="L97" s="105">
        <v>0</v>
      </c>
      <c r="M97" s="105" t="s">
        <v>855</v>
      </c>
      <c r="N97" s="105">
        <v>0</v>
      </c>
      <c r="O97" s="105" t="s">
        <v>855</v>
      </c>
      <c r="P97" s="105">
        <v>0</v>
      </c>
      <c r="Q97" s="105" t="s">
        <v>855</v>
      </c>
      <c r="R97" s="105">
        <v>0</v>
      </c>
      <c r="S97" s="105" t="s">
        <v>855</v>
      </c>
      <c r="T97" s="105">
        <v>0</v>
      </c>
      <c r="U97" s="105" t="s">
        <v>855</v>
      </c>
      <c r="V97" s="109">
        <v>0</v>
      </c>
    </row>
    <row r="98" spans="1:22">
      <c r="A98" s="98" t="s">
        <v>1125</v>
      </c>
      <c r="B98" s="99" t="s">
        <v>1126</v>
      </c>
      <c r="C98" s="99" t="s">
        <v>1127</v>
      </c>
      <c r="D98" s="99" t="s">
        <v>853</v>
      </c>
      <c r="E98" s="99" t="s">
        <v>854</v>
      </c>
      <c r="F98" s="100">
        <v>800106</v>
      </c>
      <c r="G98" s="101">
        <v>42261</v>
      </c>
      <c r="H98" s="102">
        <v>446544</v>
      </c>
      <c r="I98" s="102">
        <v>893209</v>
      </c>
      <c r="J98" s="102">
        <v>1339753</v>
      </c>
      <c r="K98" s="99" t="s">
        <v>884</v>
      </c>
      <c r="L98" s="102">
        <v>893209</v>
      </c>
      <c r="M98" s="99" t="s">
        <v>855</v>
      </c>
      <c r="N98" s="99">
        <v>0</v>
      </c>
      <c r="O98" s="99" t="s">
        <v>855</v>
      </c>
      <c r="P98" s="99">
        <v>0</v>
      </c>
      <c r="Q98" s="99" t="s">
        <v>855</v>
      </c>
      <c r="R98" s="99">
        <v>0</v>
      </c>
      <c r="S98" s="99" t="s">
        <v>855</v>
      </c>
      <c r="T98" s="99">
        <v>0</v>
      </c>
      <c r="U98" s="99" t="s">
        <v>855</v>
      </c>
      <c r="V98" s="103">
        <v>0</v>
      </c>
    </row>
    <row r="99" spans="1:22">
      <c r="A99" s="104" t="s">
        <v>1128</v>
      </c>
      <c r="B99" s="105" t="s">
        <v>1129</v>
      </c>
      <c r="C99" s="105" t="s">
        <v>1130</v>
      </c>
      <c r="D99" s="105" t="s">
        <v>871</v>
      </c>
      <c r="E99" s="105" t="s">
        <v>854</v>
      </c>
      <c r="F99" s="106">
        <v>1743586450.1099999</v>
      </c>
      <c r="G99" s="107">
        <v>42261</v>
      </c>
      <c r="H99" s="108">
        <v>167584407</v>
      </c>
      <c r="I99" s="108">
        <v>56684</v>
      </c>
      <c r="J99" s="108">
        <v>167641091</v>
      </c>
      <c r="K99" s="105" t="s">
        <v>855</v>
      </c>
      <c r="L99" s="105">
        <v>0</v>
      </c>
      <c r="M99" s="105" t="s">
        <v>855</v>
      </c>
      <c r="N99" s="105">
        <v>0</v>
      </c>
      <c r="O99" s="105" t="s">
        <v>855</v>
      </c>
      <c r="P99" s="105">
        <v>0</v>
      </c>
      <c r="Q99" s="105" t="s">
        <v>855</v>
      </c>
      <c r="R99" s="105">
        <v>0</v>
      </c>
      <c r="S99" s="105" t="s">
        <v>855</v>
      </c>
      <c r="T99" s="105">
        <v>0</v>
      </c>
      <c r="U99" s="105" t="s">
        <v>855</v>
      </c>
      <c r="V99" s="109">
        <v>0</v>
      </c>
    </row>
    <row r="100" spans="1:22">
      <c r="A100" s="98" t="s">
        <v>1131</v>
      </c>
      <c r="B100" s="99" t="s">
        <v>1132</v>
      </c>
      <c r="C100" s="99" t="s">
        <v>1133</v>
      </c>
      <c r="D100" s="99" t="s">
        <v>853</v>
      </c>
      <c r="E100" s="99" t="s">
        <v>854</v>
      </c>
      <c r="F100" s="100">
        <v>1053320.53</v>
      </c>
      <c r="G100" s="101">
        <v>42261</v>
      </c>
      <c r="H100" s="102">
        <v>520202</v>
      </c>
      <c r="I100" s="102">
        <v>1039921</v>
      </c>
      <c r="J100" s="102">
        <v>1560123</v>
      </c>
      <c r="K100" s="99" t="s">
        <v>884</v>
      </c>
      <c r="L100" s="102">
        <v>1039921</v>
      </c>
      <c r="M100" s="99" t="s">
        <v>855</v>
      </c>
      <c r="N100" s="99">
        <v>0</v>
      </c>
      <c r="O100" s="99" t="s">
        <v>855</v>
      </c>
      <c r="P100" s="99">
        <v>0</v>
      </c>
      <c r="Q100" s="99" t="s">
        <v>855</v>
      </c>
      <c r="R100" s="99">
        <v>0</v>
      </c>
      <c r="S100" s="99" t="s">
        <v>855</v>
      </c>
      <c r="T100" s="99">
        <v>0</v>
      </c>
      <c r="U100" s="99" t="s">
        <v>855</v>
      </c>
      <c r="V100" s="103">
        <v>0</v>
      </c>
    </row>
    <row r="101" spans="1:22">
      <c r="A101" s="104" t="s">
        <v>1134</v>
      </c>
      <c r="B101" s="105" t="s">
        <v>1135</v>
      </c>
      <c r="C101" s="105" t="s">
        <v>1136</v>
      </c>
      <c r="D101" s="105" t="s">
        <v>871</v>
      </c>
      <c r="E101" s="105" t="s">
        <v>854</v>
      </c>
      <c r="F101" s="106">
        <v>35635955.43</v>
      </c>
      <c r="G101" s="107">
        <v>41606</v>
      </c>
      <c r="H101" s="108">
        <v>13087267</v>
      </c>
      <c r="I101" s="108">
        <v>25464982</v>
      </c>
      <c r="J101" s="108">
        <v>38552249</v>
      </c>
      <c r="K101" s="105" t="s">
        <v>855</v>
      </c>
      <c r="L101" s="105">
        <v>0</v>
      </c>
      <c r="M101" s="105" t="s">
        <v>855</v>
      </c>
      <c r="N101" s="105">
        <v>0</v>
      </c>
      <c r="O101" s="105" t="s">
        <v>855</v>
      </c>
      <c r="P101" s="105">
        <v>0</v>
      </c>
      <c r="Q101" s="105" t="s">
        <v>855</v>
      </c>
      <c r="R101" s="105">
        <v>0</v>
      </c>
      <c r="S101" s="105" t="s">
        <v>855</v>
      </c>
      <c r="T101" s="105">
        <v>0</v>
      </c>
      <c r="U101" s="105" t="s">
        <v>855</v>
      </c>
      <c r="V101" s="109">
        <v>0</v>
      </c>
    </row>
    <row r="102" spans="1:22">
      <c r="A102" s="98" t="s">
        <v>1137</v>
      </c>
      <c r="B102" s="99" t="s">
        <v>1138</v>
      </c>
      <c r="C102" s="99" t="s">
        <v>1139</v>
      </c>
      <c r="D102" s="99" t="s">
        <v>853</v>
      </c>
      <c r="E102" s="99" t="s">
        <v>854</v>
      </c>
      <c r="F102" s="100">
        <v>5159755.03</v>
      </c>
      <c r="G102" s="101">
        <v>42489</v>
      </c>
      <c r="H102" s="102">
        <v>14324371</v>
      </c>
      <c r="I102" s="99">
        <v>0</v>
      </c>
      <c r="J102" s="102">
        <v>14324371</v>
      </c>
      <c r="K102" s="99" t="s">
        <v>855</v>
      </c>
      <c r="L102" s="99">
        <v>0</v>
      </c>
      <c r="M102" s="99" t="s">
        <v>855</v>
      </c>
      <c r="N102" s="99">
        <v>0</v>
      </c>
      <c r="O102" s="99" t="s">
        <v>855</v>
      </c>
      <c r="P102" s="99">
        <v>0</v>
      </c>
      <c r="Q102" s="99" t="s">
        <v>855</v>
      </c>
      <c r="R102" s="99">
        <v>0</v>
      </c>
      <c r="S102" s="99" t="s">
        <v>855</v>
      </c>
      <c r="T102" s="99">
        <v>0</v>
      </c>
      <c r="U102" s="99" t="s">
        <v>855</v>
      </c>
      <c r="V102" s="103">
        <v>0</v>
      </c>
    </row>
    <row r="103" spans="1:22">
      <c r="A103" s="104" t="s">
        <v>1140</v>
      </c>
      <c r="B103" s="105" t="s">
        <v>1141</v>
      </c>
      <c r="C103" s="105" t="s">
        <v>1142</v>
      </c>
      <c r="D103" s="105" t="s">
        <v>871</v>
      </c>
      <c r="E103" s="105" t="s">
        <v>854</v>
      </c>
      <c r="F103" s="106">
        <v>842266637.82000005</v>
      </c>
      <c r="G103" s="107">
        <v>40858</v>
      </c>
      <c r="H103" s="108">
        <v>357547216</v>
      </c>
      <c r="I103" s="108">
        <v>357547216</v>
      </c>
      <c r="J103" s="108">
        <v>715094432</v>
      </c>
      <c r="K103" s="105" t="s">
        <v>855</v>
      </c>
      <c r="L103" s="105">
        <v>0</v>
      </c>
      <c r="M103" s="105" t="s">
        <v>855</v>
      </c>
      <c r="N103" s="105">
        <v>0</v>
      </c>
      <c r="O103" s="105" t="s">
        <v>855</v>
      </c>
      <c r="P103" s="105">
        <v>0</v>
      </c>
      <c r="Q103" s="105" t="s">
        <v>855</v>
      </c>
      <c r="R103" s="105">
        <v>0</v>
      </c>
      <c r="S103" s="105" t="s">
        <v>855</v>
      </c>
      <c r="T103" s="105">
        <v>0</v>
      </c>
      <c r="U103" s="105" t="s">
        <v>855</v>
      </c>
      <c r="V103" s="109">
        <v>0</v>
      </c>
    </row>
    <row r="104" spans="1:22">
      <c r="A104" s="98" t="s">
        <v>1143</v>
      </c>
      <c r="B104" s="99" t="s">
        <v>1144</v>
      </c>
      <c r="C104" s="99" t="s">
        <v>1145</v>
      </c>
      <c r="D104" s="99" t="s">
        <v>914</v>
      </c>
      <c r="E104" s="99" t="s">
        <v>854</v>
      </c>
      <c r="F104" s="100">
        <v>2055495430.54</v>
      </c>
      <c r="G104" s="101">
        <v>40872</v>
      </c>
      <c r="H104" s="102">
        <v>1765587200</v>
      </c>
      <c r="I104" s="99">
        <v>0</v>
      </c>
      <c r="J104" s="102">
        <v>1765587200</v>
      </c>
      <c r="K104" s="99" t="s">
        <v>855</v>
      </c>
      <c r="L104" s="99">
        <v>0</v>
      </c>
      <c r="M104" s="99" t="s">
        <v>855</v>
      </c>
      <c r="N104" s="99">
        <v>0</v>
      </c>
      <c r="O104" s="99" t="s">
        <v>855</v>
      </c>
      <c r="P104" s="99">
        <v>0</v>
      </c>
      <c r="Q104" s="99" t="s">
        <v>855</v>
      </c>
      <c r="R104" s="99">
        <v>0</v>
      </c>
      <c r="S104" s="99" t="s">
        <v>855</v>
      </c>
      <c r="T104" s="99">
        <v>0</v>
      </c>
      <c r="U104" s="99" t="s">
        <v>855</v>
      </c>
      <c r="V104" s="103">
        <v>0</v>
      </c>
    </row>
    <row r="105" spans="1:22">
      <c r="A105" s="104" t="s">
        <v>1146</v>
      </c>
      <c r="B105" s="105" t="s">
        <v>1147</v>
      </c>
      <c r="C105" s="105" t="s">
        <v>1148</v>
      </c>
      <c r="D105" s="105" t="s">
        <v>914</v>
      </c>
      <c r="E105" s="105" t="s">
        <v>854</v>
      </c>
      <c r="F105" s="106">
        <v>742186771.17999995</v>
      </c>
      <c r="G105" s="107">
        <v>42251</v>
      </c>
      <c r="H105" s="108">
        <v>17012293</v>
      </c>
      <c r="I105" s="105">
        <v>0</v>
      </c>
      <c r="J105" s="108">
        <v>17012293</v>
      </c>
      <c r="K105" s="105" t="s">
        <v>855</v>
      </c>
      <c r="L105" s="105">
        <v>0</v>
      </c>
      <c r="M105" s="105" t="s">
        <v>855</v>
      </c>
      <c r="N105" s="105">
        <v>0</v>
      </c>
      <c r="O105" s="105" t="s">
        <v>855</v>
      </c>
      <c r="P105" s="105">
        <v>0</v>
      </c>
      <c r="Q105" s="105" t="s">
        <v>855</v>
      </c>
      <c r="R105" s="105">
        <v>0</v>
      </c>
      <c r="S105" s="105" t="s">
        <v>855</v>
      </c>
      <c r="T105" s="105">
        <v>0</v>
      </c>
      <c r="U105" s="105" t="s">
        <v>855</v>
      </c>
      <c r="V105" s="109">
        <v>0</v>
      </c>
    </row>
    <row r="106" spans="1:22">
      <c r="A106" s="98" t="s">
        <v>1149</v>
      </c>
      <c r="B106" s="99" t="s">
        <v>1150</v>
      </c>
      <c r="C106" s="99" t="s">
        <v>1151</v>
      </c>
      <c r="D106" s="99" t="s">
        <v>871</v>
      </c>
      <c r="E106" s="99" t="s">
        <v>854</v>
      </c>
      <c r="F106" s="100">
        <v>566025355.62</v>
      </c>
      <c r="G106" s="101">
        <v>42270</v>
      </c>
      <c r="H106" s="102">
        <v>7184178</v>
      </c>
      <c r="I106" s="102">
        <v>7232205</v>
      </c>
      <c r="J106" s="102">
        <v>14416383</v>
      </c>
      <c r="K106" s="99" t="s">
        <v>883</v>
      </c>
      <c r="L106" s="102">
        <v>1313002</v>
      </c>
      <c r="M106" s="99" t="s">
        <v>884</v>
      </c>
      <c r="N106" s="102">
        <v>5919203</v>
      </c>
      <c r="O106" s="99" t="s">
        <v>855</v>
      </c>
      <c r="P106" s="99">
        <v>0</v>
      </c>
      <c r="Q106" s="99" t="s">
        <v>855</v>
      </c>
      <c r="R106" s="99">
        <v>0</v>
      </c>
      <c r="S106" s="99" t="s">
        <v>855</v>
      </c>
      <c r="T106" s="99">
        <v>0</v>
      </c>
      <c r="U106" s="99" t="s">
        <v>855</v>
      </c>
      <c r="V106" s="103">
        <v>0</v>
      </c>
    </row>
    <row r="107" spans="1:22">
      <c r="A107" s="104" t="s">
        <v>1152</v>
      </c>
      <c r="B107" s="105" t="s">
        <v>1153</v>
      </c>
      <c r="C107" s="105" t="s">
        <v>1154</v>
      </c>
      <c r="D107" s="105" t="s">
        <v>929</v>
      </c>
      <c r="E107" s="105" t="s">
        <v>854</v>
      </c>
      <c r="F107" s="106">
        <v>150000000</v>
      </c>
      <c r="G107" s="107">
        <v>40662</v>
      </c>
      <c r="H107" s="108">
        <v>5707104</v>
      </c>
      <c r="I107" s="108">
        <v>4292896</v>
      </c>
      <c r="J107" s="108">
        <v>10000000</v>
      </c>
      <c r="K107" s="105" t="s">
        <v>855</v>
      </c>
      <c r="L107" s="105">
        <v>0</v>
      </c>
      <c r="M107" s="105" t="s">
        <v>855</v>
      </c>
      <c r="N107" s="105">
        <v>0</v>
      </c>
      <c r="O107" s="105" t="s">
        <v>855</v>
      </c>
      <c r="P107" s="105">
        <v>0</v>
      </c>
      <c r="Q107" s="105" t="s">
        <v>855</v>
      </c>
      <c r="R107" s="105">
        <v>0</v>
      </c>
      <c r="S107" s="105" t="s">
        <v>855</v>
      </c>
      <c r="T107" s="105">
        <v>0</v>
      </c>
      <c r="U107" s="105" t="s">
        <v>855</v>
      </c>
      <c r="V107" s="109">
        <v>0</v>
      </c>
    </row>
    <row r="108" spans="1:22">
      <c r="A108" s="98" t="s">
        <v>1155</v>
      </c>
      <c r="B108" s="99" t="s">
        <v>1156</v>
      </c>
      <c r="C108" s="99" t="s">
        <v>1157</v>
      </c>
      <c r="D108" s="99" t="s">
        <v>929</v>
      </c>
      <c r="E108" s="99" t="s">
        <v>854</v>
      </c>
      <c r="F108" s="100">
        <v>23702962.149999999</v>
      </c>
      <c r="G108" s="101">
        <v>40088</v>
      </c>
      <c r="H108" s="102">
        <v>380669270</v>
      </c>
      <c r="I108" s="102">
        <v>6560558</v>
      </c>
      <c r="J108" s="102">
        <v>387229828</v>
      </c>
      <c r="K108" s="99" t="s">
        <v>855</v>
      </c>
      <c r="L108" s="99">
        <v>0</v>
      </c>
      <c r="M108" s="99" t="s">
        <v>855</v>
      </c>
      <c r="N108" s="99">
        <v>0</v>
      </c>
      <c r="O108" s="99" t="s">
        <v>855</v>
      </c>
      <c r="P108" s="99">
        <v>0</v>
      </c>
      <c r="Q108" s="99" t="s">
        <v>855</v>
      </c>
      <c r="R108" s="99">
        <v>0</v>
      </c>
      <c r="S108" s="99" t="s">
        <v>855</v>
      </c>
      <c r="T108" s="99">
        <v>0</v>
      </c>
      <c r="U108" s="99" t="s">
        <v>855</v>
      </c>
      <c r="V108" s="103">
        <v>0</v>
      </c>
    </row>
    <row r="109" spans="1:22">
      <c r="A109" s="104" t="s">
        <v>1158</v>
      </c>
      <c r="B109" s="105" t="s">
        <v>1159</v>
      </c>
      <c r="C109" s="105" t="s">
        <v>1160</v>
      </c>
      <c r="D109" s="105" t="s">
        <v>929</v>
      </c>
      <c r="E109" s="105" t="s">
        <v>854</v>
      </c>
      <c r="F109" s="106">
        <v>588447186.05999994</v>
      </c>
      <c r="G109" s="107">
        <v>40088</v>
      </c>
      <c r="H109" s="108">
        <v>380669270</v>
      </c>
      <c r="I109" s="108">
        <v>6560558</v>
      </c>
      <c r="J109" s="108">
        <v>387229828</v>
      </c>
      <c r="K109" s="105" t="s">
        <v>855</v>
      </c>
      <c r="L109" s="105">
        <v>0</v>
      </c>
      <c r="M109" s="105" t="s">
        <v>855</v>
      </c>
      <c r="N109" s="105">
        <v>0</v>
      </c>
      <c r="O109" s="105" t="s">
        <v>855</v>
      </c>
      <c r="P109" s="105">
        <v>0</v>
      </c>
      <c r="Q109" s="105" t="s">
        <v>855</v>
      </c>
      <c r="R109" s="105">
        <v>0</v>
      </c>
      <c r="S109" s="105" t="s">
        <v>855</v>
      </c>
      <c r="T109" s="105">
        <v>0</v>
      </c>
      <c r="U109" s="105" t="s">
        <v>855</v>
      </c>
      <c r="V109" s="109">
        <v>0</v>
      </c>
    </row>
    <row r="110" spans="1:22">
      <c r="A110" s="98" t="s">
        <v>1161</v>
      </c>
      <c r="B110" s="99" t="s">
        <v>1162</v>
      </c>
      <c r="C110" s="99" t="s">
        <v>1163</v>
      </c>
      <c r="D110" s="99" t="s">
        <v>871</v>
      </c>
      <c r="E110" s="99" t="s">
        <v>854</v>
      </c>
      <c r="F110" s="100">
        <v>544499820.60000002</v>
      </c>
      <c r="G110" s="101">
        <v>42487</v>
      </c>
      <c r="H110" s="102">
        <v>259637732</v>
      </c>
      <c r="I110" s="99">
        <v>0</v>
      </c>
      <c r="J110" s="102">
        <v>259637732</v>
      </c>
      <c r="K110" s="99" t="s">
        <v>855</v>
      </c>
      <c r="L110" s="99">
        <v>0</v>
      </c>
      <c r="M110" s="99" t="s">
        <v>855</v>
      </c>
      <c r="N110" s="99">
        <v>0</v>
      </c>
      <c r="O110" s="99" t="s">
        <v>855</v>
      </c>
      <c r="P110" s="99">
        <v>0</v>
      </c>
      <c r="Q110" s="99" t="s">
        <v>855</v>
      </c>
      <c r="R110" s="99">
        <v>0</v>
      </c>
      <c r="S110" s="99" t="s">
        <v>855</v>
      </c>
      <c r="T110" s="99">
        <v>0</v>
      </c>
      <c r="U110" s="99" t="s">
        <v>855</v>
      </c>
      <c r="V110" s="103">
        <v>0</v>
      </c>
    </row>
    <row r="111" spans="1:22">
      <c r="A111" s="104" t="s">
        <v>1164</v>
      </c>
      <c r="B111" s="105" t="s">
        <v>1165</v>
      </c>
      <c r="C111" s="105" t="s">
        <v>1166</v>
      </c>
      <c r="D111" s="105" t="s">
        <v>867</v>
      </c>
      <c r="E111" s="105" t="s">
        <v>854</v>
      </c>
      <c r="F111" s="106">
        <v>1340000000</v>
      </c>
      <c r="G111" s="107">
        <v>42124</v>
      </c>
      <c r="H111" s="108">
        <v>15527137</v>
      </c>
      <c r="I111" s="108">
        <v>23044454</v>
      </c>
      <c r="J111" s="108">
        <v>38571591</v>
      </c>
      <c r="K111" s="105" t="s">
        <v>855</v>
      </c>
      <c r="L111" s="105">
        <v>0</v>
      </c>
      <c r="M111" s="105" t="s">
        <v>855</v>
      </c>
      <c r="N111" s="105">
        <v>0</v>
      </c>
      <c r="O111" s="105" t="s">
        <v>855</v>
      </c>
      <c r="P111" s="105">
        <v>0</v>
      </c>
      <c r="Q111" s="105" t="s">
        <v>855</v>
      </c>
      <c r="R111" s="105">
        <v>0</v>
      </c>
      <c r="S111" s="105" t="s">
        <v>855</v>
      </c>
      <c r="T111" s="105">
        <v>0</v>
      </c>
      <c r="U111" s="105" t="s">
        <v>855</v>
      </c>
      <c r="V111" s="109">
        <v>0</v>
      </c>
    </row>
    <row r="112" spans="1:22">
      <c r="A112" s="98" t="s">
        <v>1167</v>
      </c>
      <c r="B112" s="99" t="s">
        <v>1168</v>
      </c>
      <c r="C112" s="99" t="s">
        <v>1169</v>
      </c>
      <c r="D112" s="99" t="s">
        <v>871</v>
      </c>
      <c r="E112" s="99" t="s">
        <v>854</v>
      </c>
      <c r="F112" s="100">
        <v>973764337.52999997</v>
      </c>
      <c r="G112" s="101">
        <v>40533</v>
      </c>
      <c r="H112" s="102">
        <v>32774246</v>
      </c>
      <c r="I112" s="99">
        <v>0</v>
      </c>
      <c r="J112" s="102">
        <v>32774246</v>
      </c>
      <c r="K112" s="99" t="s">
        <v>855</v>
      </c>
      <c r="L112" s="99">
        <v>0</v>
      </c>
      <c r="M112" s="99" t="s">
        <v>855</v>
      </c>
      <c r="N112" s="99">
        <v>0</v>
      </c>
      <c r="O112" s="99" t="s">
        <v>855</v>
      </c>
      <c r="P112" s="99">
        <v>0</v>
      </c>
      <c r="Q112" s="99" t="s">
        <v>855</v>
      </c>
      <c r="R112" s="99">
        <v>0</v>
      </c>
      <c r="S112" s="99" t="s">
        <v>855</v>
      </c>
      <c r="T112" s="99">
        <v>0</v>
      </c>
      <c r="U112" s="99" t="s">
        <v>855</v>
      </c>
      <c r="V112" s="103">
        <v>0</v>
      </c>
    </row>
    <row r="113" spans="1:22">
      <c r="A113" s="104" t="s">
        <v>1170</v>
      </c>
      <c r="B113" s="105" t="s">
        <v>1171</v>
      </c>
      <c r="C113" s="105" t="s">
        <v>1172</v>
      </c>
      <c r="D113" s="105" t="s">
        <v>871</v>
      </c>
      <c r="E113" s="105" t="s">
        <v>854</v>
      </c>
      <c r="F113" s="106">
        <v>1521739772.1500001</v>
      </c>
      <c r="G113" s="107">
        <v>42226</v>
      </c>
      <c r="H113" s="108">
        <v>2204620569</v>
      </c>
      <c r="I113" s="108">
        <v>4453438</v>
      </c>
      <c r="J113" s="108">
        <v>2209074007</v>
      </c>
      <c r="K113" s="105" t="s">
        <v>883</v>
      </c>
      <c r="L113" s="108">
        <v>2166816</v>
      </c>
      <c r="M113" s="105" t="s">
        <v>884</v>
      </c>
      <c r="N113" s="108">
        <v>1085373</v>
      </c>
      <c r="O113" s="105" t="s">
        <v>899</v>
      </c>
      <c r="P113" s="108">
        <v>1201249</v>
      </c>
      <c r="Q113" s="105" t="s">
        <v>855</v>
      </c>
      <c r="R113" s="105">
        <v>0</v>
      </c>
      <c r="S113" s="105" t="s">
        <v>855</v>
      </c>
      <c r="T113" s="105">
        <v>0</v>
      </c>
      <c r="U113" s="105" t="s">
        <v>855</v>
      </c>
      <c r="V113" s="109">
        <v>0</v>
      </c>
    </row>
    <row r="114" spans="1:22">
      <c r="A114" s="98" t="s">
        <v>1173</v>
      </c>
      <c r="B114" s="99" t="s">
        <v>1174</v>
      </c>
      <c r="C114" s="99" t="s">
        <v>1175</v>
      </c>
      <c r="D114" s="99" t="s">
        <v>871</v>
      </c>
      <c r="E114" s="99" t="s">
        <v>854</v>
      </c>
      <c r="F114" s="100">
        <v>590173759.38999999</v>
      </c>
      <c r="G114" s="101">
        <v>39393</v>
      </c>
      <c r="H114" s="102">
        <v>66302693</v>
      </c>
      <c r="I114" s="102">
        <v>8309695</v>
      </c>
      <c r="J114" s="102">
        <v>74612388</v>
      </c>
      <c r="K114" s="99" t="s">
        <v>883</v>
      </c>
      <c r="L114" s="102">
        <v>7567254</v>
      </c>
      <c r="M114" s="99" t="s">
        <v>884</v>
      </c>
      <c r="N114" s="102">
        <v>742441</v>
      </c>
      <c r="O114" s="99" t="s">
        <v>855</v>
      </c>
      <c r="P114" s="99">
        <v>0</v>
      </c>
      <c r="Q114" s="99" t="s">
        <v>855</v>
      </c>
      <c r="R114" s="99">
        <v>0</v>
      </c>
      <c r="S114" s="99" t="s">
        <v>855</v>
      </c>
      <c r="T114" s="99">
        <v>0</v>
      </c>
      <c r="U114" s="99" t="s">
        <v>855</v>
      </c>
      <c r="V114" s="103">
        <v>0</v>
      </c>
    </row>
    <row r="115" spans="1:22">
      <c r="A115" s="104" t="s">
        <v>1176</v>
      </c>
      <c r="B115" s="105" t="s">
        <v>1177</v>
      </c>
      <c r="C115" s="105" t="s">
        <v>1178</v>
      </c>
      <c r="D115" s="105" t="s">
        <v>871</v>
      </c>
      <c r="E115" s="105" t="s">
        <v>854</v>
      </c>
      <c r="F115" s="106">
        <v>161894847.81</v>
      </c>
      <c r="G115" s="107">
        <v>42117</v>
      </c>
      <c r="H115" s="108">
        <v>153909975</v>
      </c>
      <c r="I115" s="108">
        <v>12810260</v>
      </c>
      <c r="J115" s="108">
        <v>166720235</v>
      </c>
      <c r="K115" s="105" t="s">
        <v>855</v>
      </c>
      <c r="L115" s="105">
        <v>0</v>
      </c>
      <c r="M115" s="105" t="s">
        <v>855</v>
      </c>
      <c r="N115" s="105">
        <v>0</v>
      </c>
      <c r="O115" s="105" t="s">
        <v>855</v>
      </c>
      <c r="P115" s="105">
        <v>0</v>
      </c>
      <c r="Q115" s="105" t="s">
        <v>855</v>
      </c>
      <c r="R115" s="105">
        <v>0</v>
      </c>
      <c r="S115" s="105" t="s">
        <v>855</v>
      </c>
      <c r="T115" s="105">
        <v>0</v>
      </c>
      <c r="U115" s="105" t="s">
        <v>855</v>
      </c>
      <c r="V115" s="109">
        <v>0</v>
      </c>
    </row>
    <row r="116" spans="1:22">
      <c r="A116" s="98" t="s">
        <v>1179</v>
      </c>
      <c r="B116" s="99" t="s">
        <v>1180</v>
      </c>
      <c r="C116" s="99" t="s">
        <v>1181</v>
      </c>
      <c r="D116" s="99" t="s">
        <v>853</v>
      </c>
      <c r="E116" s="99" t="s">
        <v>854</v>
      </c>
      <c r="F116" s="100">
        <v>929620583.26999998</v>
      </c>
      <c r="G116" s="101">
        <v>42439</v>
      </c>
      <c r="H116" s="102">
        <v>161318939</v>
      </c>
      <c r="I116" s="102">
        <v>2864960</v>
      </c>
      <c r="J116" s="102">
        <v>164183899</v>
      </c>
      <c r="K116" s="99" t="s">
        <v>883</v>
      </c>
      <c r="L116" s="102">
        <v>1239231</v>
      </c>
      <c r="M116" s="99" t="s">
        <v>884</v>
      </c>
      <c r="N116" s="102">
        <v>1625729</v>
      </c>
      <c r="O116" s="99" t="s">
        <v>855</v>
      </c>
      <c r="P116" s="99">
        <v>0</v>
      </c>
      <c r="Q116" s="99" t="s">
        <v>855</v>
      </c>
      <c r="R116" s="99">
        <v>0</v>
      </c>
      <c r="S116" s="99" t="s">
        <v>855</v>
      </c>
      <c r="T116" s="99">
        <v>0</v>
      </c>
      <c r="U116" s="99" t="s">
        <v>855</v>
      </c>
      <c r="V116" s="103">
        <v>0</v>
      </c>
    </row>
    <row r="117" spans="1:22">
      <c r="A117" s="104" t="s">
        <v>1182</v>
      </c>
      <c r="B117" s="105" t="s">
        <v>1183</v>
      </c>
      <c r="C117" s="105" t="s">
        <v>1184</v>
      </c>
      <c r="D117" s="105" t="s">
        <v>871</v>
      </c>
      <c r="E117" s="105" t="s">
        <v>854</v>
      </c>
      <c r="F117" s="106">
        <v>23550366.68</v>
      </c>
      <c r="G117" s="107">
        <v>42324</v>
      </c>
      <c r="H117" s="108">
        <v>454455</v>
      </c>
      <c r="I117" s="108">
        <v>464440</v>
      </c>
      <c r="J117" s="108">
        <v>918895</v>
      </c>
      <c r="K117" s="105" t="s">
        <v>855</v>
      </c>
      <c r="L117" s="105">
        <v>0</v>
      </c>
      <c r="M117" s="105" t="s">
        <v>855</v>
      </c>
      <c r="N117" s="105">
        <v>0</v>
      </c>
      <c r="O117" s="105" t="s">
        <v>855</v>
      </c>
      <c r="P117" s="105">
        <v>0</v>
      </c>
      <c r="Q117" s="105" t="s">
        <v>855</v>
      </c>
      <c r="R117" s="105">
        <v>0</v>
      </c>
      <c r="S117" s="105" t="s">
        <v>855</v>
      </c>
      <c r="T117" s="105">
        <v>0</v>
      </c>
      <c r="U117" s="105" t="s">
        <v>855</v>
      </c>
      <c r="V117" s="109">
        <v>0</v>
      </c>
    </row>
    <row r="118" spans="1:22">
      <c r="A118" s="98" t="s">
        <v>1185</v>
      </c>
      <c r="B118" s="99" t="s">
        <v>1186</v>
      </c>
      <c r="C118" s="99" t="s">
        <v>1187</v>
      </c>
      <c r="D118" s="99" t="s">
        <v>929</v>
      </c>
      <c r="E118" s="99" t="s">
        <v>854</v>
      </c>
      <c r="F118" s="100">
        <v>6294208270</v>
      </c>
      <c r="G118" s="101">
        <v>41634</v>
      </c>
      <c r="H118" s="102">
        <v>420764708</v>
      </c>
      <c r="I118" s="102">
        <v>838076946</v>
      </c>
      <c r="J118" s="102">
        <v>1258841654</v>
      </c>
      <c r="K118" s="99" t="s">
        <v>855</v>
      </c>
      <c r="L118" s="99">
        <v>0</v>
      </c>
      <c r="M118" s="99" t="s">
        <v>855</v>
      </c>
      <c r="N118" s="99">
        <v>0</v>
      </c>
      <c r="O118" s="99" t="s">
        <v>855</v>
      </c>
      <c r="P118" s="99">
        <v>0</v>
      </c>
      <c r="Q118" s="99" t="s">
        <v>855</v>
      </c>
      <c r="R118" s="99">
        <v>0</v>
      </c>
      <c r="S118" s="99" t="s">
        <v>855</v>
      </c>
      <c r="T118" s="99">
        <v>0</v>
      </c>
      <c r="U118" s="99" t="s">
        <v>855</v>
      </c>
      <c r="V118" s="103">
        <v>0</v>
      </c>
    </row>
    <row r="119" spans="1:22">
      <c r="A119" s="104" t="s">
        <v>1188</v>
      </c>
      <c r="B119" s="105" t="s">
        <v>1189</v>
      </c>
      <c r="C119" s="105" t="s">
        <v>1190</v>
      </c>
      <c r="D119" s="105" t="s">
        <v>871</v>
      </c>
      <c r="E119" s="105" t="s">
        <v>854</v>
      </c>
      <c r="F119" s="106">
        <v>2361997787.6399999</v>
      </c>
      <c r="G119" s="107">
        <v>42124</v>
      </c>
      <c r="H119" s="108">
        <v>2359113452</v>
      </c>
      <c r="I119" s="105">
        <v>0</v>
      </c>
      <c r="J119" s="108">
        <v>2359113452</v>
      </c>
      <c r="K119" s="105" t="s">
        <v>855</v>
      </c>
      <c r="L119" s="105">
        <v>0</v>
      </c>
      <c r="M119" s="105" t="s">
        <v>855</v>
      </c>
      <c r="N119" s="105">
        <v>0</v>
      </c>
      <c r="O119" s="105" t="s">
        <v>855</v>
      </c>
      <c r="P119" s="105">
        <v>0</v>
      </c>
      <c r="Q119" s="105" t="s">
        <v>855</v>
      </c>
      <c r="R119" s="105">
        <v>0</v>
      </c>
      <c r="S119" s="105" t="s">
        <v>855</v>
      </c>
      <c r="T119" s="105">
        <v>0</v>
      </c>
      <c r="U119" s="105" t="s">
        <v>855</v>
      </c>
      <c r="V119" s="109">
        <v>0</v>
      </c>
    </row>
    <row r="120" spans="1:22">
      <c r="A120" s="98" t="s">
        <v>1191</v>
      </c>
      <c r="B120" s="99" t="s">
        <v>1192</v>
      </c>
      <c r="C120" s="99" t="s">
        <v>1193</v>
      </c>
      <c r="D120" s="99" t="s">
        <v>871</v>
      </c>
      <c r="E120" s="99" t="s">
        <v>854</v>
      </c>
      <c r="F120" s="100">
        <v>1837710409.9400001</v>
      </c>
      <c r="G120" s="101">
        <v>42062</v>
      </c>
      <c r="H120" s="102">
        <v>2896785358</v>
      </c>
      <c r="I120" s="99">
        <v>0</v>
      </c>
      <c r="J120" s="102">
        <v>2896785358</v>
      </c>
      <c r="K120" s="99" t="s">
        <v>855</v>
      </c>
      <c r="L120" s="99">
        <v>0</v>
      </c>
      <c r="M120" s="99" t="s">
        <v>855</v>
      </c>
      <c r="N120" s="99">
        <v>0</v>
      </c>
      <c r="O120" s="99" t="s">
        <v>855</v>
      </c>
      <c r="P120" s="99">
        <v>0</v>
      </c>
      <c r="Q120" s="99" t="s">
        <v>855</v>
      </c>
      <c r="R120" s="99">
        <v>0</v>
      </c>
      <c r="S120" s="99" t="s">
        <v>855</v>
      </c>
      <c r="T120" s="99">
        <v>0</v>
      </c>
      <c r="U120" s="99" t="s">
        <v>855</v>
      </c>
      <c r="V120" s="103">
        <v>0</v>
      </c>
    </row>
    <row r="121" spans="1:22">
      <c r="A121" s="104" t="s">
        <v>1194</v>
      </c>
      <c r="B121" s="105" t="s">
        <v>615</v>
      </c>
      <c r="C121" s="105" t="s">
        <v>1195</v>
      </c>
      <c r="D121" s="105" t="s">
        <v>929</v>
      </c>
      <c r="E121" s="105" t="s">
        <v>854</v>
      </c>
      <c r="F121" s="106">
        <v>5975433454.4300003</v>
      </c>
      <c r="G121" s="107">
        <v>42509</v>
      </c>
      <c r="H121" s="108">
        <v>109167751</v>
      </c>
      <c r="I121" s="108">
        <v>218334922</v>
      </c>
      <c r="J121" s="108">
        <v>327502673</v>
      </c>
      <c r="K121" s="105" t="s">
        <v>883</v>
      </c>
      <c r="L121" s="108">
        <v>7399122</v>
      </c>
      <c r="M121" s="105" t="s">
        <v>884</v>
      </c>
      <c r="N121" s="108">
        <v>210935800</v>
      </c>
      <c r="O121" s="105" t="s">
        <v>855</v>
      </c>
      <c r="P121" s="105">
        <v>0</v>
      </c>
      <c r="Q121" s="105" t="s">
        <v>855</v>
      </c>
      <c r="R121" s="105">
        <v>0</v>
      </c>
      <c r="S121" s="105" t="s">
        <v>855</v>
      </c>
      <c r="T121" s="105">
        <v>0</v>
      </c>
      <c r="U121" s="105" t="s">
        <v>855</v>
      </c>
      <c r="V121" s="109">
        <v>0</v>
      </c>
    </row>
    <row r="122" spans="1:22">
      <c r="A122" s="98" t="s">
        <v>1196</v>
      </c>
      <c r="B122" s="99" t="s">
        <v>1197</v>
      </c>
      <c r="C122" s="99" t="s">
        <v>1198</v>
      </c>
      <c r="D122" s="99" t="s">
        <v>914</v>
      </c>
      <c r="E122" s="99" t="s">
        <v>854</v>
      </c>
      <c r="F122" s="100">
        <v>658416258.09000003</v>
      </c>
      <c r="G122" s="101">
        <v>42137</v>
      </c>
      <c r="H122" s="102">
        <v>262978823</v>
      </c>
      <c r="I122" s="99">
        <v>0</v>
      </c>
      <c r="J122" s="102">
        <v>262978823</v>
      </c>
      <c r="K122" s="99" t="s">
        <v>855</v>
      </c>
      <c r="L122" s="99">
        <v>0</v>
      </c>
      <c r="M122" s="99" t="s">
        <v>855</v>
      </c>
      <c r="N122" s="99">
        <v>0</v>
      </c>
      <c r="O122" s="99" t="s">
        <v>855</v>
      </c>
      <c r="P122" s="99">
        <v>0</v>
      </c>
      <c r="Q122" s="99" t="s">
        <v>855</v>
      </c>
      <c r="R122" s="99">
        <v>0</v>
      </c>
      <c r="S122" s="99" t="s">
        <v>855</v>
      </c>
      <c r="T122" s="99">
        <v>0</v>
      </c>
      <c r="U122" s="99" t="s">
        <v>855</v>
      </c>
      <c r="V122" s="103">
        <v>0</v>
      </c>
    </row>
    <row r="123" spans="1:22">
      <c r="A123" s="104" t="s">
        <v>1199</v>
      </c>
      <c r="B123" s="105" t="s">
        <v>1200</v>
      </c>
      <c r="C123" s="105" t="s">
        <v>1201</v>
      </c>
      <c r="D123" s="105" t="s">
        <v>871</v>
      </c>
      <c r="E123" s="105" t="s">
        <v>854</v>
      </c>
      <c r="F123" s="106">
        <v>31980000</v>
      </c>
      <c r="G123" s="107">
        <v>35184</v>
      </c>
      <c r="H123" s="108">
        <v>65862720</v>
      </c>
      <c r="I123" s="108">
        <v>12137280</v>
      </c>
      <c r="J123" s="108">
        <v>78000000</v>
      </c>
      <c r="K123" s="105" t="s">
        <v>855</v>
      </c>
      <c r="L123" s="105">
        <v>0</v>
      </c>
      <c r="M123" s="105" t="s">
        <v>855</v>
      </c>
      <c r="N123" s="105">
        <v>0</v>
      </c>
      <c r="O123" s="105" t="s">
        <v>855</v>
      </c>
      <c r="P123" s="105">
        <v>0</v>
      </c>
      <c r="Q123" s="105" t="s">
        <v>855</v>
      </c>
      <c r="R123" s="105">
        <v>0</v>
      </c>
      <c r="S123" s="105" t="s">
        <v>855</v>
      </c>
      <c r="T123" s="105">
        <v>0</v>
      </c>
      <c r="U123" s="105" t="s">
        <v>855</v>
      </c>
      <c r="V123" s="109">
        <v>0</v>
      </c>
    </row>
    <row r="124" spans="1:22">
      <c r="A124" s="98" t="s">
        <v>1202</v>
      </c>
      <c r="B124" s="99" t="s">
        <v>1203</v>
      </c>
      <c r="C124" s="99" t="s">
        <v>1204</v>
      </c>
      <c r="D124" s="99" t="s">
        <v>914</v>
      </c>
      <c r="E124" s="99" t="s">
        <v>854</v>
      </c>
      <c r="F124" s="100">
        <v>359424038.51999998</v>
      </c>
      <c r="G124" s="101">
        <v>42487</v>
      </c>
      <c r="H124" s="102">
        <v>161228487</v>
      </c>
      <c r="I124" s="99">
        <v>0</v>
      </c>
      <c r="J124" s="102">
        <v>161228487</v>
      </c>
      <c r="K124" s="99" t="s">
        <v>855</v>
      </c>
      <c r="L124" s="99">
        <v>0</v>
      </c>
      <c r="M124" s="99" t="s">
        <v>855</v>
      </c>
      <c r="N124" s="99">
        <v>0</v>
      </c>
      <c r="O124" s="99" t="s">
        <v>855</v>
      </c>
      <c r="P124" s="99">
        <v>0</v>
      </c>
      <c r="Q124" s="99" t="s">
        <v>855</v>
      </c>
      <c r="R124" s="99">
        <v>0</v>
      </c>
      <c r="S124" s="99" t="s">
        <v>855</v>
      </c>
      <c r="T124" s="99">
        <v>0</v>
      </c>
      <c r="U124" s="99" t="s">
        <v>855</v>
      </c>
      <c r="V124" s="103">
        <v>0</v>
      </c>
    </row>
    <row r="125" spans="1:22">
      <c r="A125" s="104" t="s">
        <v>1205</v>
      </c>
      <c r="B125" s="105" t="s">
        <v>1206</v>
      </c>
      <c r="C125" s="105" t="s">
        <v>1207</v>
      </c>
      <c r="D125" s="105" t="s">
        <v>914</v>
      </c>
      <c r="E125" s="105" t="s">
        <v>854</v>
      </c>
      <c r="F125" s="106">
        <v>3500000000</v>
      </c>
      <c r="G125" s="107">
        <v>42468</v>
      </c>
      <c r="H125" s="108">
        <v>2264012551</v>
      </c>
      <c r="I125" s="105">
        <v>0</v>
      </c>
      <c r="J125" s="108">
        <v>2264012551</v>
      </c>
      <c r="K125" s="105" t="s">
        <v>855</v>
      </c>
      <c r="L125" s="105">
        <v>0</v>
      </c>
      <c r="M125" s="105" t="s">
        <v>855</v>
      </c>
      <c r="N125" s="105">
        <v>0</v>
      </c>
      <c r="O125" s="105" t="s">
        <v>855</v>
      </c>
      <c r="P125" s="105">
        <v>0</v>
      </c>
      <c r="Q125" s="105" t="s">
        <v>855</v>
      </c>
      <c r="R125" s="105">
        <v>0</v>
      </c>
      <c r="S125" s="105" t="s">
        <v>855</v>
      </c>
      <c r="T125" s="105">
        <v>0</v>
      </c>
      <c r="U125" s="105" t="s">
        <v>855</v>
      </c>
      <c r="V125" s="109">
        <v>0</v>
      </c>
    </row>
    <row r="126" spans="1:22">
      <c r="A126" s="98" t="s">
        <v>1208</v>
      </c>
      <c r="B126" s="99" t="s">
        <v>1209</v>
      </c>
      <c r="C126" s="99" t="s">
        <v>1210</v>
      </c>
      <c r="D126" s="99" t="s">
        <v>871</v>
      </c>
      <c r="E126" s="99" t="s">
        <v>854</v>
      </c>
      <c r="F126" s="100">
        <v>1178855.69</v>
      </c>
      <c r="G126" s="101">
        <v>42396</v>
      </c>
      <c r="H126" s="102">
        <v>388801</v>
      </c>
      <c r="I126" s="102">
        <v>777442</v>
      </c>
      <c r="J126" s="102">
        <v>1166243</v>
      </c>
      <c r="K126" s="99" t="s">
        <v>855</v>
      </c>
      <c r="L126" s="99">
        <v>0</v>
      </c>
      <c r="M126" s="99" t="s">
        <v>855</v>
      </c>
      <c r="N126" s="99">
        <v>0</v>
      </c>
      <c r="O126" s="99" t="s">
        <v>855</v>
      </c>
      <c r="P126" s="99">
        <v>0</v>
      </c>
      <c r="Q126" s="99" t="s">
        <v>855</v>
      </c>
      <c r="R126" s="99">
        <v>0</v>
      </c>
      <c r="S126" s="99" t="s">
        <v>855</v>
      </c>
      <c r="T126" s="99">
        <v>0</v>
      </c>
      <c r="U126" s="99" t="s">
        <v>855</v>
      </c>
      <c r="V126" s="103">
        <v>0</v>
      </c>
    </row>
    <row r="127" spans="1:22">
      <c r="A127" s="104" t="s">
        <v>1211</v>
      </c>
      <c r="B127" s="105" t="s">
        <v>1212</v>
      </c>
      <c r="C127" s="105" t="s">
        <v>1213</v>
      </c>
      <c r="D127" s="105" t="s">
        <v>871</v>
      </c>
      <c r="E127" s="105" t="s">
        <v>854</v>
      </c>
      <c r="F127" s="106">
        <v>165260409.68000001</v>
      </c>
      <c r="G127" s="107">
        <v>35185</v>
      </c>
      <c r="H127" s="108">
        <v>40304114</v>
      </c>
      <c r="I127" s="108">
        <v>62280750</v>
      </c>
      <c r="J127" s="108">
        <v>102584864</v>
      </c>
      <c r="K127" s="105" t="s">
        <v>855</v>
      </c>
      <c r="L127" s="105">
        <v>0</v>
      </c>
      <c r="M127" s="105" t="s">
        <v>855</v>
      </c>
      <c r="N127" s="105">
        <v>0</v>
      </c>
      <c r="O127" s="105" t="s">
        <v>855</v>
      </c>
      <c r="P127" s="105">
        <v>0</v>
      </c>
      <c r="Q127" s="105" t="s">
        <v>855</v>
      </c>
      <c r="R127" s="105">
        <v>0</v>
      </c>
      <c r="S127" s="105" t="s">
        <v>855</v>
      </c>
      <c r="T127" s="105">
        <v>0</v>
      </c>
      <c r="U127" s="105" t="s">
        <v>855</v>
      </c>
      <c r="V127" s="109">
        <v>0</v>
      </c>
    </row>
    <row r="128" spans="1:22">
      <c r="A128" s="98" t="s">
        <v>1214</v>
      </c>
      <c r="B128" s="99" t="s">
        <v>1215</v>
      </c>
      <c r="C128" s="99" t="s">
        <v>1216</v>
      </c>
      <c r="D128" s="99" t="s">
        <v>871</v>
      </c>
      <c r="E128" s="99" t="s">
        <v>854</v>
      </c>
      <c r="F128" s="100">
        <v>709871993.03999996</v>
      </c>
      <c r="G128" s="101">
        <v>42485</v>
      </c>
      <c r="H128" s="102">
        <v>109304516</v>
      </c>
      <c r="I128" s="102">
        <v>78872822</v>
      </c>
      <c r="J128" s="102">
        <v>188177338</v>
      </c>
      <c r="K128" s="99" t="s">
        <v>883</v>
      </c>
      <c r="L128" s="102">
        <v>19557556</v>
      </c>
      <c r="M128" s="99" t="s">
        <v>884</v>
      </c>
      <c r="N128" s="102">
        <v>59315266</v>
      </c>
      <c r="O128" s="99" t="s">
        <v>855</v>
      </c>
      <c r="P128" s="99">
        <v>0</v>
      </c>
      <c r="Q128" s="99" t="s">
        <v>855</v>
      </c>
      <c r="R128" s="99">
        <v>0</v>
      </c>
      <c r="S128" s="99" t="s">
        <v>855</v>
      </c>
      <c r="T128" s="99">
        <v>0</v>
      </c>
      <c r="U128" s="99" t="s">
        <v>855</v>
      </c>
      <c r="V128" s="103">
        <v>0</v>
      </c>
    </row>
    <row r="129" spans="1:22">
      <c r="A129" s="104" t="s">
        <v>1217</v>
      </c>
      <c r="B129" s="105" t="s">
        <v>1218</v>
      </c>
      <c r="C129" s="105" t="s">
        <v>1219</v>
      </c>
      <c r="D129" s="105" t="s">
        <v>871</v>
      </c>
      <c r="E129" s="105" t="s">
        <v>854</v>
      </c>
      <c r="F129" s="106">
        <v>554946885.76999998</v>
      </c>
      <c r="G129" s="107">
        <v>42487</v>
      </c>
      <c r="H129" s="108">
        <v>48067937</v>
      </c>
      <c r="I129" s="108">
        <v>29787362</v>
      </c>
      <c r="J129" s="108">
        <v>77855299</v>
      </c>
      <c r="K129" s="105" t="s">
        <v>883</v>
      </c>
      <c r="L129" s="108">
        <v>28252700</v>
      </c>
      <c r="M129" s="105" t="s">
        <v>884</v>
      </c>
      <c r="N129" s="108">
        <v>1534662</v>
      </c>
      <c r="O129" s="105" t="s">
        <v>855</v>
      </c>
      <c r="P129" s="105">
        <v>0</v>
      </c>
      <c r="Q129" s="105" t="s">
        <v>855</v>
      </c>
      <c r="R129" s="105">
        <v>0</v>
      </c>
      <c r="S129" s="105" t="s">
        <v>855</v>
      </c>
      <c r="T129" s="105">
        <v>0</v>
      </c>
      <c r="U129" s="105" t="s">
        <v>855</v>
      </c>
      <c r="V129" s="109">
        <v>0</v>
      </c>
    </row>
    <row r="130" spans="1:22">
      <c r="A130" s="98" t="s">
        <v>1220</v>
      </c>
      <c r="B130" s="99" t="s">
        <v>1221</v>
      </c>
      <c r="C130" s="99" t="s">
        <v>1222</v>
      </c>
      <c r="D130" s="99" t="s">
        <v>871</v>
      </c>
      <c r="E130" s="99" t="s">
        <v>854</v>
      </c>
      <c r="F130" s="100">
        <v>1312376553.1099999</v>
      </c>
      <c r="G130" s="101">
        <v>42486</v>
      </c>
      <c r="H130" s="102">
        <v>99781567</v>
      </c>
      <c r="I130" s="102">
        <v>27531734</v>
      </c>
      <c r="J130" s="102">
        <v>127313301</v>
      </c>
      <c r="K130" s="99" t="s">
        <v>883</v>
      </c>
      <c r="L130" s="102">
        <v>27531734</v>
      </c>
      <c r="M130" s="99" t="s">
        <v>855</v>
      </c>
      <c r="N130" s="99">
        <v>0</v>
      </c>
      <c r="O130" s="99" t="s">
        <v>855</v>
      </c>
      <c r="P130" s="99">
        <v>0</v>
      </c>
      <c r="Q130" s="99" t="s">
        <v>855</v>
      </c>
      <c r="R130" s="99">
        <v>0</v>
      </c>
      <c r="S130" s="99" t="s">
        <v>855</v>
      </c>
      <c r="T130" s="99">
        <v>0</v>
      </c>
      <c r="U130" s="99" t="s">
        <v>855</v>
      </c>
      <c r="V130" s="103">
        <v>0</v>
      </c>
    </row>
    <row r="131" spans="1:22">
      <c r="A131" s="104" t="s">
        <v>1223</v>
      </c>
      <c r="B131" s="105" t="s">
        <v>1224</v>
      </c>
      <c r="C131" s="105" t="s">
        <v>1225</v>
      </c>
      <c r="D131" s="105" t="s">
        <v>871</v>
      </c>
      <c r="E131" s="105" t="s">
        <v>854</v>
      </c>
      <c r="F131" s="106">
        <v>1180000000</v>
      </c>
      <c r="G131" s="107">
        <v>42475</v>
      </c>
      <c r="H131" s="108">
        <v>1308194522</v>
      </c>
      <c r="I131" s="108">
        <v>1308194522</v>
      </c>
      <c r="J131" s="108">
        <v>2616389044</v>
      </c>
      <c r="K131" s="105" t="s">
        <v>855</v>
      </c>
      <c r="L131" s="105">
        <v>0</v>
      </c>
      <c r="M131" s="105" t="s">
        <v>855</v>
      </c>
      <c r="N131" s="105">
        <v>0</v>
      </c>
      <c r="O131" s="105" t="s">
        <v>855</v>
      </c>
      <c r="P131" s="105">
        <v>0</v>
      </c>
      <c r="Q131" s="105" t="s">
        <v>855</v>
      </c>
      <c r="R131" s="105">
        <v>0</v>
      </c>
      <c r="S131" s="105" t="s">
        <v>855</v>
      </c>
      <c r="T131" s="105">
        <v>0</v>
      </c>
      <c r="U131" s="105" t="s">
        <v>855</v>
      </c>
      <c r="V131" s="109">
        <v>0</v>
      </c>
    </row>
    <row r="132" spans="1:22">
      <c r="A132" s="98" t="s">
        <v>1226</v>
      </c>
      <c r="B132" s="99" t="s">
        <v>1227</v>
      </c>
      <c r="C132" s="99" t="s">
        <v>1228</v>
      </c>
      <c r="D132" s="99" t="s">
        <v>853</v>
      </c>
      <c r="E132" s="99" t="s">
        <v>854</v>
      </c>
      <c r="F132" s="100">
        <v>86000000</v>
      </c>
      <c r="G132" s="101">
        <v>42489</v>
      </c>
      <c r="H132" s="102">
        <v>48786</v>
      </c>
      <c r="I132" s="102">
        <v>37680</v>
      </c>
      <c r="J132" s="102">
        <v>86466</v>
      </c>
      <c r="K132" s="99" t="s">
        <v>883</v>
      </c>
      <c r="L132" s="102">
        <v>37680</v>
      </c>
      <c r="M132" s="99" t="s">
        <v>855</v>
      </c>
      <c r="N132" s="99">
        <v>0</v>
      </c>
      <c r="O132" s="99" t="s">
        <v>855</v>
      </c>
      <c r="P132" s="99">
        <v>0</v>
      </c>
      <c r="Q132" s="99" t="s">
        <v>855</v>
      </c>
      <c r="R132" s="99">
        <v>0</v>
      </c>
      <c r="S132" s="99" t="s">
        <v>855</v>
      </c>
      <c r="T132" s="99">
        <v>0</v>
      </c>
      <c r="U132" s="99" t="s">
        <v>855</v>
      </c>
      <c r="V132" s="103">
        <v>0</v>
      </c>
    </row>
    <row r="133" spans="1:22">
      <c r="A133" s="104" t="s">
        <v>1229</v>
      </c>
      <c r="B133" s="105" t="s">
        <v>1230</v>
      </c>
      <c r="C133" s="105" t="s">
        <v>1231</v>
      </c>
      <c r="D133" s="105" t="s">
        <v>871</v>
      </c>
      <c r="E133" s="105" t="s">
        <v>854</v>
      </c>
      <c r="F133" s="106">
        <v>108720000</v>
      </c>
      <c r="G133" s="107">
        <v>42489</v>
      </c>
      <c r="H133" s="108">
        <v>36240000</v>
      </c>
      <c r="I133" s="108">
        <v>72480000</v>
      </c>
      <c r="J133" s="108">
        <v>108720000</v>
      </c>
      <c r="K133" s="105" t="s">
        <v>855</v>
      </c>
      <c r="L133" s="105">
        <v>0</v>
      </c>
      <c r="M133" s="105" t="s">
        <v>855</v>
      </c>
      <c r="N133" s="105">
        <v>0</v>
      </c>
      <c r="O133" s="105" t="s">
        <v>855</v>
      </c>
      <c r="P133" s="105">
        <v>0</v>
      </c>
      <c r="Q133" s="105" t="s">
        <v>855</v>
      </c>
      <c r="R133" s="105">
        <v>0</v>
      </c>
      <c r="S133" s="105" t="s">
        <v>855</v>
      </c>
      <c r="T133" s="105">
        <v>0</v>
      </c>
      <c r="U133" s="105" t="s">
        <v>855</v>
      </c>
      <c r="V133" s="109">
        <v>0</v>
      </c>
    </row>
    <row r="134" spans="1:22">
      <c r="A134" s="98" t="s">
        <v>622</v>
      </c>
      <c r="B134" s="99" t="s">
        <v>1232</v>
      </c>
      <c r="C134" s="99" t="s">
        <v>1233</v>
      </c>
      <c r="D134" s="99" t="s">
        <v>871</v>
      </c>
      <c r="E134" s="99" t="s">
        <v>854</v>
      </c>
      <c r="F134" s="100">
        <v>12000000</v>
      </c>
      <c r="G134" s="101">
        <v>42094</v>
      </c>
      <c r="H134" s="102">
        <v>124040</v>
      </c>
      <c r="I134" s="102">
        <v>248079</v>
      </c>
      <c r="J134" s="102">
        <v>372119</v>
      </c>
      <c r="K134" s="99" t="s">
        <v>855</v>
      </c>
      <c r="L134" s="99">
        <v>0</v>
      </c>
      <c r="M134" s="99" t="s">
        <v>855</v>
      </c>
      <c r="N134" s="99">
        <v>0</v>
      </c>
      <c r="O134" s="99" t="s">
        <v>855</v>
      </c>
      <c r="P134" s="99">
        <v>0</v>
      </c>
      <c r="Q134" s="99" t="s">
        <v>855</v>
      </c>
      <c r="R134" s="99">
        <v>0</v>
      </c>
      <c r="S134" s="99" t="s">
        <v>855</v>
      </c>
      <c r="T134" s="99">
        <v>0</v>
      </c>
      <c r="U134" s="99" t="s">
        <v>855</v>
      </c>
      <c r="V134" s="103">
        <v>0</v>
      </c>
    </row>
    <row r="135" spans="1:22">
      <c r="A135" s="104" t="s">
        <v>1234</v>
      </c>
      <c r="B135" s="105" t="s">
        <v>1235</v>
      </c>
      <c r="C135" s="105" t="s">
        <v>1236</v>
      </c>
      <c r="D135" s="105" t="s">
        <v>853</v>
      </c>
      <c r="E135" s="105" t="s">
        <v>854</v>
      </c>
      <c r="F135" s="106">
        <v>42685000</v>
      </c>
      <c r="G135" s="107">
        <v>39542</v>
      </c>
      <c r="H135" s="108">
        <v>400107520</v>
      </c>
      <c r="I135" s="108">
        <v>728933720</v>
      </c>
      <c r="J135" s="108">
        <v>1129041240</v>
      </c>
      <c r="K135" s="105" t="s">
        <v>883</v>
      </c>
      <c r="L135" s="108">
        <v>21568719</v>
      </c>
      <c r="M135" s="105" t="s">
        <v>884</v>
      </c>
      <c r="N135" s="108">
        <v>707365001</v>
      </c>
      <c r="O135" s="105" t="s">
        <v>855</v>
      </c>
      <c r="P135" s="105">
        <v>0</v>
      </c>
      <c r="Q135" s="105" t="s">
        <v>855</v>
      </c>
      <c r="R135" s="105">
        <v>0</v>
      </c>
      <c r="S135" s="105" t="s">
        <v>855</v>
      </c>
      <c r="T135" s="105">
        <v>0</v>
      </c>
      <c r="U135" s="105" t="s">
        <v>855</v>
      </c>
      <c r="V135" s="109">
        <v>0</v>
      </c>
    </row>
    <row r="136" spans="1:22">
      <c r="A136" s="98" t="s">
        <v>1237</v>
      </c>
      <c r="B136" s="99" t="s">
        <v>1238</v>
      </c>
      <c r="C136" s="99" t="s">
        <v>1239</v>
      </c>
      <c r="D136" s="99" t="s">
        <v>867</v>
      </c>
      <c r="E136" s="99" t="s">
        <v>854</v>
      </c>
      <c r="F136" s="100">
        <v>181637683.90000001</v>
      </c>
      <c r="G136" s="101">
        <v>42480</v>
      </c>
      <c r="H136" s="102">
        <v>3457678</v>
      </c>
      <c r="I136" s="99">
        <v>0</v>
      </c>
      <c r="J136" s="102">
        <v>345767870</v>
      </c>
      <c r="K136" s="99" t="s">
        <v>855</v>
      </c>
      <c r="L136" s="99">
        <v>0</v>
      </c>
      <c r="M136" s="99" t="s">
        <v>855</v>
      </c>
      <c r="N136" s="99">
        <v>0</v>
      </c>
      <c r="O136" s="99" t="s">
        <v>855</v>
      </c>
      <c r="P136" s="99">
        <v>0</v>
      </c>
      <c r="Q136" s="99" t="s">
        <v>855</v>
      </c>
      <c r="R136" s="99">
        <v>0</v>
      </c>
      <c r="S136" s="99" t="s">
        <v>855</v>
      </c>
      <c r="T136" s="99">
        <v>0</v>
      </c>
      <c r="U136" s="99" t="s">
        <v>855</v>
      </c>
      <c r="V136" s="103">
        <v>0</v>
      </c>
    </row>
    <row r="137" spans="1:22">
      <c r="A137" s="104" t="s">
        <v>1240</v>
      </c>
      <c r="B137" s="105" t="s">
        <v>1241</v>
      </c>
      <c r="C137" s="105" t="s">
        <v>1242</v>
      </c>
      <c r="D137" s="105" t="s">
        <v>914</v>
      </c>
      <c r="E137" s="105" t="s">
        <v>854</v>
      </c>
      <c r="F137" s="106">
        <v>2773985614.6599998</v>
      </c>
      <c r="G137" s="107">
        <v>41236</v>
      </c>
      <c r="H137" s="108">
        <v>119684430</v>
      </c>
      <c r="I137" s="105">
        <v>0</v>
      </c>
      <c r="J137" s="108">
        <v>119684430</v>
      </c>
      <c r="K137" s="105" t="s">
        <v>855</v>
      </c>
      <c r="L137" s="105">
        <v>0</v>
      </c>
      <c r="M137" s="105" t="s">
        <v>855</v>
      </c>
      <c r="N137" s="105">
        <v>0</v>
      </c>
      <c r="O137" s="105" t="s">
        <v>855</v>
      </c>
      <c r="P137" s="105">
        <v>0</v>
      </c>
      <c r="Q137" s="105" t="s">
        <v>855</v>
      </c>
      <c r="R137" s="105">
        <v>0</v>
      </c>
      <c r="S137" s="105" t="s">
        <v>855</v>
      </c>
      <c r="T137" s="105">
        <v>0</v>
      </c>
      <c r="U137" s="105" t="s">
        <v>855</v>
      </c>
      <c r="V137" s="109">
        <v>0</v>
      </c>
    </row>
    <row r="138" spans="1:22">
      <c r="A138" s="98" t="s">
        <v>859</v>
      </c>
      <c r="B138" s="99" t="s">
        <v>860</v>
      </c>
      <c r="C138" s="99" t="s">
        <v>861</v>
      </c>
      <c r="D138" s="99" t="s">
        <v>862</v>
      </c>
      <c r="E138" s="99" t="s">
        <v>863</v>
      </c>
      <c r="F138" s="100">
        <v>128399994.81</v>
      </c>
      <c r="G138" s="101">
        <v>42501</v>
      </c>
      <c r="H138" s="102">
        <v>7066593</v>
      </c>
      <c r="I138" s="99">
        <v>0</v>
      </c>
      <c r="J138" s="102">
        <v>7066593</v>
      </c>
      <c r="K138" s="99" t="s">
        <v>855</v>
      </c>
      <c r="L138" s="99">
        <v>0</v>
      </c>
      <c r="M138" s="99" t="s">
        <v>855</v>
      </c>
      <c r="N138" s="99">
        <v>0</v>
      </c>
      <c r="O138" s="99" t="s">
        <v>855</v>
      </c>
      <c r="P138" s="99">
        <v>0</v>
      </c>
      <c r="Q138" s="99" t="s">
        <v>855</v>
      </c>
      <c r="R138" s="99">
        <v>0</v>
      </c>
      <c r="S138" s="99" t="s">
        <v>855</v>
      </c>
      <c r="T138" s="99">
        <v>0</v>
      </c>
      <c r="U138" s="99" t="s">
        <v>855</v>
      </c>
      <c r="V138" s="103">
        <v>0</v>
      </c>
    </row>
    <row r="139" spans="1:22">
      <c r="A139" s="104" t="s">
        <v>1243</v>
      </c>
      <c r="B139" s="105" t="s">
        <v>1244</v>
      </c>
      <c r="C139" s="105" t="s">
        <v>1245</v>
      </c>
      <c r="D139" s="105" t="s">
        <v>929</v>
      </c>
      <c r="E139" s="105" t="s">
        <v>854</v>
      </c>
      <c r="F139" s="106">
        <v>6910000000</v>
      </c>
      <c r="G139" s="107">
        <v>42510</v>
      </c>
      <c r="H139" s="108">
        <v>145031080</v>
      </c>
      <c r="I139" s="108">
        <v>128624295</v>
      </c>
      <c r="J139" s="108">
        <v>273655375</v>
      </c>
      <c r="K139" s="105" t="s">
        <v>883</v>
      </c>
      <c r="L139" s="108">
        <v>328633</v>
      </c>
      <c r="M139" s="105" t="s">
        <v>884</v>
      </c>
      <c r="N139" s="108">
        <v>128295662</v>
      </c>
      <c r="O139" s="105" t="s">
        <v>855</v>
      </c>
      <c r="P139" s="105">
        <v>0</v>
      </c>
      <c r="Q139" s="105" t="s">
        <v>855</v>
      </c>
      <c r="R139" s="105">
        <v>0</v>
      </c>
      <c r="S139" s="105" t="s">
        <v>855</v>
      </c>
      <c r="T139" s="105">
        <v>0</v>
      </c>
      <c r="U139" s="105" t="s">
        <v>855</v>
      </c>
      <c r="V139" s="109">
        <v>0</v>
      </c>
    </row>
    <row r="140" spans="1:22">
      <c r="A140" s="98" t="s">
        <v>1246</v>
      </c>
      <c r="B140" s="99" t="s">
        <v>1247</v>
      </c>
      <c r="C140" s="99" t="s">
        <v>1248</v>
      </c>
      <c r="D140" s="99" t="s">
        <v>871</v>
      </c>
      <c r="E140" s="99" t="s">
        <v>854</v>
      </c>
      <c r="F140" s="100">
        <v>1423541.58</v>
      </c>
      <c r="G140" s="101">
        <v>40660</v>
      </c>
      <c r="H140" s="102">
        <v>7815</v>
      </c>
      <c r="I140" s="102">
        <v>15338</v>
      </c>
      <c r="J140" s="102">
        <v>23153</v>
      </c>
      <c r="K140" s="99" t="s">
        <v>855</v>
      </c>
      <c r="L140" s="99">
        <v>0</v>
      </c>
      <c r="M140" s="99" t="s">
        <v>855</v>
      </c>
      <c r="N140" s="99">
        <v>0</v>
      </c>
      <c r="O140" s="99" t="s">
        <v>855</v>
      </c>
      <c r="P140" s="99">
        <v>0</v>
      </c>
      <c r="Q140" s="99" t="s">
        <v>855</v>
      </c>
      <c r="R140" s="99">
        <v>0</v>
      </c>
      <c r="S140" s="99" t="s">
        <v>855</v>
      </c>
      <c r="T140" s="99">
        <v>0</v>
      </c>
      <c r="U140" s="99" t="s">
        <v>855</v>
      </c>
      <c r="V140" s="103">
        <v>0</v>
      </c>
    </row>
    <row r="141" spans="1:22">
      <c r="A141" s="104" t="s">
        <v>1249</v>
      </c>
      <c r="B141" s="105" t="s">
        <v>1250</v>
      </c>
      <c r="C141" s="105" t="s">
        <v>1251</v>
      </c>
      <c r="D141" s="105" t="s">
        <v>914</v>
      </c>
      <c r="E141" s="105" t="s">
        <v>854</v>
      </c>
      <c r="F141" s="106">
        <v>3822725243.9200001</v>
      </c>
      <c r="G141" s="107">
        <v>42124</v>
      </c>
      <c r="H141" s="108">
        <v>407214353</v>
      </c>
      <c r="I141" s="105">
        <v>0</v>
      </c>
      <c r="J141" s="108">
        <v>407214353</v>
      </c>
      <c r="K141" s="105" t="s">
        <v>855</v>
      </c>
      <c r="L141" s="105">
        <v>0</v>
      </c>
      <c r="M141" s="105" t="s">
        <v>855</v>
      </c>
      <c r="N141" s="105">
        <v>0</v>
      </c>
      <c r="O141" s="105" t="s">
        <v>855</v>
      </c>
      <c r="P141" s="105">
        <v>0</v>
      </c>
      <c r="Q141" s="105" t="s">
        <v>855</v>
      </c>
      <c r="R141" s="105">
        <v>0</v>
      </c>
      <c r="S141" s="105" t="s">
        <v>855</v>
      </c>
      <c r="T141" s="105">
        <v>0</v>
      </c>
      <c r="U141" s="105" t="s">
        <v>855</v>
      </c>
      <c r="V141" s="109">
        <v>0</v>
      </c>
    </row>
    <row r="142" spans="1:22">
      <c r="A142" s="98" t="s">
        <v>2205</v>
      </c>
      <c r="B142" s="99" t="s">
        <v>2206</v>
      </c>
      <c r="C142" s="99" t="s">
        <v>2207</v>
      </c>
      <c r="D142" s="99" t="s">
        <v>914</v>
      </c>
      <c r="E142" s="99" t="s">
        <v>854</v>
      </c>
      <c r="F142" s="100">
        <v>1520753176</v>
      </c>
      <c r="G142" s="101">
        <v>42500</v>
      </c>
      <c r="H142" s="102">
        <v>1460402269</v>
      </c>
      <c r="I142" s="99">
        <v>0</v>
      </c>
      <c r="J142" s="102">
        <v>1460402269</v>
      </c>
      <c r="K142" s="99" t="s">
        <v>855</v>
      </c>
      <c r="L142" s="99">
        <v>0</v>
      </c>
      <c r="M142" s="99" t="s">
        <v>855</v>
      </c>
      <c r="N142" s="99">
        <v>0</v>
      </c>
      <c r="O142" s="99" t="s">
        <v>855</v>
      </c>
      <c r="P142" s="99">
        <v>0</v>
      </c>
      <c r="Q142" s="99" t="s">
        <v>855</v>
      </c>
      <c r="R142" s="99">
        <v>0</v>
      </c>
      <c r="S142" s="99" t="s">
        <v>855</v>
      </c>
      <c r="T142" s="99">
        <v>0</v>
      </c>
      <c r="U142" s="99" t="s">
        <v>855</v>
      </c>
      <c r="V142" s="103">
        <v>0</v>
      </c>
    </row>
    <row r="143" spans="1:22">
      <c r="A143" s="104" t="s">
        <v>1252</v>
      </c>
      <c r="B143" s="105" t="s">
        <v>1253</v>
      </c>
      <c r="C143" s="105" t="s">
        <v>1254</v>
      </c>
      <c r="D143" s="105" t="s">
        <v>871</v>
      </c>
      <c r="E143" s="105" t="s">
        <v>854</v>
      </c>
      <c r="F143" s="106">
        <v>179787268.58000001</v>
      </c>
      <c r="G143" s="107">
        <v>38572</v>
      </c>
      <c r="H143" s="108">
        <v>129746219</v>
      </c>
      <c r="I143" s="108">
        <v>38327809</v>
      </c>
      <c r="J143" s="108">
        <v>168074028</v>
      </c>
      <c r="K143" s="105" t="s">
        <v>883</v>
      </c>
      <c r="L143" s="108">
        <v>20606128</v>
      </c>
      <c r="M143" s="105" t="s">
        <v>884</v>
      </c>
      <c r="N143" s="108">
        <v>17721681</v>
      </c>
      <c r="O143" s="105" t="s">
        <v>855</v>
      </c>
      <c r="P143" s="105">
        <v>0</v>
      </c>
      <c r="Q143" s="105" t="s">
        <v>855</v>
      </c>
      <c r="R143" s="105">
        <v>0</v>
      </c>
      <c r="S143" s="105" t="s">
        <v>855</v>
      </c>
      <c r="T143" s="105">
        <v>0</v>
      </c>
      <c r="U143" s="105" t="s">
        <v>855</v>
      </c>
      <c r="V143" s="109">
        <v>0</v>
      </c>
    </row>
    <row r="144" spans="1:22">
      <c r="A144" s="98" t="s">
        <v>1255</v>
      </c>
      <c r="B144" s="99" t="s">
        <v>1256</v>
      </c>
      <c r="C144" s="99" t="s">
        <v>1257</v>
      </c>
      <c r="D144" s="99" t="s">
        <v>871</v>
      </c>
      <c r="E144" s="99" t="s">
        <v>854</v>
      </c>
      <c r="F144" s="100">
        <v>882235698</v>
      </c>
      <c r="G144" s="101">
        <v>42251</v>
      </c>
      <c r="H144" s="102">
        <v>13912800</v>
      </c>
      <c r="I144" s="102">
        <v>16723657</v>
      </c>
      <c r="J144" s="102">
        <v>30636457</v>
      </c>
      <c r="K144" s="99" t="s">
        <v>855</v>
      </c>
      <c r="L144" s="99">
        <v>0</v>
      </c>
      <c r="M144" s="99" t="s">
        <v>855</v>
      </c>
      <c r="N144" s="99">
        <v>0</v>
      </c>
      <c r="O144" s="99" t="s">
        <v>855</v>
      </c>
      <c r="P144" s="99">
        <v>0</v>
      </c>
      <c r="Q144" s="99" t="s">
        <v>855</v>
      </c>
      <c r="R144" s="99">
        <v>0</v>
      </c>
      <c r="S144" s="99" t="s">
        <v>855</v>
      </c>
      <c r="T144" s="99">
        <v>0</v>
      </c>
      <c r="U144" s="99" t="s">
        <v>855</v>
      </c>
      <c r="V144" s="103">
        <v>0</v>
      </c>
    </row>
    <row r="145" spans="1:22">
      <c r="A145" s="104" t="s">
        <v>630</v>
      </c>
      <c r="B145" s="105" t="s">
        <v>1258</v>
      </c>
      <c r="C145" s="105" t="s">
        <v>1259</v>
      </c>
      <c r="D145" s="105" t="s">
        <v>914</v>
      </c>
      <c r="E145" s="105" t="s">
        <v>854</v>
      </c>
      <c r="F145" s="106">
        <v>5741284174.75</v>
      </c>
      <c r="G145" s="107">
        <v>42489</v>
      </c>
      <c r="H145" s="108">
        <v>1017914746</v>
      </c>
      <c r="I145" s="105">
        <v>0</v>
      </c>
      <c r="J145" s="108">
        <v>1017914746</v>
      </c>
      <c r="K145" s="105" t="s">
        <v>855</v>
      </c>
      <c r="L145" s="105">
        <v>0</v>
      </c>
      <c r="M145" s="105" t="s">
        <v>855</v>
      </c>
      <c r="N145" s="105">
        <v>0</v>
      </c>
      <c r="O145" s="105" t="s">
        <v>855</v>
      </c>
      <c r="P145" s="105">
        <v>0</v>
      </c>
      <c r="Q145" s="105" t="s">
        <v>855</v>
      </c>
      <c r="R145" s="105">
        <v>0</v>
      </c>
      <c r="S145" s="105" t="s">
        <v>855</v>
      </c>
      <c r="T145" s="105">
        <v>0</v>
      </c>
      <c r="U145" s="105" t="s">
        <v>855</v>
      </c>
      <c r="V145" s="109">
        <v>0</v>
      </c>
    </row>
    <row r="146" spans="1:22">
      <c r="A146" s="98" t="s">
        <v>631</v>
      </c>
      <c r="B146" s="99" t="s">
        <v>1260</v>
      </c>
      <c r="C146" s="99" t="s">
        <v>1261</v>
      </c>
      <c r="D146" s="99" t="s">
        <v>871</v>
      </c>
      <c r="E146" s="99" t="s">
        <v>854</v>
      </c>
      <c r="F146" s="100">
        <v>1043921538.84</v>
      </c>
      <c r="G146" s="101">
        <v>42389</v>
      </c>
      <c r="H146" s="102">
        <v>68500208756</v>
      </c>
      <c r="I146" s="102">
        <v>136991810529</v>
      </c>
      <c r="J146" s="102">
        <v>205492019285</v>
      </c>
      <c r="K146" s="99" t="s">
        <v>855</v>
      </c>
      <c r="L146" s="99">
        <v>0</v>
      </c>
      <c r="M146" s="99" t="s">
        <v>855</v>
      </c>
      <c r="N146" s="99">
        <v>0</v>
      </c>
      <c r="O146" s="99" t="s">
        <v>855</v>
      </c>
      <c r="P146" s="99">
        <v>0</v>
      </c>
      <c r="Q146" s="99" t="s">
        <v>855</v>
      </c>
      <c r="R146" s="99">
        <v>0</v>
      </c>
      <c r="S146" s="99" t="s">
        <v>855</v>
      </c>
      <c r="T146" s="99">
        <v>0</v>
      </c>
      <c r="U146" s="99" t="s">
        <v>855</v>
      </c>
      <c r="V146" s="103">
        <v>0</v>
      </c>
    </row>
    <row r="147" spans="1:22">
      <c r="A147" s="104" t="s">
        <v>632</v>
      </c>
      <c r="B147" s="105" t="s">
        <v>1262</v>
      </c>
      <c r="C147" s="105" t="s">
        <v>1263</v>
      </c>
      <c r="D147" s="105" t="s">
        <v>871</v>
      </c>
      <c r="E147" s="105" t="s">
        <v>854</v>
      </c>
      <c r="F147" s="106">
        <v>235555875.59</v>
      </c>
      <c r="G147" s="107">
        <v>42488</v>
      </c>
      <c r="H147" s="108">
        <v>29564002609</v>
      </c>
      <c r="I147" s="108">
        <v>23532767571</v>
      </c>
      <c r="J147" s="108">
        <v>53096770180</v>
      </c>
      <c r="K147" s="105" t="s">
        <v>855</v>
      </c>
      <c r="L147" s="105">
        <v>0</v>
      </c>
      <c r="M147" s="105" t="s">
        <v>855</v>
      </c>
      <c r="N147" s="105">
        <v>0</v>
      </c>
      <c r="O147" s="105" t="s">
        <v>855</v>
      </c>
      <c r="P147" s="105">
        <v>0</v>
      </c>
      <c r="Q147" s="105" t="s">
        <v>855</v>
      </c>
      <c r="R147" s="105">
        <v>0</v>
      </c>
      <c r="S147" s="105" t="s">
        <v>855</v>
      </c>
      <c r="T147" s="105">
        <v>0</v>
      </c>
      <c r="U147" s="105" t="s">
        <v>855</v>
      </c>
      <c r="V147" s="109">
        <v>0</v>
      </c>
    </row>
    <row r="148" spans="1:22">
      <c r="A148" s="98" t="s">
        <v>1264</v>
      </c>
      <c r="B148" s="99" t="s">
        <v>1265</v>
      </c>
      <c r="C148" s="99" t="s">
        <v>1266</v>
      </c>
      <c r="D148" s="99" t="s">
        <v>914</v>
      </c>
      <c r="E148" s="99" t="s">
        <v>854</v>
      </c>
      <c r="F148" s="100">
        <v>3390443664</v>
      </c>
      <c r="G148" s="101">
        <v>41942</v>
      </c>
      <c r="H148" s="102">
        <v>503308389</v>
      </c>
      <c r="I148" s="99">
        <v>0</v>
      </c>
      <c r="J148" s="102">
        <v>503308389</v>
      </c>
      <c r="K148" s="99" t="s">
        <v>855</v>
      </c>
      <c r="L148" s="99">
        <v>0</v>
      </c>
      <c r="M148" s="99" t="s">
        <v>855</v>
      </c>
      <c r="N148" s="99">
        <v>0</v>
      </c>
      <c r="O148" s="99" t="s">
        <v>855</v>
      </c>
      <c r="P148" s="99">
        <v>0</v>
      </c>
      <c r="Q148" s="99" t="s">
        <v>855</v>
      </c>
      <c r="R148" s="99">
        <v>0</v>
      </c>
      <c r="S148" s="99" t="s">
        <v>855</v>
      </c>
      <c r="T148" s="99">
        <v>0</v>
      </c>
      <c r="U148" s="99" t="s">
        <v>855</v>
      </c>
      <c r="V148" s="103">
        <v>0</v>
      </c>
    </row>
    <row r="149" spans="1:22">
      <c r="A149" s="104" t="s">
        <v>1267</v>
      </c>
      <c r="B149" s="105" t="s">
        <v>1268</v>
      </c>
      <c r="C149" s="105" t="s">
        <v>1269</v>
      </c>
      <c r="D149" s="105" t="s">
        <v>914</v>
      </c>
      <c r="E149" s="105" t="s">
        <v>854</v>
      </c>
      <c r="F149" s="106">
        <v>235724759.81</v>
      </c>
      <c r="G149" s="107">
        <v>42485</v>
      </c>
      <c r="H149" s="108">
        <v>48443062</v>
      </c>
      <c r="I149" s="105">
        <v>0</v>
      </c>
      <c r="J149" s="108">
        <v>48443062</v>
      </c>
      <c r="K149" s="105" t="s">
        <v>855</v>
      </c>
      <c r="L149" s="105">
        <v>0</v>
      </c>
      <c r="M149" s="105" t="s">
        <v>855</v>
      </c>
      <c r="N149" s="105">
        <v>0</v>
      </c>
      <c r="O149" s="105" t="s">
        <v>855</v>
      </c>
      <c r="P149" s="105">
        <v>0</v>
      </c>
      <c r="Q149" s="105" t="s">
        <v>855</v>
      </c>
      <c r="R149" s="105">
        <v>0</v>
      </c>
      <c r="S149" s="105" t="s">
        <v>855</v>
      </c>
      <c r="T149" s="105">
        <v>0</v>
      </c>
      <c r="U149" s="105" t="s">
        <v>855</v>
      </c>
      <c r="V149" s="109">
        <v>0</v>
      </c>
    </row>
    <row r="150" spans="1:22">
      <c r="A150" s="98" t="s">
        <v>1270</v>
      </c>
      <c r="B150" s="99" t="s">
        <v>1271</v>
      </c>
      <c r="C150" s="99" t="s">
        <v>1272</v>
      </c>
      <c r="D150" s="99" t="s">
        <v>871</v>
      </c>
      <c r="E150" s="99" t="s">
        <v>854</v>
      </c>
      <c r="F150" s="100">
        <v>91561587.430000007</v>
      </c>
      <c r="G150" s="101">
        <v>42426</v>
      </c>
      <c r="H150" s="102">
        <v>30105163</v>
      </c>
      <c r="I150" s="99">
        <v>0</v>
      </c>
      <c r="J150" s="102">
        <v>30105163</v>
      </c>
      <c r="K150" s="99" t="s">
        <v>855</v>
      </c>
      <c r="L150" s="99">
        <v>0</v>
      </c>
      <c r="M150" s="99" t="s">
        <v>855</v>
      </c>
      <c r="N150" s="99">
        <v>0</v>
      </c>
      <c r="O150" s="99" t="s">
        <v>855</v>
      </c>
      <c r="P150" s="99">
        <v>0</v>
      </c>
      <c r="Q150" s="99" t="s">
        <v>855</v>
      </c>
      <c r="R150" s="99">
        <v>0</v>
      </c>
      <c r="S150" s="99" t="s">
        <v>855</v>
      </c>
      <c r="T150" s="99">
        <v>0</v>
      </c>
      <c r="U150" s="99" t="s">
        <v>855</v>
      </c>
      <c r="V150" s="103">
        <v>0</v>
      </c>
    </row>
    <row r="151" spans="1:22">
      <c r="A151" s="104" t="s">
        <v>2755</v>
      </c>
      <c r="B151" s="105" t="s">
        <v>2756</v>
      </c>
      <c r="C151" s="105" t="s">
        <v>1700</v>
      </c>
      <c r="D151" s="105" t="s">
        <v>871</v>
      </c>
      <c r="E151" s="105" t="s">
        <v>854</v>
      </c>
      <c r="F151" s="106">
        <v>162504983.90000001</v>
      </c>
      <c r="G151" s="107">
        <v>41992</v>
      </c>
      <c r="H151" s="108">
        <v>8126719</v>
      </c>
      <c r="I151" s="108">
        <v>15088279</v>
      </c>
      <c r="J151" s="108">
        <v>23214998</v>
      </c>
      <c r="K151" s="105" t="s">
        <v>883</v>
      </c>
      <c r="L151" s="108">
        <v>9873790</v>
      </c>
      <c r="M151" s="105" t="s">
        <v>884</v>
      </c>
      <c r="N151" s="108">
        <v>5214489</v>
      </c>
      <c r="O151" s="105" t="s">
        <v>855</v>
      </c>
      <c r="P151" s="105">
        <v>0</v>
      </c>
      <c r="Q151" s="105" t="s">
        <v>855</v>
      </c>
      <c r="R151" s="105">
        <v>0</v>
      </c>
      <c r="S151" s="105" t="s">
        <v>855</v>
      </c>
      <c r="T151" s="105">
        <v>0</v>
      </c>
      <c r="U151" s="105" t="s">
        <v>855</v>
      </c>
      <c r="V151" s="109">
        <v>0</v>
      </c>
    </row>
    <row r="152" spans="1:22">
      <c r="A152" s="98" t="s">
        <v>635</v>
      </c>
      <c r="B152" s="99" t="s">
        <v>1273</v>
      </c>
      <c r="C152" s="99" t="s">
        <v>1274</v>
      </c>
      <c r="D152" s="99" t="s">
        <v>914</v>
      </c>
      <c r="E152" s="99" t="s">
        <v>854</v>
      </c>
      <c r="F152" s="100">
        <v>129231849.61</v>
      </c>
      <c r="G152" s="101">
        <v>41712</v>
      </c>
      <c r="H152" s="102">
        <v>41800000</v>
      </c>
      <c r="I152" s="99">
        <v>0</v>
      </c>
      <c r="J152" s="102">
        <v>41800000</v>
      </c>
      <c r="K152" s="99" t="s">
        <v>855</v>
      </c>
      <c r="L152" s="99">
        <v>0</v>
      </c>
      <c r="M152" s="99" t="s">
        <v>855</v>
      </c>
      <c r="N152" s="99">
        <v>0</v>
      </c>
      <c r="O152" s="99" t="s">
        <v>855</v>
      </c>
      <c r="P152" s="99">
        <v>0</v>
      </c>
      <c r="Q152" s="99" t="s">
        <v>855</v>
      </c>
      <c r="R152" s="99">
        <v>0</v>
      </c>
      <c r="S152" s="99" t="s">
        <v>855</v>
      </c>
      <c r="T152" s="99">
        <v>0</v>
      </c>
      <c r="U152" s="99" t="s">
        <v>855</v>
      </c>
      <c r="V152" s="103">
        <v>0</v>
      </c>
    </row>
    <row r="153" spans="1:22">
      <c r="A153" s="104" t="s">
        <v>1275</v>
      </c>
      <c r="B153" s="105" t="s">
        <v>1276</v>
      </c>
      <c r="C153" s="105" t="s">
        <v>1277</v>
      </c>
      <c r="D153" s="105" t="s">
        <v>871</v>
      </c>
      <c r="E153" s="105" t="s">
        <v>854</v>
      </c>
      <c r="F153" s="106">
        <v>521420604.87</v>
      </c>
      <c r="G153" s="107">
        <v>42100</v>
      </c>
      <c r="H153" s="108">
        <v>282820</v>
      </c>
      <c r="I153" s="108">
        <v>62141</v>
      </c>
      <c r="J153" s="108">
        <v>344961</v>
      </c>
      <c r="K153" s="105" t="s">
        <v>883</v>
      </c>
      <c r="L153" s="108">
        <v>57792</v>
      </c>
      <c r="M153" s="105" t="s">
        <v>884</v>
      </c>
      <c r="N153" s="108">
        <v>4349</v>
      </c>
      <c r="O153" s="105" t="s">
        <v>855</v>
      </c>
      <c r="P153" s="105">
        <v>0</v>
      </c>
      <c r="Q153" s="105" t="s">
        <v>855</v>
      </c>
      <c r="R153" s="105">
        <v>0</v>
      </c>
      <c r="S153" s="105" t="s">
        <v>855</v>
      </c>
      <c r="T153" s="105">
        <v>0</v>
      </c>
      <c r="U153" s="105" t="s">
        <v>855</v>
      </c>
      <c r="V153" s="109">
        <v>0</v>
      </c>
    </row>
    <row r="154" spans="1:22">
      <c r="A154" s="98" t="s">
        <v>1278</v>
      </c>
      <c r="B154" s="99" t="s">
        <v>1279</v>
      </c>
      <c r="C154" s="99" t="s">
        <v>1280</v>
      </c>
      <c r="D154" s="99" t="s">
        <v>871</v>
      </c>
      <c r="E154" s="99" t="s">
        <v>854</v>
      </c>
      <c r="F154" s="100">
        <v>156193167.61000001</v>
      </c>
      <c r="G154" s="101">
        <v>42443</v>
      </c>
      <c r="H154" s="102">
        <v>10949965688</v>
      </c>
      <c r="I154" s="99">
        <v>0</v>
      </c>
      <c r="J154" s="102">
        <v>10949965688</v>
      </c>
      <c r="K154" s="99" t="s">
        <v>855</v>
      </c>
      <c r="L154" s="99">
        <v>0</v>
      </c>
      <c r="M154" s="99" t="s">
        <v>855</v>
      </c>
      <c r="N154" s="99">
        <v>0</v>
      </c>
      <c r="O154" s="99" t="s">
        <v>855</v>
      </c>
      <c r="P154" s="99">
        <v>0</v>
      </c>
      <c r="Q154" s="99" t="s">
        <v>855</v>
      </c>
      <c r="R154" s="99">
        <v>0</v>
      </c>
      <c r="S154" s="99" t="s">
        <v>855</v>
      </c>
      <c r="T154" s="99">
        <v>0</v>
      </c>
      <c r="U154" s="99" t="s">
        <v>855</v>
      </c>
      <c r="V154" s="103">
        <v>0</v>
      </c>
    </row>
    <row r="155" spans="1:22">
      <c r="A155" s="104" t="s">
        <v>1281</v>
      </c>
      <c r="B155" s="105" t="s">
        <v>1282</v>
      </c>
      <c r="C155" s="105" t="s">
        <v>1283</v>
      </c>
      <c r="D155" s="105" t="s">
        <v>914</v>
      </c>
      <c r="E155" s="105" t="s">
        <v>854</v>
      </c>
      <c r="F155" s="106">
        <v>218103404.72</v>
      </c>
      <c r="G155" s="107">
        <v>42277</v>
      </c>
      <c r="H155" s="108">
        <v>134330243</v>
      </c>
      <c r="I155" s="105">
        <v>0</v>
      </c>
      <c r="J155" s="108">
        <v>134330243</v>
      </c>
      <c r="K155" s="105" t="s">
        <v>855</v>
      </c>
      <c r="L155" s="105">
        <v>0</v>
      </c>
      <c r="M155" s="105" t="s">
        <v>855</v>
      </c>
      <c r="N155" s="105">
        <v>0</v>
      </c>
      <c r="O155" s="105" t="s">
        <v>855</v>
      </c>
      <c r="P155" s="105">
        <v>0</v>
      </c>
      <c r="Q155" s="105" t="s">
        <v>855</v>
      </c>
      <c r="R155" s="105">
        <v>0</v>
      </c>
      <c r="S155" s="105" t="s">
        <v>855</v>
      </c>
      <c r="T155" s="105">
        <v>0</v>
      </c>
      <c r="U155" s="105" t="s">
        <v>855</v>
      </c>
      <c r="V155" s="109">
        <v>0</v>
      </c>
    </row>
    <row r="156" spans="1:22">
      <c r="A156" s="98" t="s">
        <v>636</v>
      </c>
      <c r="B156" s="99" t="s">
        <v>1284</v>
      </c>
      <c r="C156" s="99" t="s">
        <v>1285</v>
      </c>
      <c r="D156" s="99" t="s">
        <v>914</v>
      </c>
      <c r="E156" s="99" t="s">
        <v>854</v>
      </c>
      <c r="F156" s="100">
        <v>799763371.47000003</v>
      </c>
      <c r="G156" s="101">
        <v>42319</v>
      </c>
      <c r="H156" s="102">
        <v>119663612</v>
      </c>
      <c r="I156" s="99">
        <v>0</v>
      </c>
      <c r="J156" s="102">
        <v>119663612</v>
      </c>
      <c r="K156" s="99" t="s">
        <v>855</v>
      </c>
      <c r="L156" s="99">
        <v>0</v>
      </c>
      <c r="M156" s="99" t="s">
        <v>855</v>
      </c>
      <c r="N156" s="99">
        <v>0</v>
      </c>
      <c r="O156" s="99" t="s">
        <v>855</v>
      </c>
      <c r="P156" s="99">
        <v>0</v>
      </c>
      <c r="Q156" s="99" t="s">
        <v>855</v>
      </c>
      <c r="R156" s="99">
        <v>0</v>
      </c>
      <c r="S156" s="99" t="s">
        <v>855</v>
      </c>
      <c r="T156" s="99">
        <v>0</v>
      </c>
      <c r="U156" s="99" t="s">
        <v>855</v>
      </c>
      <c r="V156" s="103">
        <v>0</v>
      </c>
    </row>
    <row r="157" spans="1:22">
      <c r="A157" s="104" t="s">
        <v>637</v>
      </c>
      <c r="B157" s="105" t="s">
        <v>1286</v>
      </c>
      <c r="C157" s="105" t="s">
        <v>1287</v>
      </c>
      <c r="D157" s="105" t="s">
        <v>914</v>
      </c>
      <c r="E157" s="105" t="s">
        <v>854</v>
      </c>
      <c r="F157" s="106">
        <v>3395744524.5999999</v>
      </c>
      <c r="G157" s="107">
        <v>42488</v>
      </c>
      <c r="H157" s="108">
        <v>399742799</v>
      </c>
      <c r="I157" s="105">
        <v>0</v>
      </c>
      <c r="J157" s="108">
        <v>399742799</v>
      </c>
      <c r="K157" s="105" t="s">
        <v>855</v>
      </c>
      <c r="L157" s="105">
        <v>0</v>
      </c>
      <c r="M157" s="105" t="s">
        <v>855</v>
      </c>
      <c r="N157" s="105">
        <v>0</v>
      </c>
      <c r="O157" s="105" t="s">
        <v>855</v>
      </c>
      <c r="P157" s="105">
        <v>0</v>
      </c>
      <c r="Q157" s="105" t="s">
        <v>855</v>
      </c>
      <c r="R157" s="105">
        <v>0</v>
      </c>
      <c r="S157" s="105" t="s">
        <v>855</v>
      </c>
      <c r="T157" s="105">
        <v>0</v>
      </c>
      <c r="U157" s="105" t="s">
        <v>855</v>
      </c>
      <c r="V157" s="109">
        <v>0</v>
      </c>
    </row>
    <row r="158" spans="1:22">
      <c r="A158" s="98" t="s">
        <v>1288</v>
      </c>
      <c r="B158" s="99" t="s">
        <v>1289</v>
      </c>
      <c r="C158" s="99" t="s">
        <v>1290</v>
      </c>
      <c r="D158" s="99" t="s">
        <v>871</v>
      </c>
      <c r="E158" s="99" t="s">
        <v>854</v>
      </c>
      <c r="F158" s="100">
        <v>105487086</v>
      </c>
      <c r="G158" s="101">
        <v>39394</v>
      </c>
      <c r="H158" s="102">
        <v>1448007</v>
      </c>
      <c r="I158" s="102">
        <v>2748746</v>
      </c>
      <c r="J158" s="102">
        <v>4196753</v>
      </c>
      <c r="K158" s="99" t="s">
        <v>855</v>
      </c>
      <c r="L158" s="99">
        <v>0</v>
      </c>
      <c r="M158" s="99" t="s">
        <v>855</v>
      </c>
      <c r="N158" s="99">
        <v>0</v>
      </c>
      <c r="O158" s="99" t="s">
        <v>855</v>
      </c>
      <c r="P158" s="99">
        <v>0</v>
      </c>
      <c r="Q158" s="99" t="s">
        <v>855</v>
      </c>
      <c r="R158" s="99">
        <v>0</v>
      </c>
      <c r="S158" s="99" t="s">
        <v>855</v>
      </c>
      <c r="T158" s="99">
        <v>0</v>
      </c>
      <c r="U158" s="99" t="s">
        <v>855</v>
      </c>
      <c r="V158" s="103">
        <v>0</v>
      </c>
    </row>
    <row r="159" spans="1:22">
      <c r="A159" s="104" t="s">
        <v>1291</v>
      </c>
      <c r="B159" s="105" t="s">
        <v>1292</v>
      </c>
      <c r="C159" s="105" t="s">
        <v>1293</v>
      </c>
      <c r="D159" s="105" t="s">
        <v>853</v>
      </c>
      <c r="E159" s="105" t="s">
        <v>854</v>
      </c>
      <c r="F159" s="106">
        <v>99704.95</v>
      </c>
      <c r="G159" s="107">
        <v>41897</v>
      </c>
      <c r="H159" s="108">
        <v>91042901</v>
      </c>
      <c r="I159" s="105">
        <v>0</v>
      </c>
      <c r="J159" s="108">
        <v>91042901</v>
      </c>
      <c r="K159" s="105" t="s">
        <v>855</v>
      </c>
      <c r="L159" s="105">
        <v>0</v>
      </c>
      <c r="M159" s="105" t="s">
        <v>855</v>
      </c>
      <c r="N159" s="105">
        <v>0</v>
      </c>
      <c r="O159" s="105" t="s">
        <v>855</v>
      </c>
      <c r="P159" s="105">
        <v>0</v>
      </c>
      <c r="Q159" s="105" t="s">
        <v>855</v>
      </c>
      <c r="R159" s="105">
        <v>0</v>
      </c>
      <c r="S159" s="105" t="s">
        <v>855</v>
      </c>
      <c r="T159" s="105">
        <v>0</v>
      </c>
      <c r="U159" s="105" t="s">
        <v>855</v>
      </c>
      <c r="V159" s="109">
        <v>0</v>
      </c>
    </row>
    <row r="160" spans="1:22">
      <c r="A160" s="98" t="s">
        <v>1294</v>
      </c>
      <c r="B160" s="99" t="s">
        <v>638</v>
      </c>
      <c r="C160" s="99" t="s">
        <v>1295</v>
      </c>
      <c r="D160" s="99" t="s">
        <v>871</v>
      </c>
      <c r="E160" s="99" t="s">
        <v>854</v>
      </c>
      <c r="F160" s="100">
        <v>2234134819.75</v>
      </c>
      <c r="G160" s="101">
        <v>40548</v>
      </c>
      <c r="H160" s="102">
        <v>311803015</v>
      </c>
      <c r="I160" s="99">
        <v>0</v>
      </c>
      <c r="J160" s="102">
        <v>311803015</v>
      </c>
      <c r="K160" s="99" t="s">
        <v>855</v>
      </c>
      <c r="L160" s="99">
        <v>0</v>
      </c>
      <c r="M160" s="99" t="s">
        <v>855</v>
      </c>
      <c r="N160" s="99">
        <v>0</v>
      </c>
      <c r="O160" s="99" t="s">
        <v>855</v>
      </c>
      <c r="P160" s="99">
        <v>0</v>
      </c>
      <c r="Q160" s="99" t="s">
        <v>855</v>
      </c>
      <c r="R160" s="99">
        <v>0</v>
      </c>
      <c r="S160" s="99" t="s">
        <v>855</v>
      </c>
      <c r="T160" s="99">
        <v>0</v>
      </c>
      <c r="U160" s="99" t="s">
        <v>855</v>
      </c>
      <c r="V160" s="103">
        <v>0</v>
      </c>
    </row>
    <row r="161" spans="1:22">
      <c r="A161" s="104" t="s">
        <v>1296</v>
      </c>
      <c r="B161" s="105" t="s">
        <v>1297</v>
      </c>
      <c r="C161" s="105" t="s">
        <v>1298</v>
      </c>
      <c r="D161" s="105" t="s">
        <v>867</v>
      </c>
      <c r="E161" s="105" t="s">
        <v>854</v>
      </c>
      <c r="F161" s="106">
        <v>1892143161.22</v>
      </c>
      <c r="G161" s="107">
        <v>42069</v>
      </c>
      <c r="H161" s="108">
        <v>160869792</v>
      </c>
      <c r="I161" s="108">
        <v>84485997</v>
      </c>
      <c r="J161" s="108">
        <v>245355789</v>
      </c>
      <c r="K161" s="105" t="s">
        <v>855</v>
      </c>
      <c r="L161" s="105">
        <v>0</v>
      </c>
      <c r="M161" s="105" t="s">
        <v>855</v>
      </c>
      <c r="N161" s="105">
        <v>0</v>
      </c>
      <c r="O161" s="105" t="s">
        <v>855</v>
      </c>
      <c r="P161" s="105">
        <v>0</v>
      </c>
      <c r="Q161" s="105" t="s">
        <v>855</v>
      </c>
      <c r="R161" s="105">
        <v>0</v>
      </c>
      <c r="S161" s="105" t="s">
        <v>855</v>
      </c>
      <c r="T161" s="105">
        <v>0</v>
      </c>
      <c r="U161" s="105" t="s">
        <v>855</v>
      </c>
      <c r="V161" s="109">
        <v>0</v>
      </c>
    </row>
    <row r="162" spans="1:22">
      <c r="A162" s="98" t="s">
        <v>1299</v>
      </c>
      <c r="B162" s="99" t="s">
        <v>1300</v>
      </c>
      <c r="C162" s="99" t="s">
        <v>1301</v>
      </c>
      <c r="D162" s="99" t="s">
        <v>871</v>
      </c>
      <c r="E162" s="99" t="s">
        <v>854</v>
      </c>
      <c r="F162" s="100">
        <v>2405981561.4499998</v>
      </c>
      <c r="G162" s="101">
        <v>41879</v>
      </c>
      <c r="H162" s="102">
        <v>1504996693</v>
      </c>
      <c r="I162" s="99">
        <v>0</v>
      </c>
      <c r="J162" s="102">
        <v>1504996693</v>
      </c>
      <c r="K162" s="99" t="s">
        <v>855</v>
      </c>
      <c r="L162" s="99">
        <v>0</v>
      </c>
      <c r="M162" s="99" t="s">
        <v>855</v>
      </c>
      <c r="N162" s="99">
        <v>0</v>
      </c>
      <c r="O162" s="99" t="s">
        <v>855</v>
      </c>
      <c r="P162" s="99">
        <v>0</v>
      </c>
      <c r="Q162" s="99" t="s">
        <v>855</v>
      </c>
      <c r="R162" s="99">
        <v>0</v>
      </c>
      <c r="S162" s="99" t="s">
        <v>855</v>
      </c>
      <c r="T162" s="99">
        <v>0</v>
      </c>
      <c r="U162" s="99" t="s">
        <v>855</v>
      </c>
      <c r="V162" s="103">
        <v>0</v>
      </c>
    </row>
    <row r="163" spans="1:22">
      <c r="A163" s="104" t="s">
        <v>1302</v>
      </c>
      <c r="B163" s="105" t="s">
        <v>1303</v>
      </c>
      <c r="C163" s="105" t="s">
        <v>1304</v>
      </c>
      <c r="D163" s="105" t="s">
        <v>871</v>
      </c>
      <c r="E163" s="105" t="s">
        <v>854</v>
      </c>
      <c r="F163" s="106">
        <v>325000000</v>
      </c>
      <c r="G163" s="107">
        <v>42489</v>
      </c>
      <c r="H163" s="108">
        <v>4109790</v>
      </c>
      <c r="I163" s="108">
        <v>449523</v>
      </c>
      <c r="J163" s="108">
        <v>4559313</v>
      </c>
      <c r="K163" s="105" t="s">
        <v>855</v>
      </c>
      <c r="L163" s="105">
        <v>0</v>
      </c>
      <c r="M163" s="105" t="s">
        <v>855</v>
      </c>
      <c r="N163" s="105">
        <v>0</v>
      </c>
      <c r="O163" s="105" t="s">
        <v>855</v>
      </c>
      <c r="P163" s="105">
        <v>0</v>
      </c>
      <c r="Q163" s="105" t="s">
        <v>855</v>
      </c>
      <c r="R163" s="105">
        <v>0</v>
      </c>
      <c r="S163" s="105" t="s">
        <v>855</v>
      </c>
      <c r="T163" s="105">
        <v>0</v>
      </c>
      <c r="U163" s="105" t="s">
        <v>855</v>
      </c>
      <c r="V163" s="109">
        <v>0</v>
      </c>
    </row>
    <row r="164" spans="1:22">
      <c r="A164" s="98" t="s">
        <v>1305</v>
      </c>
      <c r="B164" s="99" t="s">
        <v>1306</v>
      </c>
      <c r="C164" s="99" t="s">
        <v>1307</v>
      </c>
      <c r="D164" s="99" t="s">
        <v>853</v>
      </c>
      <c r="E164" s="99" t="s">
        <v>854</v>
      </c>
      <c r="F164" s="100">
        <v>11023802.34</v>
      </c>
      <c r="G164" s="101">
        <v>39702</v>
      </c>
      <c r="H164" s="102">
        <v>334424444</v>
      </c>
      <c r="I164" s="99">
        <v>0</v>
      </c>
      <c r="J164" s="102">
        <v>334424444</v>
      </c>
      <c r="K164" s="99" t="s">
        <v>855</v>
      </c>
      <c r="L164" s="99">
        <v>0</v>
      </c>
      <c r="M164" s="99" t="s">
        <v>855</v>
      </c>
      <c r="N164" s="99">
        <v>0</v>
      </c>
      <c r="O164" s="99" t="s">
        <v>855</v>
      </c>
      <c r="P164" s="99">
        <v>0</v>
      </c>
      <c r="Q164" s="99" t="s">
        <v>855</v>
      </c>
      <c r="R164" s="99">
        <v>0</v>
      </c>
      <c r="S164" s="99" t="s">
        <v>855</v>
      </c>
      <c r="T164" s="99">
        <v>0</v>
      </c>
      <c r="U164" s="99" t="s">
        <v>855</v>
      </c>
      <c r="V164" s="103">
        <v>0</v>
      </c>
    </row>
    <row r="165" spans="1:22">
      <c r="A165" s="104" t="s">
        <v>1308</v>
      </c>
      <c r="B165" s="105" t="s">
        <v>1309</v>
      </c>
      <c r="C165" s="105" t="s">
        <v>1310</v>
      </c>
      <c r="D165" s="105" t="s">
        <v>914</v>
      </c>
      <c r="E165" s="105" t="s">
        <v>854</v>
      </c>
      <c r="F165" s="106">
        <v>752982399.79999995</v>
      </c>
      <c r="G165" s="107">
        <v>42131</v>
      </c>
      <c r="H165" s="108">
        <v>153398749</v>
      </c>
      <c r="I165" s="105">
        <v>0</v>
      </c>
      <c r="J165" s="108">
        <v>153398749</v>
      </c>
      <c r="K165" s="105" t="s">
        <v>855</v>
      </c>
      <c r="L165" s="105">
        <v>0</v>
      </c>
      <c r="M165" s="105" t="s">
        <v>855</v>
      </c>
      <c r="N165" s="105">
        <v>0</v>
      </c>
      <c r="O165" s="105" t="s">
        <v>855</v>
      </c>
      <c r="P165" s="105">
        <v>0</v>
      </c>
      <c r="Q165" s="105" t="s">
        <v>855</v>
      </c>
      <c r="R165" s="105">
        <v>0</v>
      </c>
      <c r="S165" s="105" t="s">
        <v>855</v>
      </c>
      <c r="T165" s="105">
        <v>0</v>
      </c>
      <c r="U165" s="105" t="s">
        <v>855</v>
      </c>
      <c r="V165" s="109">
        <v>0</v>
      </c>
    </row>
    <row r="166" spans="1:22">
      <c r="A166" s="98" t="s">
        <v>642</v>
      </c>
      <c r="B166" s="99" t="s">
        <v>1311</v>
      </c>
      <c r="C166" s="99" t="s">
        <v>1312</v>
      </c>
      <c r="D166" s="99" t="s">
        <v>871</v>
      </c>
      <c r="E166" s="99" t="s">
        <v>854</v>
      </c>
      <c r="F166" s="100">
        <v>201238171.72</v>
      </c>
      <c r="G166" s="101">
        <v>42510</v>
      </c>
      <c r="H166" s="102">
        <v>29027526</v>
      </c>
      <c r="I166" s="102">
        <v>6001388</v>
      </c>
      <c r="J166" s="102">
        <v>35028914</v>
      </c>
      <c r="K166" s="99" t="s">
        <v>855</v>
      </c>
      <c r="L166" s="99">
        <v>0</v>
      </c>
      <c r="M166" s="99" t="s">
        <v>855</v>
      </c>
      <c r="N166" s="99">
        <v>0</v>
      </c>
      <c r="O166" s="99" t="s">
        <v>855</v>
      </c>
      <c r="P166" s="99">
        <v>0</v>
      </c>
      <c r="Q166" s="99" t="s">
        <v>855</v>
      </c>
      <c r="R166" s="99">
        <v>0</v>
      </c>
      <c r="S166" s="99" t="s">
        <v>855</v>
      </c>
      <c r="T166" s="99">
        <v>0</v>
      </c>
      <c r="U166" s="99" t="s">
        <v>855</v>
      </c>
      <c r="V166" s="103">
        <v>0</v>
      </c>
    </row>
    <row r="167" spans="1:22">
      <c r="A167" s="104" t="s">
        <v>1313</v>
      </c>
      <c r="B167" s="105" t="s">
        <v>1314</v>
      </c>
      <c r="C167" s="105" t="s">
        <v>1315</v>
      </c>
      <c r="D167" s="105" t="s">
        <v>871</v>
      </c>
      <c r="E167" s="105" t="s">
        <v>854</v>
      </c>
      <c r="F167" s="106">
        <v>180000000</v>
      </c>
      <c r="G167" s="107">
        <v>41754</v>
      </c>
      <c r="H167" s="108">
        <v>43574256</v>
      </c>
      <c r="I167" s="108">
        <v>16941972</v>
      </c>
      <c r="J167" s="108">
        <v>60516228</v>
      </c>
      <c r="K167" s="105" t="s">
        <v>855</v>
      </c>
      <c r="L167" s="105">
        <v>0</v>
      </c>
      <c r="M167" s="105" t="s">
        <v>855</v>
      </c>
      <c r="N167" s="105">
        <v>0</v>
      </c>
      <c r="O167" s="105" t="s">
        <v>855</v>
      </c>
      <c r="P167" s="105">
        <v>0</v>
      </c>
      <c r="Q167" s="105" t="s">
        <v>855</v>
      </c>
      <c r="R167" s="105">
        <v>0</v>
      </c>
      <c r="S167" s="105" t="s">
        <v>855</v>
      </c>
      <c r="T167" s="105">
        <v>0</v>
      </c>
      <c r="U167" s="105" t="s">
        <v>855</v>
      </c>
      <c r="V167" s="109">
        <v>0</v>
      </c>
    </row>
    <row r="168" spans="1:22">
      <c r="A168" s="98" t="s">
        <v>1316</v>
      </c>
      <c r="B168" s="99" t="s">
        <v>1317</v>
      </c>
      <c r="C168" s="99" t="s">
        <v>1318</v>
      </c>
      <c r="D168" s="99" t="s">
        <v>853</v>
      </c>
      <c r="E168" s="99" t="s">
        <v>854</v>
      </c>
      <c r="F168" s="100">
        <v>14494323.460000001</v>
      </c>
      <c r="G168" s="101">
        <v>42137</v>
      </c>
      <c r="H168" s="102">
        <v>11265265</v>
      </c>
      <c r="I168" s="102">
        <v>22530528</v>
      </c>
      <c r="J168" s="102">
        <v>33795793</v>
      </c>
      <c r="K168" s="99" t="s">
        <v>855</v>
      </c>
      <c r="L168" s="99">
        <v>0</v>
      </c>
      <c r="M168" s="99" t="s">
        <v>855</v>
      </c>
      <c r="N168" s="99">
        <v>0</v>
      </c>
      <c r="O168" s="99" t="s">
        <v>855</v>
      </c>
      <c r="P168" s="99">
        <v>0</v>
      </c>
      <c r="Q168" s="99" t="s">
        <v>855</v>
      </c>
      <c r="R168" s="99">
        <v>0</v>
      </c>
      <c r="S168" s="99" t="s">
        <v>855</v>
      </c>
      <c r="T168" s="99">
        <v>0</v>
      </c>
      <c r="U168" s="99" t="s">
        <v>855</v>
      </c>
      <c r="V168" s="103">
        <v>0</v>
      </c>
    </row>
    <row r="169" spans="1:22">
      <c r="A169" s="104" t="s">
        <v>1319</v>
      </c>
      <c r="B169" s="105" t="s">
        <v>1320</v>
      </c>
      <c r="C169" s="105" t="s">
        <v>1321</v>
      </c>
      <c r="D169" s="105" t="s">
        <v>871</v>
      </c>
      <c r="E169" s="105" t="s">
        <v>854</v>
      </c>
      <c r="F169" s="106">
        <v>55090142.560000002</v>
      </c>
      <c r="G169" s="107">
        <v>42473</v>
      </c>
      <c r="H169" s="108">
        <v>73387560</v>
      </c>
      <c r="I169" s="108">
        <v>4506559</v>
      </c>
      <c r="J169" s="108">
        <v>77894119</v>
      </c>
      <c r="K169" s="105" t="s">
        <v>855</v>
      </c>
      <c r="L169" s="105">
        <v>0</v>
      </c>
      <c r="M169" s="105" t="s">
        <v>855</v>
      </c>
      <c r="N169" s="105">
        <v>0</v>
      </c>
      <c r="O169" s="105" t="s">
        <v>855</v>
      </c>
      <c r="P169" s="105">
        <v>0</v>
      </c>
      <c r="Q169" s="105" t="s">
        <v>855</v>
      </c>
      <c r="R169" s="105">
        <v>0</v>
      </c>
      <c r="S169" s="105" t="s">
        <v>855</v>
      </c>
      <c r="T169" s="105">
        <v>0</v>
      </c>
      <c r="U169" s="105" t="s">
        <v>855</v>
      </c>
      <c r="V169" s="109">
        <v>0</v>
      </c>
    </row>
    <row r="170" spans="1:22">
      <c r="A170" s="98" t="s">
        <v>1322</v>
      </c>
      <c r="B170" s="99" t="s">
        <v>1323</v>
      </c>
      <c r="C170" s="99" t="s">
        <v>1324</v>
      </c>
      <c r="D170" s="99" t="s">
        <v>914</v>
      </c>
      <c r="E170" s="99" t="s">
        <v>854</v>
      </c>
      <c r="F170" s="100">
        <v>1970188626.8</v>
      </c>
      <c r="G170" s="101">
        <v>42486</v>
      </c>
      <c r="H170" s="102">
        <v>691784501</v>
      </c>
      <c r="I170" s="99">
        <v>0</v>
      </c>
      <c r="J170" s="102">
        <v>691784501</v>
      </c>
      <c r="K170" s="99" t="s">
        <v>855</v>
      </c>
      <c r="L170" s="99">
        <v>0</v>
      </c>
      <c r="M170" s="99" t="s">
        <v>855</v>
      </c>
      <c r="N170" s="99">
        <v>0</v>
      </c>
      <c r="O170" s="99" t="s">
        <v>855</v>
      </c>
      <c r="P170" s="99">
        <v>0</v>
      </c>
      <c r="Q170" s="99" t="s">
        <v>855</v>
      </c>
      <c r="R170" s="99">
        <v>0</v>
      </c>
      <c r="S170" s="99" t="s">
        <v>855</v>
      </c>
      <c r="T170" s="99">
        <v>0</v>
      </c>
      <c r="U170" s="99" t="s">
        <v>855</v>
      </c>
      <c r="V170" s="103">
        <v>0</v>
      </c>
    </row>
    <row r="171" spans="1:22">
      <c r="A171" s="104" t="s">
        <v>1325</v>
      </c>
      <c r="B171" s="105" t="s">
        <v>1326</v>
      </c>
      <c r="C171" s="105" t="s">
        <v>1327</v>
      </c>
      <c r="D171" s="105" t="s">
        <v>871</v>
      </c>
      <c r="E171" s="105" t="s">
        <v>854</v>
      </c>
      <c r="F171" s="106">
        <v>20894321.390000001</v>
      </c>
      <c r="G171" s="107">
        <v>41824</v>
      </c>
      <c r="H171" s="108">
        <v>11730803</v>
      </c>
      <c r="I171" s="105">
        <v>0</v>
      </c>
      <c r="J171" s="108">
        <v>11730803</v>
      </c>
      <c r="K171" s="105" t="s">
        <v>855</v>
      </c>
      <c r="L171" s="105">
        <v>0</v>
      </c>
      <c r="M171" s="105" t="s">
        <v>855</v>
      </c>
      <c r="N171" s="105">
        <v>0</v>
      </c>
      <c r="O171" s="105" t="s">
        <v>855</v>
      </c>
      <c r="P171" s="105">
        <v>0</v>
      </c>
      <c r="Q171" s="105" t="s">
        <v>855</v>
      </c>
      <c r="R171" s="105">
        <v>0</v>
      </c>
      <c r="S171" s="105" t="s">
        <v>855</v>
      </c>
      <c r="T171" s="105">
        <v>0</v>
      </c>
      <c r="U171" s="105" t="s">
        <v>855</v>
      </c>
      <c r="V171" s="109">
        <v>0</v>
      </c>
    </row>
    <row r="172" spans="1:22">
      <c r="A172" s="98" t="s">
        <v>1328</v>
      </c>
      <c r="B172" s="99" t="s">
        <v>1329</v>
      </c>
      <c r="C172" s="99" t="s">
        <v>1330</v>
      </c>
      <c r="D172" s="99" t="s">
        <v>871</v>
      </c>
      <c r="E172" s="99" t="s">
        <v>854</v>
      </c>
      <c r="F172" s="100">
        <v>596669107.23000002</v>
      </c>
      <c r="G172" s="101">
        <v>42373</v>
      </c>
      <c r="H172" s="102">
        <v>39091735037</v>
      </c>
      <c r="I172" s="99">
        <v>0</v>
      </c>
      <c r="J172" s="102">
        <v>39091735037</v>
      </c>
      <c r="K172" s="99" t="s">
        <v>855</v>
      </c>
      <c r="L172" s="99">
        <v>0</v>
      </c>
      <c r="M172" s="99" t="s">
        <v>855</v>
      </c>
      <c r="N172" s="99">
        <v>0</v>
      </c>
      <c r="O172" s="99" t="s">
        <v>855</v>
      </c>
      <c r="P172" s="99">
        <v>0</v>
      </c>
      <c r="Q172" s="99" t="s">
        <v>855</v>
      </c>
      <c r="R172" s="99">
        <v>0</v>
      </c>
      <c r="S172" s="99" t="s">
        <v>855</v>
      </c>
      <c r="T172" s="99">
        <v>0</v>
      </c>
      <c r="U172" s="99" t="s">
        <v>855</v>
      </c>
      <c r="V172" s="103">
        <v>0</v>
      </c>
    </row>
    <row r="173" spans="1:22">
      <c r="A173" s="104" t="s">
        <v>1331</v>
      </c>
      <c r="B173" s="105" t="s">
        <v>1332</v>
      </c>
      <c r="C173" s="105" t="s">
        <v>1333</v>
      </c>
      <c r="D173" s="105" t="s">
        <v>853</v>
      </c>
      <c r="E173" s="105" t="s">
        <v>854</v>
      </c>
      <c r="F173" s="106">
        <v>299000</v>
      </c>
      <c r="G173" s="107">
        <v>41759</v>
      </c>
      <c r="H173" s="108">
        <v>100000</v>
      </c>
      <c r="I173" s="105">
        <v>0</v>
      </c>
      <c r="J173" s="108">
        <v>100000</v>
      </c>
      <c r="K173" s="105" t="s">
        <v>855</v>
      </c>
      <c r="L173" s="105">
        <v>0</v>
      </c>
      <c r="M173" s="105" t="s">
        <v>855</v>
      </c>
      <c r="N173" s="105">
        <v>0</v>
      </c>
      <c r="O173" s="105" t="s">
        <v>855</v>
      </c>
      <c r="P173" s="105">
        <v>0</v>
      </c>
      <c r="Q173" s="105" t="s">
        <v>855</v>
      </c>
      <c r="R173" s="105">
        <v>0</v>
      </c>
      <c r="S173" s="105" t="s">
        <v>855</v>
      </c>
      <c r="T173" s="105">
        <v>0</v>
      </c>
      <c r="U173" s="105" t="s">
        <v>855</v>
      </c>
      <c r="V173" s="109">
        <v>0</v>
      </c>
    </row>
    <row r="174" spans="1:22">
      <c r="A174" s="98" t="s">
        <v>1334</v>
      </c>
      <c r="B174" s="99" t="s">
        <v>1335</v>
      </c>
      <c r="C174" s="99" t="s">
        <v>1336</v>
      </c>
      <c r="D174" s="99" t="s">
        <v>871</v>
      </c>
      <c r="E174" s="99" t="s">
        <v>854</v>
      </c>
      <c r="F174" s="100">
        <v>696714537</v>
      </c>
      <c r="G174" s="101">
        <v>41001</v>
      </c>
      <c r="H174" s="102">
        <v>696714537</v>
      </c>
      <c r="I174" s="99">
        <v>0</v>
      </c>
      <c r="J174" s="102">
        <v>696714537</v>
      </c>
      <c r="K174" s="99" t="s">
        <v>855</v>
      </c>
      <c r="L174" s="99">
        <v>0</v>
      </c>
      <c r="M174" s="99" t="s">
        <v>855</v>
      </c>
      <c r="N174" s="99">
        <v>0</v>
      </c>
      <c r="O174" s="99" t="s">
        <v>855</v>
      </c>
      <c r="P174" s="99">
        <v>0</v>
      </c>
      <c r="Q174" s="99" t="s">
        <v>855</v>
      </c>
      <c r="R174" s="99">
        <v>0</v>
      </c>
      <c r="S174" s="99" t="s">
        <v>855</v>
      </c>
      <c r="T174" s="99">
        <v>0</v>
      </c>
      <c r="U174" s="99" t="s">
        <v>855</v>
      </c>
      <c r="V174" s="103">
        <v>0</v>
      </c>
    </row>
    <row r="175" spans="1:22">
      <c r="A175" s="104" t="s">
        <v>1337</v>
      </c>
      <c r="B175" s="105" t="s">
        <v>1338</v>
      </c>
      <c r="C175" s="105" t="s">
        <v>1339</v>
      </c>
      <c r="D175" s="105" t="s">
        <v>871</v>
      </c>
      <c r="E175" s="105" t="s">
        <v>854</v>
      </c>
      <c r="F175" s="106">
        <v>42000000</v>
      </c>
      <c r="G175" s="107">
        <v>42116</v>
      </c>
      <c r="H175" s="108">
        <v>13600000</v>
      </c>
      <c r="I175" s="105">
        <v>0</v>
      </c>
      <c r="J175" s="108">
        <v>13600000</v>
      </c>
      <c r="K175" s="105" t="s">
        <v>855</v>
      </c>
      <c r="L175" s="105">
        <v>0</v>
      </c>
      <c r="M175" s="105" t="s">
        <v>855</v>
      </c>
      <c r="N175" s="105">
        <v>0</v>
      </c>
      <c r="O175" s="105" t="s">
        <v>855</v>
      </c>
      <c r="P175" s="105">
        <v>0</v>
      </c>
      <c r="Q175" s="105" t="s">
        <v>855</v>
      </c>
      <c r="R175" s="105">
        <v>0</v>
      </c>
      <c r="S175" s="105" t="s">
        <v>855</v>
      </c>
      <c r="T175" s="105">
        <v>0</v>
      </c>
      <c r="U175" s="105" t="s">
        <v>855</v>
      </c>
      <c r="V175" s="109">
        <v>0</v>
      </c>
    </row>
    <row r="176" spans="1:22">
      <c r="A176" s="98" t="s">
        <v>1340</v>
      </c>
      <c r="B176" s="99" t="s">
        <v>1341</v>
      </c>
      <c r="C176" s="99" t="s">
        <v>1342</v>
      </c>
      <c r="D176" s="99" t="s">
        <v>871</v>
      </c>
      <c r="E176" s="99" t="s">
        <v>854</v>
      </c>
      <c r="F176" s="100">
        <v>384000000</v>
      </c>
      <c r="G176" s="101">
        <v>42426</v>
      </c>
      <c r="H176" s="102">
        <v>384000000</v>
      </c>
      <c r="I176" s="99">
        <v>0</v>
      </c>
      <c r="J176" s="102">
        <v>384000000</v>
      </c>
      <c r="K176" s="99" t="s">
        <v>855</v>
      </c>
      <c r="L176" s="99">
        <v>0</v>
      </c>
      <c r="M176" s="99" t="s">
        <v>855</v>
      </c>
      <c r="N176" s="99">
        <v>0</v>
      </c>
      <c r="O176" s="99" t="s">
        <v>855</v>
      </c>
      <c r="P176" s="99">
        <v>0</v>
      </c>
      <c r="Q176" s="99" t="s">
        <v>855</v>
      </c>
      <c r="R176" s="99">
        <v>0</v>
      </c>
      <c r="S176" s="99" t="s">
        <v>855</v>
      </c>
      <c r="T176" s="99">
        <v>0</v>
      </c>
      <c r="U176" s="99" t="s">
        <v>855</v>
      </c>
      <c r="V176" s="103">
        <v>0</v>
      </c>
    </row>
    <row r="177" spans="1:22">
      <c r="A177" s="104" t="s">
        <v>1343</v>
      </c>
      <c r="B177" s="105" t="s">
        <v>1344</v>
      </c>
      <c r="C177" s="105" t="s">
        <v>1345</v>
      </c>
      <c r="D177" s="105" t="s">
        <v>914</v>
      </c>
      <c r="E177" s="105" t="s">
        <v>854</v>
      </c>
      <c r="F177" s="106">
        <v>1340699080</v>
      </c>
      <c r="G177" s="107">
        <v>40268</v>
      </c>
      <c r="H177" s="108">
        <v>558699080</v>
      </c>
      <c r="I177" s="105">
        <v>0</v>
      </c>
      <c r="J177" s="108">
        <v>558699080</v>
      </c>
      <c r="K177" s="105" t="s">
        <v>855</v>
      </c>
      <c r="L177" s="105">
        <v>0</v>
      </c>
      <c r="M177" s="105" t="s">
        <v>855</v>
      </c>
      <c r="N177" s="105">
        <v>0</v>
      </c>
      <c r="O177" s="105" t="s">
        <v>855</v>
      </c>
      <c r="P177" s="105">
        <v>0</v>
      </c>
      <c r="Q177" s="105" t="s">
        <v>855</v>
      </c>
      <c r="R177" s="105">
        <v>0</v>
      </c>
      <c r="S177" s="105" t="s">
        <v>855</v>
      </c>
      <c r="T177" s="105">
        <v>0</v>
      </c>
      <c r="U177" s="105" t="s">
        <v>855</v>
      </c>
      <c r="V177" s="109">
        <v>0</v>
      </c>
    </row>
    <row r="178" spans="1:22">
      <c r="A178" s="98" t="s">
        <v>1346</v>
      </c>
      <c r="B178" s="99" t="s">
        <v>1347</v>
      </c>
      <c r="C178" s="99" t="s">
        <v>1348</v>
      </c>
      <c r="D178" s="99" t="s">
        <v>871</v>
      </c>
      <c r="E178" s="99" t="s">
        <v>854</v>
      </c>
      <c r="F178" s="100">
        <v>302547000</v>
      </c>
      <c r="G178" s="101">
        <v>39049</v>
      </c>
      <c r="H178" s="102">
        <v>262452000</v>
      </c>
      <c r="I178" s="99">
        <v>0</v>
      </c>
      <c r="J178" s="102">
        <v>262452000</v>
      </c>
      <c r="K178" s="99" t="s">
        <v>855</v>
      </c>
      <c r="L178" s="99">
        <v>0</v>
      </c>
      <c r="M178" s="99" t="s">
        <v>855</v>
      </c>
      <c r="N178" s="99">
        <v>0</v>
      </c>
      <c r="O178" s="99" t="s">
        <v>855</v>
      </c>
      <c r="P178" s="99">
        <v>0</v>
      </c>
      <c r="Q178" s="99" t="s">
        <v>855</v>
      </c>
      <c r="R178" s="99">
        <v>0</v>
      </c>
      <c r="S178" s="99" t="s">
        <v>855</v>
      </c>
      <c r="T178" s="99">
        <v>0</v>
      </c>
      <c r="U178" s="99" t="s">
        <v>855</v>
      </c>
      <c r="V178" s="103">
        <v>0</v>
      </c>
    </row>
    <row r="179" spans="1:22">
      <c r="A179" s="104" t="s">
        <v>1349</v>
      </c>
      <c r="B179" s="105" t="s">
        <v>1350</v>
      </c>
      <c r="C179" s="105" t="s">
        <v>1351</v>
      </c>
      <c r="D179" s="105" t="s">
        <v>871</v>
      </c>
      <c r="E179" s="105" t="s">
        <v>854</v>
      </c>
      <c r="F179" s="106">
        <v>322000000</v>
      </c>
      <c r="G179" s="107">
        <v>42122</v>
      </c>
      <c r="H179" s="108">
        <v>14518150</v>
      </c>
      <c r="I179" s="108">
        <v>16967020</v>
      </c>
      <c r="J179" s="108">
        <v>31485170</v>
      </c>
      <c r="K179" s="105" t="s">
        <v>855</v>
      </c>
      <c r="L179" s="105">
        <v>0</v>
      </c>
      <c r="M179" s="105" t="s">
        <v>855</v>
      </c>
      <c r="N179" s="105">
        <v>0</v>
      </c>
      <c r="O179" s="105" t="s">
        <v>855</v>
      </c>
      <c r="P179" s="105">
        <v>0</v>
      </c>
      <c r="Q179" s="105" t="s">
        <v>855</v>
      </c>
      <c r="R179" s="105">
        <v>0</v>
      </c>
      <c r="S179" s="105" t="s">
        <v>855</v>
      </c>
      <c r="T179" s="105">
        <v>0</v>
      </c>
      <c r="U179" s="105" t="s">
        <v>855</v>
      </c>
      <c r="V179" s="109">
        <v>0</v>
      </c>
    </row>
    <row r="180" spans="1:22">
      <c r="A180" s="98" t="s">
        <v>1352</v>
      </c>
      <c r="B180" s="99" t="s">
        <v>1353</v>
      </c>
      <c r="C180" s="99" t="s">
        <v>1354</v>
      </c>
      <c r="D180" s="99" t="s">
        <v>871</v>
      </c>
      <c r="E180" s="99" t="s">
        <v>854</v>
      </c>
      <c r="F180" s="100">
        <v>952491950.13999999</v>
      </c>
      <c r="G180" s="101">
        <v>39538</v>
      </c>
      <c r="H180" s="102">
        <v>91880972</v>
      </c>
      <c r="I180" s="102">
        <v>101878293</v>
      </c>
      <c r="J180" s="102">
        <v>193759265</v>
      </c>
      <c r="K180" s="99" t="s">
        <v>855</v>
      </c>
      <c r="L180" s="99">
        <v>0</v>
      </c>
      <c r="M180" s="99" t="s">
        <v>855</v>
      </c>
      <c r="N180" s="99">
        <v>0</v>
      </c>
      <c r="O180" s="99" t="s">
        <v>855</v>
      </c>
      <c r="P180" s="99">
        <v>0</v>
      </c>
      <c r="Q180" s="99" t="s">
        <v>855</v>
      </c>
      <c r="R180" s="99">
        <v>0</v>
      </c>
      <c r="S180" s="99" t="s">
        <v>855</v>
      </c>
      <c r="T180" s="99">
        <v>0</v>
      </c>
      <c r="U180" s="99" t="s">
        <v>855</v>
      </c>
      <c r="V180" s="103">
        <v>0</v>
      </c>
    </row>
    <row r="181" spans="1:22">
      <c r="A181" s="104" t="s">
        <v>1355</v>
      </c>
      <c r="B181" s="105" t="s">
        <v>1356</v>
      </c>
      <c r="C181" s="105" t="s">
        <v>1357</v>
      </c>
      <c r="D181" s="105" t="s">
        <v>929</v>
      </c>
      <c r="E181" s="105" t="s">
        <v>854</v>
      </c>
      <c r="F181" s="106">
        <v>31305331463.740002</v>
      </c>
      <c r="G181" s="107">
        <v>40599</v>
      </c>
      <c r="H181" s="108">
        <v>1087050297</v>
      </c>
      <c r="I181" s="108">
        <v>265583803</v>
      </c>
      <c r="J181" s="108">
        <v>1352634100</v>
      </c>
      <c r="K181" s="105" t="s">
        <v>883</v>
      </c>
      <c r="L181" s="108">
        <v>146920</v>
      </c>
      <c r="M181" s="105" t="s">
        <v>884</v>
      </c>
      <c r="N181" s="108">
        <v>265436883</v>
      </c>
      <c r="O181" s="105" t="s">
        <v>855</v>
      </c>
      <c r="P181" s="105">
        <v>0</v>
      </c>
      <c r="Q181" s="105" t="s">
        <v>855</v>
      </c>
      <c r="R181" s="105">
        <v>0</v>
      </c>
      <c r="S181" s="105" t="s">
        <v>855</v>
      </c>
      <c r="T181" s="105">
        <v>0</v>
      </c>
      <c r="U181" s="105" t="s">
        <v>855</v>
      </c>
      <c r="V181" s="109">
        <v>0</v>
      </c>
    </row>
    <row r="182" spans="1:22">
      <c r="A182" s="98" t="s">
        <v>1358</v>
      </c>
      <c r="B182" s="99" t="s">
        <v>1359</v>
      </c>
      <c r="C182" s="99" t="s">
        <v>1360</v>
      </c>
      <c r="D182" s="99" t="s">
        <v>853</v>
      </c>
      <c r="E182" s="99" t="s">
        <v>854</v>
      </c>
      <c r="F182" s="100">
        <v>19242105.48</v>
      </c>
      <c r="G182" s="101">
        <v>42214</v>
      </c>
      <c r="H182" s="102">
        <v>10904492</v>
      </c>
      <c r="I182" s="99">
        <v>0</v>
      </c>
      <c r="J182" s="102">
        <v>10904492</v>
      </c>
      <c r="K182" s="99" t="s">
        <v>855</v>
      </c>
      <c r="L182" s="99">
        <v>0</v>
      </c>
      <c r="M182" s="99" t="s">
        <v>855</v>
      </c>
      <c r="N182" s="99">
        <v>0</v>
      </c>
      <c r="O182" s="99" t="s">
        <v>855</v>
      </c>
      <c r="P182" s="99">
        <v>0</v>
      </c>
      <c r="Q182" s="99" t="s">
        <v>855</v>
      </c>
      <c r="R182" s="99">
        <v>0</v>
      </c>
      <c r="S182" s="99" t="s">
        <v>855</v>
      </c>
      <c r="T182" s="99">
        <v>0</v>
      </c>
      <c r="U182" s="99" t="s">
        <v>855</v>
      </c>
      <c r="V182" s="103">
        <v>0</v>
      </c>
    </row>
    <row r="183" spans="1:22">
      <c r="A183" s="104" t="s">
        <v>859</v>
      </c>
      <c r="B183" s="105" t="s">
        <v>860</v>
      </c>
      <c r="C183" s="105" t="s">
        <v>861</v>
      </c>
      <c r="D183" s="105" t="s">
        <v>862</v>
      </c>
      <c r="E183" s="105" t="s">
        <v>863</v>
      </c>
      <c r="F183" s="106">
        <v>3000003.6</v>
      </c>
      <c r="G183" s="107">
        <v>42214</v>
      </c>
      <c r="H183" s="108">
        <v>2205885</v>
      </c>
      <c r="I183" s="105">
        <v>0</v>
      </c>
      <c r="J183" s="108">
        <v>2205885</v>
      </c>
      <c r="K183" s="105" t="s">
        <v>855</v>
      </c>
      <c r="L183" s="105">
        <v>0</v>
      </c>
      <c r="M183" s="105" t="s">
        <v>855</v>
      </c>
      <c r="N183" s="105">
        <v>0</v>
      </c>
      <c r="O183" s="105" t="s">
        <v>855</v>
      </c>
      <c r="P183" s="105">
        <v>0</v>
      </c>
      <c r="Q183" s="105" t="s">
        <v>855</v>
      </c>
      <c r="R183" s="105">
        <v>0</v>
      </c>
      <c r="S183" s="105" t="s">
        <v>855</v>
      </c>
      <c r="T183" s="105">
        <v>0</v>
      </c>
      <c r="U183" s="105" t="s">
        <v>855</v>
      </c>
      <c r="V183" s="109">
        <v>0</v>
      </c>
    </row>
    <row r="184" spans="1:22">
      <c r="A184" s="98" t="s">
        <v>1361</v>
      </c>
      <c r="B184" s="99" t="s">
        <v>1362</v>
      </c>
      <c r="C184" s="99" t="s">
        <v>1363</v>
      </c>
      <c r="D184" s="99" t="s">
        <v>871</v>
      </c>
      <c r="E184" s="99" t="s">
        <v>854</v>
      </c>
      <c r="F184" s="100">
        <v>118054887.48</v>
      </c>
      <c r="G184" s="101">
        <v>40415</v>
      </c>
      <c r="H184" s="102">
        <v>11764889</v>
      </c>
      <c r="I184" s="99">
        <v>0</v>
      </c>
      <c r="J184" s="102">
        <v>11764889</v>
      </c>
      <c r="K184" s="99" t="s">
        <v>855</v>
      </c>
      <c r="L184" s="99">
        <v>0</v>
      </c>
      <c r="M184" s="99" t="s">
        <v>855</v>
      </c>
      <c r="N184" s="99">
        <v>0</v>
      </c>
      <c r="O184" s="99" t="s">
        <v>855</v>
      </c>
      <c r="P184" s="99">
        <v>0</v>
      </c>
      <c r="Q184" s="99" t="s">
        <v>855</v>
      </c>
      <c r="R184" s="99">
        <v>0</v>
      </c>
      <c r="S184" s="99" t="s">
        <v>855</v>
      </c>
      <c r="T184" s="99">
        <v>0</v>
      </c>
      <c r="U184" s="99" t="s">
        <v>855</v>
      </c>
      <c r="V184" s="103">
        <v>0</v>
      </c>
    </row>
    <row r="185" spans="1:22">
      <c r="A185" s="104" t="s">
        <v>1364</v>
      </c>
      <c r="B185" s="105" t="s">
        <v>1365</v>
      </c>
      <c r="C185" s="105" t="s">
        <v>1366</v>
      </c>
      <c r="D185" s="105" t="s">
        <v>867</v>
      </c>
      <c r="E185" s="105" t="s">
        <v>854</v>
      </c>
      <c r="F185" s="106">
        <v>1257629316.47</v>
      </c>
      <c r="G185" s="107">
        <v>41635</v>
      </c>
      <c r="H185" s="108">
        <v>66604817</v>
      </c>
      <c r="I185" s="108">
        <v>100739070</v>
      </c>
      <c r="J185" s="108">
        <v>167343887</v>
      </c>
      <c r="K185" s="105" t="s">
        <v>855</v>
      </c>
      <c r="L185" s="105">
        <v>0</v>
      </c>
      <c r="M185" s="105" t="s">
        <v>855</v>
      </c>
      <c r="N185" s="105">
        <v>0</v>
      </c>
      <c r="O185" s="105" t="s">
        <v>855</v>
      </c>
      <c r="P185" s="105">
        <v>0</v>
      </c>
      <c r="Q185" s="105" t="s">
        <v>855</v>
      </c>
      <c r="R185" s="105">
        <v>0</v>
      </c>
      <c r="S185" s="105" t="s">
        <v>855</v>
      </c>
      <c r="T185" s="105">
        <v>0</v>
      </c>
      <c r="U185" s="105" t="s">
        <v>855</v>
      </c>
      <c r="V185" s="109">
        <v>0</v>
      </c>
    </row>
    <row r="186" spans="1:22">
      <c r="A186" s="98" t="s">
        <v>1367</v>
      </c>
      <c r="B186" s="99" t="s">
        <v>652</v>
      </c>
      <c r="C186" s="99" t="s">
        <v>1368</v>
      </c>
      <c r="D186" s="99" t="s">
        <v>871</v>
      </c>
      <c r="E186" s="99" t="s">
        <v>854</v>
      </c>
      <c r="F186" s="100">
        <v>285411308.35000002</v>
      </c>
      <c r="G186" s="101">
        <v>39289</v>
      </c>
      <c r="H186" s="102">
        <v>14705370</v>
      </c>
      <c r="I186" s="102">
        <v>22241714</v>
      </c>
      <c r="J186" s="102">
        <v>36947084</v>
      </c>
      <c r="K186" s="99" t="s">
        <v>855</v>
      </c>
      <c r="L186" s="99">
        <v>0</v>
      </c>
      <c r="M186" s="99" t="s">
        <v>855</v>
      </c>
      <c r="N186" s="99">
        <v>0</v>
      </c>
      <c r="O186" s="99" t="s">
        <v>855</v>
      </c>
      <c r="P186" s="99">
        <v>0</v>
      </c>
      <c r="Q186" s="99" t="s">
        <v>855</v>
      </c>
      <c r="R186" s="99">
        <v>0</v>
      </c>
      <c r="S186" s="99" t="s">
        <v>855</v>
      </c>
      <c r="T186" s="99">
        <v>0</v>
      </c>
      <c r="U186" s="99" t="s">
        <v>855</v>
      </c>
      <c r="V186" s="103">
        <v>0</v>
      </c>
    </row>
    <row r="187" spans="1:22">
      <c r="A187" s="104" t="s">
        <v>1369</v>
      </c>
      <c r="B187" s="105" t="s">
        <v>1370</v>
      </c>
      <c r="C187" s="105" t="s">
        <v>1371</v>
      </c>
      <c r="D187" s="105" t="s">
        <v>914</v>
      </c>
      <c r="E187" s="105" t="s">
        <v>854</v>
      </c>
      <c r="F187" s="106">
        <v>4789617052.4200001</v>
      </c>
      <c r="G187" s="107">
        <v>39423</v>
      </c>
      <c r="H187" s="108">
        <v>740465044</v>
      </c>
      <c r="I187" s="105">
        <v>0</v>
      </c>
      <c r="J187" s="108">
        <v>740465044</v>
      </c>
      <c r="K187" s="105" t="s">
        <v>855</v>
      </c>
      <c r="L187" s="105">
        <v>0</v>
      </c>
      <c r="M187" s="105" t="s">
        <v>855</v>
      </c>
      <c r="N187" s="105">
        <v>0</v>
      </c>
      <c r="O187" s="105" t="s">
        <v>855</v>
      </c>
      <c r="P187" s="105">
        <v>0</v>
      </c>
      <c r="Q187" s="105" t="s">
        <v>855</v>
      </c>
      <c r="R187" s="105">
        <v>0</v>
      </c>
      <c r="S187" s="105" t="s">
        <v>855</v>
      </c>
      <c r="T187" s="105">
        <v>0</v>
      </c>
      <c r="U187" s="105" t="s">
        <v>855</v>
      </c>
      <c r="V187" s="109">
        <v>0</v>
      </c>
    </row>
    <row r="188" spans="1:22">
      <c r="A188" s="98" t="s">
        <v>1372</v>
      </c>
      <c r="B188" s="99" t="s">
        <v>1373</v>
      </c>
      <c r="C188" s="99" t="s">
        <v>1374</v>
      </c>
      <c r="D188" s="99" t="s">
        <v>871</v>
      </c>
      <c r="E188" s="99" t="s">
        <v>854</v>
      </c>
      <c r="F188" s="100">
        <v>150000000</v>
      </c>
      <c r="G188" s="101">
        <v>41759</v>
      </c>
      <c r="H188" s="102">
        <v>1026245</v>
      </c>
      <c r="I188" s="102">
        <v>873819</v>
      </c>
      <c r="J188" s="102">
        <v>1900064</v>
      </c>
      <c r="K188" s="99" t="s">
        <v>855</v>
      </c>
      <c r="L188" s="99">
        <v>0</v>
      </c>
      <c r="M188" s="99" t="s">
        <v>855</v>
      </c>
      <c r="N188" s="99">
        <v>0</v>
      </c>
      <c r="O188" s="99" t="s">
        <v>855</v>
      </c>
      <c r="P188" s="99">
        <v>0</v>
      </c>
      <c r="Q188" s="99" t="s">
        <v>855</v>
      </c>
      <c r="R188" s="99">
        <v>0</v>
      </c>
      <c r="S188" s="99" t="s">
        <v>855</v>
      </c>
      <c r="T188" s="99">
        <v>0</v>
      </c>
      <c r="U188" s="99" t="s">
        <v>855</v>
      </c>
      <c r="V188" s="103">
        <v>0</v>
      </c>
    </row>
    <row r="189" spans="1:22">
      <c r="A189" s="104" t="s">
        <v>1375</v>
      </c>
      <c r="B189" s="105" t="s">
        <v>1376</v>
      </c>
      <c r="C189" s="105" t="s">
        <v>1377</v>
      </c>
      <c r="D189" s="105" t="s">
        <v>914</v>
      </c>
      <c r="E189" s="105" t="s">
        <v>854</v>
      </c>
      <c r="F189" s="106">
        <v>3182715954.1199999</v>
      </c>
      <c r="G189" s="107">
        <v>41009</v>
      </c>
      <c r="H189" s="108">
        <v>476415612</v>
      </c>
      <c r="I189" s="105">
        <v>0</v>
      </c>
      <c r="J189" s="108">
        <v>476415612</v>
      </c>
      <c r="K189" s="105" t="s">
        <v>855</v>
      </c>
      <c r="L189" s="105">
        <v>0</v>
      </c>
      <c r="M189" s="105" t="s">
        <v>855</v>
      </c>
      <c r="N189" s="105">
        <v>0</v>
      </c>
      <c r="O189" s="105" t="s">
        <v>855</v>
      </c>
      <c r="P189" s="105">
        <v>0</v>
      </c>
      <c r="Q189" s="105" t="s">
        <v>855</v>
      </c>
      <c r="R189" s="105">
        <v>0</v>
      </c>
      <c r="S189" s="105" t="s">
        <v>855</v>
      </c>
      <c r="T189" s="105">
        <v>0</v>
      </c>
      <c r="U189" s="105" t="s">
        <v>855</v>
      </c>
      <c r="V189" s="109">
        <v>0</v>
      </c>
    </row>
    <row r="190" spans="1:22">
      <c r="A190" s="98" t="s">
        <v>859</v>
      </c>
      <c r="B190" s="99" t="s">
        <v>860</v>
      </c>
      <c r="C190" s="99" t="s">
        <v>861</v>
      </c>
      <c r="D190" s="99" t="s">
        <v>862</v>
      </c>
      <c r="E190" s="99" t="s">
        <v>863</v>
      </c>
      <c r="F190" s="100">
        <v>1499999993</v>
      </c>
      <c r="G190" s="101">
        <v>42492</v>
      </c>
      <c r="H190" s="102">
        <v>130434782</v>
      </c>
      <c r="I190" s="99">
        <v>0</v>
      </c>
      <c r="J190" s="102">
        <v>130434782</v>
      </c>
      <c r="K190" s="99" t="s">
        <v>855</v>
      </c>
      <c r="L190" s="99">
        <v>0</v>
      </c>
      <c r="M190" s="99" t="s">
        <v>855</v>
      </c>
      <c r="N190" s="99">
        <v>0</v>
      </c>
      <c r="O190" s="99" t="s">
        <v>855</v>
      </c>
      <c r="P190" s="99">
        <v>0</v>
      </c>
      <c r="Q190" s="99" t="s">
        <v>855</v>
      </c>
      <c r="R190" s="99">
        <v>0</v>
      </c>
      <c r="S190" s="99" t="s">
        <v>855</v>
      </c>
      <c r="T190" s="99">
        <v>0</v>
      </c>
      <c r="U190" s="99" t="s">
        <v>855</v>
      </c>
      <c r="V190" s="103">
        <v>0</v>
      </c>
    </row>
    <row r="191" spans="1:22">
      <c r="A191" s="104" t="s">
        <v>1378</v>
      </c>
      <c r="B191" s="105" t="s">
        <v>1379</v>
      </c>
      <c r="C191" s="105" t="s">
        <v>1380</v>
      </c>
      <c r="D191" s="105" t="s">
        <v>871</v>
      </c>
      <c r="E191" s="105" t="s">
        <v>854</v>
      </c>
      <c r="F191" s="106">
        <v>1260000001.8499999</v>
      </c>
      <c r="G191" s="107">
        <v>42352</v>
      </c>
      <c r="H191" s="108">
        <v>641553423</v>
      </c>
      <c r="I191" s="108">
        <v>695046557</v>
      </c>
      <c r="J191" s="108">
        <v>1336599980</v>
      </c>
      <c r="K191" s="105" t="s">
        <v>855</v>
      </c>
      <c r="L191" s="105">
        <v>0</v>
      </c>
      <c r="M191" s="105" t="s">
        <v>855</v>
      </c>
      <c r="N191" s="105">
        <v>0</v>
      </c>
      <c r="O191" s="105" t="s">
        <v>855</v>
      </c>
      <c r="P191" s="105">
        <v>0</v>
      </c>
      <c r="Q191" s="105" t="s">
        <v>855</v>
      </c>
      <c r="R191" s="105">
        <v>0</v>
      </c>
      <c r="S191" s="105" t="s">
        <v>855</v>
      </c>
      <c r="T191" s="105">
        <v>0</v>
      </c>
      <c r="U191" s="105" t="s">
        <v>855</v>
      </c>
      <c r="V191" s="109">
        <v>0</v>
      </c>
    </row>
    <row r="192" spans="1:22">
      <c r="A192" s="98" t="s">
        <v>2757</v>
      </c>
      <c r="B192" s="99" t="s">
        <v>2758</v>
      </c>
      <c r="C192" s="99" t="s">
        <v>2759</v>
      </c>
      <c r="D192" s="99" t="s">
        <v>871</v>
      </c>
      <c r="E192" s="99" t="s">
        <v>854</v>
      </c>
      <c r="F192" s="100">
        <v>1118909560.3900001</v>
      </c>
      <c r="G192" s="101">
        <v>41801</v>
      </c>
      <c r="H192" s="102">
        <v>58782489</v>
      </c>
      <c r="I192" s="102">
        <v>111546028</v>
      </c>
      <c r="J192" s="102">
        <v>170328517</v>
      </c>
      <c r="K192" s="99" t="s">
        <v>855</v>
      </c>
      <c r="L192" s="99">
        <v>0</v>
      </c>
      <c r="M192" s="99" t="s">
        <v>855</v>
      </c>
      <c r="N192" s="99">
        <v>0</v>
      </c>
      <c r="O192" s="99" t="s">
        <v>855</v>
      </c>
      <c r="P192" s="99">
        <v>0</v>
      </c>
      <c r="Q192" s="99" t="s">
        <v>855</v>
      </c>
      <c r="R192" s="99">
        <v>0</v>
      </c>
      <c r="S192" s="99" t="s">
        <v>855</v>
      </c>
      <c r="T192" s="99">
        <v>0</v>
      </c>
      <c r="U192" s="99" t="s">
        <v>855</v>
      </c>
      <c r="V192" s="103">
        <v>0</v>
      </c>
    </row>
    <row r="193" spans="1:22">
      <c r="A193" s="104" t="s">
        <v>1381</v>
      </c>
      <c r="B193" s="105" t="s">
        <v>1382</v>
      </c>
      <c r="C193" s="105" t="s">
        <v>2760</v>
      </c>
      <c r="D193" s="105" t="s">
        <v>871</v>
      </c>
      <c r="E193" s="105" t="s">
        <v>854</v>
      </c>
      <c r="F193" s="106">
        <v>616732727.62</v>
      </c>
      <c r="G193" s="107">
        <v>42487</v>
      </c>
      <c r="H193" s="108">
        <v>647015</v>
      </c>
      <c r="I193" s="105">
        <v>0</v>
      </c>
      <c r="J193" s="108">
        <v>647015</v>
      </c>
      <c r="K193" s="105" t="s">
        <v>855</v>
      </c>
      <c r="L193" s="105">
        <v>0</v>
      </c>
      <c r="M193" s="105" t="s">
        <v>855</v>
      </c>
      <c r="N193" s="105">
        <v>0</v>
      </c>
      <c r="O193" s="105" t="s">
        <v>855</v>
      </c>
      <c r="P193" s="105">
        <v>0</v>
      </c>
      <c r="Q193" s="105" t="s">
        <v>855</v>
      </c>
      <c r="R193" s="105">
        <v>0</v>
      </c>
      <c r="S193" s="105" t="s">
        <v>855</v>
      </c>
      <c r="T193" s="105">
        <v>0</v>
      </c>
      <c r="U193" s="105" t="s">
        <v>855</v>
      </c>
      <c r="V193" s="109">
        <v>0</v>
      </c>
    </row>
    <row r="194" spans="1:22">
      <c r="A194" s="98" t="s">
        <v>1383</v>
      </c>
      <c r="B194" s="99" t="s">
        <v>1384</v>
      </c>
      <c r="C194" s="99" t="s">
        <v>1385</v>
      </c>
      <c r="D194" s="99" t="s">
        <v>914</v>
      </c>
      <c r="E194" s="99" t="s">
        <v>854</v>
      </c>
      <c r="F194" s="100">
        <v>7011868492.6099997</v>
      </c>
      <c r="G194" s="101">
        <v>42467</v>
      </c>
      <c r="H194" s="102">
        <v>161769820</v>
      </c>
      <c r="I194" s="99">
        <v>0</v>
      </c>
      <c r="J194" s="102">
        <v>161769820</v>
      </c>
      <c r="K194" s="99" t="s">
        <v>855</v>
      </c>
      <c r="L194" s="99">
        <v>0</v>
      </c>
      <c r="M194" s="99" t="s">
        <v>855</v>
      </c>
      <c r="N194" s="99">
        <v>0</v>
      </c>
      <c r="O194" s="99" t="s">
        <v>855</v>
      </c>
      <c r="P194" s="99">
        <v>0</v>
      </c>
      <c r="Q194" s="99" t="s">
        <v>855</v>
      </c>
      <c r="R194" s="99">
        <v>0</v>
      </c>
      <c r="S194" s="99" t="s">
        <v>855</v>
      </c>
      <c r="T194" s="99">
        <v>0</v>
      </c>
      <c r="U194" s="99" t="s">
        <v>855</v>
      </c>
      <c r="V194" s="103">
        <v>0</v>
      </c>
    </row>
    <row r="195" spans="1:22">
      <c r="A195" s="104" t="s">
        <v>1386</v>
      </c>
      <c r="B195" s="105" t="s">
        <v>1387</v>
      </c>
      <c r="C195" s="105" t="s">
        <v>1388</v>
      </c>
      <c r="D195" s="105" t="s">
        <v>914</v>
      </c>
      <c r="E195" s="105" t="s">
        <v>854</v>
      </c>
      <c r="F195" s="106">
        <v>2016410410.1700001</v>
      </c>
      <c r="G195" s="107">
        <v>42501</v>
      </c>
      <c r="H195" s="108">
        <v>198675967</v>
      </c>
      <c r="I195" s="105">
        <v>0</v>
      </c>
      <c r="J195" s="108">
        <v>198675967</v>
      </c>
      <c r="K195" s="105" t="s">
        <v>855</v>
      </c>
      <c r="L195" s="105">
        <v>0</v>
      </c>
      <c r="M195" s="105" t="s">
        <v>855</v>
      </c>
      <c r="N195" s="105">
        <v>0</v>
      </c>
      <c r="O195" s="105" t="s">
        <v>855</v>
      </c>
      <c r="P195" s="105">
        <v>0</v>
      </c>
      <c r="Q195" s="105" t="s">
        <v>855</v>
      </c>
      <c r="R195" s="105">
        <v>0</v>
      </c>
      <c r="S195" s="105" t="s">
        <v>855</v>
      </c>
      <c r="T195" s="105">
        <v>0</v>
      </c>
      <c r="U195" s="105" t="s">
        <v>855</v>
      </c>
      <c r="V195" s="109">
        <v>0</v>
      </c>
    </row>
    <row r="196" spans="1:22">
      <c r="A196" s="98" t="s">
        <v>1389</v>
      </c>
      <c r="B196" s="99" t="s">
        <v>1390</v>
      </c>
      <c r="C196" s="99" t="s">
        <v>1391</v>
      </c>
      <c r="D196" s="99" t="s">
        <v>871</v>
      </c>
      <c r="E196" s="99" t="s">
        <v>854</v>
      </c>
      <c r="F196" s="100">
        <v>650572403.39999998</v>
      </c>
      <c r="G196" s="101">
        <v>42373</v>
      </c>
      <c r="H196" s="102">
        <v>5876012</v>
      </c>
      <c r="I196" s="99">
        <v>0</v>
      </c>
      <c r="J196" s="102">
        <v>5876012</v>
      </c>
      <c r="K196" s="99" t="s">
        <v>855</v>
      </c>
      <c r="L196" s="99">
        <v>0</v>
      </c>
      <c r="M196" s="99" t="s">
        <v>855</v>
      </c>
      <c r="N196" s="99">
        <v>0</v>
      </c>
      <c r="O196" s="99" t="s">
        <v>855</v>
      </c>
      <c r="P196" s="99">
        <v>0</v>
      </c>
      <c r="Q196" s="99" t="s">
        <v>855</v>
      </c>
      <c r="R196" s="99">
        <v>0</v>
      </c>
      <c r="S196" s="99" t="s">
        <v>855</v>
      </c>
      <c r="T196" s="99">
        <v>0</v>
      </c>
      <c r="U196" s="99" t="s">
        <v>855</v>
      </c>
      <c r="V196" s="103">
        <v>0</v>
      </c>
    </row>
    <row r="197" spans="1:22">
      <c r="A197" s="104" t="s">
        <v>660</v>
      </c>
      <c r="B197" s="105" t="s">
        <v>1392</v>
      </c>
      <c r="C197" s="105" t="s">
        <v>1393</v>
      </c>
      <c r="D197" s="105" t="s">
        <v>914</v>
      </c>
      <c r="E197" s="105" t="s">
        <v>854</v>
      </c>
      <c r="F197" s="106">
        <v>1124194269.26</v>
      </c>
      <c r="G197" s="107">
        <v>42489</v>
      </c>
      <c r="H197" s="108">
        <v>317178517</v>
      </c>
      <c r="I197" s="105">
        <v>0</v>
      </c>
      <c r="J197" s="108">
        <v>317178517</v>
      </c>
      <c r="K197" s="105" t="s">
        <v>855</v>
      </c>
      <c r="L197" s="105">
        <v>0</v>
      </c>
      <c r="M197" s="105" t="s">
        <v>855</v>
      </c>
      <c r="N197" s="105">
        <v>0</v>
      </c>
      <c r="O197" s="105" t="s">
        <v>855</v>
      </c>
      <c r="P197" s="105">
        <v>0</v>
      </c>
      <c r="Q197" s="105" t="s">
        <v>855</v>
      </c>
      <c r="R197" s="105">
        <v>0</v>
      </c>
      <c r="S197" s="105" t="s">
        <v>855</v>
      </c>
      <c r="T197" s="105">
        <v>0</v>
      </c>
      <c r="U197" s="105" t="s">
        <v>855</v>
      </c>
      <c r="V197" s="109">
        <v>0</v>
      </c>
    </row>
    <row r="198" spans="1:22">
      <c r="A198" s="98" t="s">
        <v>1394</v>
      </c>
      <c r="B198" s="99" t="s">
        <v>1395</v>
      </c>
      <c r="C198" s="99" t="s">
        <v>1396</v>
      </c>
      <c r="D198" s="99" t="s">
        <v>871</v>
      </c>
      <c r="E198" s="99" t="s">
        <v>854</v>
      </c>
      <c r="F198" s="100">
        <v>30602186.559999999</v>
      </c>
      <c r="G198" s="101">
        <v>35383</v>
      </c>
      <c r="H198" s="102">
        <v>5388995</v>
      </c>
      <c r="I198" s="102">
        <v>10777990</v>
      </c>
      <c r="J198" s="102">
        <v>16166985</v>
      </c>
      <c r="K198" s="99" t="s">
        <v>855</v>
      </c>
      <c r="L198" s="99">
        <v>0</v>
      </c>
      <c r="M198" s="99" t="s">
        <v>855</v>
      </c>
      <c r="N198" s="99">
        <v>0</v>
      </c>
      <c r="O198" s="99" t="s">
        <v>855</v>
      </c>
      <c r="P198" s="99">
        <v>0</v>
      </c>
      <c r="Q198" s="99" t="s">
        <v>855</v>
      </c>
      <c r="R198" s="99">
        <v>0</v>
      </c>
      <c r="S198" s="99" t="s">
        <v>855</v>
      </c>
      <c r="T198" s="99">
        <v>0</v>
      </c>
      <c r="U198" s="99" t="s">
        <v>855</v>
      </c>
      <c r="V198" s="103">
        <v>0</v>
      </c>
    </row>
    <row r="199" spans="1:22">
      <c r="A199" s="104" t="s">
        <v>1397</v>
      </c>
      <c r="B199" s="105" t="s">
        <v>1398</v>
      </c>
      <c r="C199" s="105" t="s">
        <v>1399</v>
      </c>
      <c r="D199" s="105" t="s">
        <v>914</v>
      </c>
      <c r="E199" s="105" t="s">
        <v>854</v>
      </c>
      <c r="F199" s="106">
        <v>334251231.39999998</v>
      </c>
      <c r="G199" s="107">
        <v>41906</v>
      </c>
      <c r="H199" s="108">
        <v>179000000</v>
      </c>
      <c r="I199" s="105">
        <v>0</v>
      </c>
      <c r="J199" s="108">
        <v>179000000</v>
      </c>
      <c r="K199" s="105" t="s">
        <v>855</v>
      </c>
      <c r="L199" s="105">
        <v>0</v>
      </c>
      <c r="M199" s="105" t="s">
        <v>855</v>
      </c>
      <c r="N199" s="105">
        <v>0</v>
      </c>
      <c r="O199" s="105" t="s">
        <v>855</v>
      </c>
      <c r="P199" s="105">
        <v>0</v>
      </c>
      <c r="Q199" s="105" t="s">
        <v>855</v>
      </c>
      <c r="R199" s="105">
        <v>0</v>
      </c>
      <c r="S199" s="105" t="s">
        <v>855</v>
      </c>
      <c r="T199" s="105">
        <v>0</v>
      </c>
      <c r="U199" s="105" t="s">
        <v>855</v>
      </c>
      <c r="V199" s="109">
        <v>0</v>
      </c>
    </row>
    <row r="200" spans="1:22">
      <c r="A200" s="98" t="s">
        <v>1400</v>
      </c>
      <c r="B200" s="99" t="s">
        <v>1401</v>
      </c>
      <c r="C200" s="99" t="s">
        <v>1402</v>
      </c>
      <c r="D200" s="99" t="s">
        <v>929</v>
      </c>
      <c r="E200" s="99" t="s">
        <v>854</v>
      </c>
      <c r="F200" s="100">
        <v>488183378.76999998</v>
      </c>
      <c r="G200" s="101">
        <v>39289</v>
      </c>
      <c r="H200" s="102">
        <v>31257700</v>
      </c>
      <c r="I200" s="102">
        <v>61361556</v>
      </c>
      <c r="J200" s="102">
        <v>92619256</v>
      </c>
      <c r="K200" s="99" t="s">
        <v>855</v>
      </c>
      <c r="L200" s="99">
        <v>0</v>
      </c>
      <c r="M200" s="99" t="s">
        <v>855</v>
      </c>
      <c r="N200" s="99">
        <v>0</v>
      </c>
      <c r="O200" s="99" t="s">
        <v>855</v>
      </c>
      <c r="P200" s="99">
        <v>0</v>
      </c>
      <c r="Q200" s="99" t="s">
        <v>855</v>
      </c>
      <c r="R200" s="99">
        <v>0</v>
      </c>
      <c r="S200" s="99" t="s">
        <v>855</v>
      </c>
      <c r="T200" s="99">
        <v>0</v>
      </c>
      <c r="U200" s="99" t="s">
        <v>855</v>
      </c>
      <c r="V200" s="103">
        <v>0</v>
      </c>
    </row>
    <row r="201" spans="1:22">
      <c r="A201" s="104" t="s">
        <v>1403</v>
      </c>
      <c r="B201" s="105" t="s">
        <v>663</v>
      </c>
      <c r="C201" s="105" t="s">
        <v>1404</v>
      </c>
      <c r="D201" s="105" t="s">
        <v>914</v>
      </c>
      <c r="E201" s="105" t="s">
        <v>854</v>
      </c>
      <c r="F201" s="106">
        <v>1683266389.5</v>
      </c>
      <c r="G201" s="107">
        <v>42447</v>
      </c>
      <c r="H201" s="108">
        <v>225000000</v>
      </c>
      <c r="I201" s="105">
        <v>0</v>
      </c>
      <c r="J201" s="108">
        <v>225000000</v>
      </c>
      <c r="K201" s="105" t="s">
        <v>855</v>
      </c>
      <c r="L201" s="105">
        <v>0</v>
      </c>
      <c r="M201" s="105" t="s">
        <v>855</v>
      </c>
      <c r="N201" s="105">
        <v>0</v>
      </c>
      <c r="O201" s="105" t="s">
        <v>855</v>
      </c>
      <c r="P201" s="105">
        <v>0</v>
      </c>
      <c r="Q201" s="105" t="s">
        <v>855</v>
      </c>
      <c r="R201" s="105">
        <v>0</v>
      </c>
      <c r="S201" s="105" t="s">
        <v>855</v>
      </c>
      <c r="T201" s="105">
        <v>0</v>
      </c>
      <c r="U201" s="105" t="s">
        <v>855</v>
      </c>
      <c r="V201" s="109">
        <v>0</v>
      </c>
    </row>
    <row r="202" spans="1:22">
      <c r="A202" s="98" t="s">
        <v>1405</v>
      </c>
      <c r="B202" s="99" t="s">
        <v>1406</v>
      </c>
      <c r="C202" s="99" t="s">
        <v>1407</v>
      </c>
      <c r="D202" s="99" t="s">
        <v>871</v>
      </c>
      <c r="E202" s="99" t="s">
        <v>854</v>
      </c>
      <c r="F202" s="100">
        <v>536949301.21000004</v>
      </c>
      <c r="G202" s="101">
        <v>41394</v>
      </c>
      <c r="H202" s="102">
        <v>5962454</v>
      </c>
      <c r="I202" s="102">
        <v>11924908</v>
      </c>
      <c r="J202" s="102">
        <v>17887362</v>
      </c>
      <c r="K202" s="99" t="s">
        <v>855</v>
      </c>
      <c r="L202" s="99">
        <v>0</v>
      </c>
      <c r="M202" s="99" t="s">
        <v>855</v>
      </c>
      <c r="N202" s="99">
        <v>0</v>
      </c>
      <c r="O202" s="99" t="s">
        <v>855</v>
      </c>
      <c r="P202" s="99">
        <v>0</v>
      </c>
      <c r="Q202" s="99" t="s">
        <v>855</v>
      </c>
      <c r="R202" s="99">
        <v>0</v>
      </c>
      <c r="S202" s="99" t="s">
        <v>855</v>
      </c>
      <c r="T202" s="99">
        <v>0</v>
      </c>
      <c r="U202" s="99" t="s">
        <v>855</v>
      </c>
      <c r="V202" s="103">
        <v>0</v>
      </c>
    </row>
    <row r="203" spans="1:22">
      <c r="A203" s="104" t="s">
        <v>1408</v>
      </c>
      <c r="B203" s="105" t="s">
        <v>1409</v>
      </c>
      <c r="C203" s="105" t="s">
        <v>1410</v>
      </c>
      <c r="D203" s="105" t="s">
        <v>871</v>
      </c>
      <c r="E203" s="105" t="s">
        <v>854</v>
      </c>
      <c r="F203" s="106">
        <v>14000000</v>
      </c>
      <c r="G203" s="107">
        <v>39786</v>
      </c>
      <c r="H203" s="108">
        <v>2846929</v>
      </c>
      <c r="I203" s="108">
        <v>2375293</v>
      </c>
      <c r="J203" s="108">
        <v>5222222</v>
      </c>
      <c r="K203" s="105" t="s">
        <v>855</v>
      </c>
      <c r="L203" s="105">
        <v>0</v>
      </c>
      <c r="M203" s="105" t="s">
        <v>855</v>
      </c>
      <c r="N203" s="105">
        <v>0</v>
      </c>
      <c r="O203" s="105" t="s">
        <v>855</v>
      </c>
      <c r="P203" s="105">
        <v>0</v>
      </c>
      <c r="Q203" s="105" t="s">
        <v>855</v>
      </c>
      <c r="R203" s="105">
        <v>0</v>
      </c>
      <c r="S203" s="105" t="s">
        <v>855</v>
      </c>
      <c r="T203" s="105">
        <v>0</v>
      </c>
      <c r="U203" s="105" t="s">
        <v>855</v>
      </c>
      <c r="V203" s="109">
        <v>0</v>
      </c>
    </row>
    <row r="204" spans="1:22">
      <c r="A204" s="98" t="s">
        <v>1411</v>
      </c>
      <c r="B204" s="99" t="s">
        <v>1412</v>
      </c>
      <c r="C204" s="99" t="s">
        <v>1413</v>
      </c>
      <c r="D204" s="99" t="s">
        <v>914</v>
      </c>
      <c r="E204" s="99" t="s">
        <v>854</v>
      </c>
      <c r="F204" s="100">
        <v>1356704477.27</v>
      </c>
      <c r="G204" s="101">
        <v>42489</v>
      </c>
      <c r="H204" s="102">
        <v>165001783</v>
      </c>
      <c r="I204" s="99">
        <v>0</v>
      </c>
      <c r="J204" s="102">
        <v>165001783</v>
      </c>
      <c r="K204" s="99" t="s">
        <v>855</v>
      </c>
      <c r="L204" s="99">
        <v>0</v>
      </c>
      <c r="M204" s="99" t="s">
        <v>855</v>
      </c>
      <c r="N204" s="99">
        <v>0</v>
      </c>
      <c r="O204" s="99" t="s">
        <v>855</v>
      </c>
      <c r="P204" s="99">
        <v>0</v>
      </c>
      <c r="Q204" s="99" t="s">
        <v>855</v>
      </c>
      <c r="R204" s="99">
        <v>0</v>
      </c>
      <c r="S204" s="99" t="s">
        <v>855</v>
      </c>
      <c r="T204" s="99">
        <v>0</v>
      </c>
      <c r="U204" s="99" t="s">
        <v>855</v>
      </c>
      <c r="V204" s="103">
        <v>0</v>
      </c>
    </row>
    <row r="205" spans="1:22">
      <c r="A205" s="104" t="s">
        <v>1414</v>
      </c>
      <c r="B205" s="105" t="s">
        <v>1415</v>
      </c>
      <c r="C205" s="105" t="s">
        <v>1416</v>
      </c>
      <c r="D205" s="105" t="s">
        <v>871</v>
      </c>
      <c r="E205" s="105" t="s">
        <v>854</v>
      </c>
      <c r="F205" s="106">
        <v>1722965684.3399999</v>
      </c>
      <c r="G205" s="107">
        <v>40379</v>
      </c>
      <c r="H205" s="108">
        <v>210197577031248</v>
      </c>
      <c r="I205" s="108">
        <v>66665012</v>
      </c>
      <c r="J205" s="108">
        <v>210197643696260</v>
      </c>
      <c r="K205" s="105" t="s">
        <v>855</v>
      </c>
      <c r="L205" s="105">
        <v>0</v>
      </c>
      <c r="M205" s="105" t="s">
        <v>855</v>
      </c>
      <c r="N205" s="105">
        <v>0</v>
      </c>
      <c r="O205" s="105" t="s">
        <v>855</v>
      </c>
      <c r="P205" s="105">
        <v>0</v>
      </c>
      <c r="Q205" s="105" t="s">
        <v>855</v>
      </c>
      <c r="R205" s="105">
        <v>0</v>
      </c>
      <c r="S205" s="105" t="s">
        <v>855</v>
      </c>
      <c r="T205" s="105">
        <v>0</v>
      </c>
      <c r="U205" s="105" t="s">
        <v>855</v>
      </c>
      <c r="V205" s="109">
        <v>0</v>
      </c>
    </row>
    <row r="206" spans="1:22">
      <c r="A206" s="98" t="s">
        <v>667</v>
      </c>
      <c r="B206" s="99" t="s">
        <v>1417</v>
      </c>
      <c r="C206" s="99" t="s">
        <v>1418</v>
      </c>
      <c r="D206" s="99" t="s">
        <v>914</v>
      </c>
      <c r="E206" s="99" t="s">
        <v>854</v>
      </c>
      <c r="F206" s="100">
        <v>594164902.55999994</v>
      </c>
      <c r="G206" s="101">
        <v>42031</v>
      </c>
      <c r="H206" s="102">
        <v>53857284</v>
      </c>
      <c r="I206" s="99">
        <v>0</v>
      </c>
      <c r="J206" s="102">
        <v>53857284</v>
      </c>
      <c r="K206" s="99" t="s">
        <v>855</v>
      </c>
      <c r="L206" s="99">
        <v>0</v>
      </c>
      <c r="M206" s="99" t="s">
        <v>855</v>
      </c>
      <c r="N206" s="99">
        <v>0</v>
      </c>
      <c r="O206" s="99" t="s">
        <v>855</v>
      </c>
      <c r="P206" s="99">
        <v>0</v>
      </c>
      <c r="Q206" s="99" t="s">
        <v>855</v>
      </c>
      <c r="R206" s="99">
        <v>0</v>
      </c>
      <c r="S206" s="99" t="s">
        <v>855</v>
      </c>
      <c r="T206" s="99">
        <v>0</v>
      </c>
      <c r="U206" s="99" t="s">
        <v>855</v>
      </c>
      <c r="V206" s="103">
        <v>0</v>
      </c>
    </row>
    <row r="207" spans="1:22">
      <c r="A207" s="104" t="s">
        <v>1419</v>
      </c>
      <c r="B207" s="105" t="s">
        <v>1420</v>
      </c>
      <c r="C207" s="105" t="s">
        <v>1421</v>
      </c>
      <c r="D207" s="105" t="s">
        <v>929</v>
      </c>
      <c r="E207" s="105" t="s">
        <v>854</v>
      </c>
      <c r="F207" s="106">
        <v>1116676965.75</v>
      </c>
      <c r="G207" s="107">
        <v>42433</v>
      </c>
      <c r="H207" s="108">
        <v>29440000</v>
      </c>
      <c r="I207" s="108">
        <v>58880000</v>
      </c>
      <c r="J207" s="108">
        <v>88320000</v>
      </c>
      <c r="K207" s="105" t="s">
        <v>855</v>
      </c>
      <c r="L207" s="105">
        <v>0</v>
      </c>
      <c r="M207" s="105" t="s">
        <v>855</v>
      </c>
      <c r="N207" s="105">
        <v>0</v>
      </c>
      <c r="O207" s="105" t="s">
        <v>855</v>
      </c>
      <c r="P207" s="105">
        <v>0</v>
      </c>
      <c r="Q207" s="105" t="s">
        <v>855</v>
      </c>
      <c r="R207" s="105">
        <v>0</v>
      </c>
      <c r="S207" s="105" t="s">
        <v>855</v>
      </c>
      <c r="T207" s="105">
        <v>0</v>
      </c>
      <c r="U207" s="105" t="s">
        <v>855</v>
      </c>
      <c r="V207" s="109">
        <v>0</v>
      </c>
    </row>
    <row r="208" spans="1:22">
      <c r="A208" s="98" t="s">
        <v>2190</v>
      </c>
      <c r="B208" s="99" t="s">
        <v>2191</v>
      </c>
      <c r="C208" s="99" t="s">
        <v>2192</v>
      </c>
      <c r="D208" s="99" t="s">
        <v>871</v>
      </c>
      <c r="E208" s="99" t="s">
        <v>854</v>
      </c>
      <c r="F208" s="100">
        <v>759241529</v>
      </c>
      <c r="G208" s="101">
        <v>42257</v>
      </c>
      <c r="H208" s="102">
        <v>759241529</v>
      </c>
      <c r="I208" s="99">
        <v>0</v>
      </c>
      <c r="J208" s="102">
        <v>759241529</v>
      </c>
      <c r="K208" s="99" t="s">
        <v>855</v>
      </c>
      <c r="L208" s="99">
        <v>0</v>
      </c>
      <c r="M208" s="99" t="s">
        <v>855</v>
      </c>
      <c r="N208" s="99">
        <v>0</v>
      </c>
      <c r="O208" s="99" t="s">
        <v>855</v>
      </c>
      <c r="P208" s="99">
        <v>0</v>
      </c>
      <c r="Q208" s="99" t="s">
        <v>855</v>
      </c>
      <c r="R208" s="99">
        <v>0</v>
      </c>
      <c r="S208" s="99" t="s">
        <v>855</v>
      </c>
      <c r="T208" s="99">
        <v>0</v>
      </c>
      <c r="U208" s="99" t="s">
        <v>855</v>
      </c>
      <c r="V208" s="103">
        <v>0</v>
      </c>
    </row>
    <row r="209" spans="1:22">
      <c r="A209" s="104" t="s">
        <v>1422</v>
      </c>
      <c r="B209" s="105" t="s">
        <v>1423</v>
      </c>
      <c r="C209" s="105" t="s">
        <v>1424</v>
      </c>
      <c r="D209" s="105" t="s">
        <v>871</v>
      </c>
      <c r="E209" s="105" t="s">
        <v>854</v>
      </c>
      <c r="F209" s="106">
        <v>23748768.84</v>
      </c>
      <c r="G209" s="107">
        <v>39931</v>
      </c>
      <c r="H209" s="108">
        <v>265160</v>
      </c>
      <c r="I209" s="108">
        <v>461354</v>
      </c>
      <c r="J209" s="108">
        <v>726514</v>
      </c>
      <c r="K209" s="105" t="s">
        <v>855</v>
      </c>
      <c r="L209" s="105">
        <v>0</v>
      </c>
      <c r="M209" s="105" t="s">
        <v>855</v>
      </c>
      <c r="N209" s="105">
        <v>0</v>
      </c>
      <c r="O209" s="105" t="s">
        <v>855</v>
      </c>
      <c r="P209" s="105">
        <v>0</v>
      </c>
      <c r="Q209" s="105" t="s">
        <v>855</v>
      </c>
      <c r="R209" s="105">
        <v>0</v>
      </c>
      <c r="S209" s="105" t="s">
        <v>855</v>
      </c>
      <c r="T209" s="105">
        <v>0</v>
      </c>
      <c r="U209" s="105" t="s">
        <v>855</v>
      </c>
      <c r="V209" s="109">
        <v>0</v>
      </c>
    </row>
    <row r="210" spans="1:22">
      <c r="A210" s="98" t="s">
        <v>1425</v>
      </c>
      <c r="B210" s="99" t="s">
        <v>1426</v>
      </c>
      <c r="C210" s="99" t="s">
        <v>1427</v>
      </c>
      <c r="D210" s="99" t="s">
        <v>914</v>
      </c>
      <c r="E210" s="99" t="s">
        <v>854</v>
      </c>
      <c r="F210" s="100">
        <v>9740777179.5900002</v>
      </c>
      <c r="G210" s="101">
        <v>41024</v>
      </c>
      <c r="H210" s="102">
        <v>553934646</v>
      </c>
      <c r="I210" s="99">
        <v>0</v>
      </c>
      <c r="J210" s="102">
        <v>553934646</v>
      </c>
      <c r="K210" s="99" t="s">
        <v>855</v>
      </c>
      <c r="L210" s="99">
        <v>0</v>
      </c>
      <c r="M210" s="99" t="s">
        <v>855</v>
      </c>
      <c r="N210" s="99">
        <v>0</v>
      </c>
      <c r="O210" s="99" t="s">
        <v>855</v>
      </c>
      <c r="P210" s="99">
        <v>0</v>
      </c>
      <c r="Q210" s="99" t="s">
        <v>855</v>
      </c>
      <c r="R210" s="99">
        <v>0</v>
      </c>
      <c r="S210" s="99" t="s">
        <v>855</v>
      </c>
      <c r="T210" s="99">
        <v>0</v>
      </c>
      <c r="U210" s="99" t="s">
        <v>855</v>
      </c>
      <c r="V210" s="103">
        <v>0</v>
      </c>
    </row>
    <row r="211" spans="1:22">
      <c r="A211" s="104" t="s">
        <v>1428</v>
      </c>
      <c r="B211" s="105" t="s">
        <v>1429</v>
      </c>
      <c r="C211" s="105" t="s">
        <v>1430</v>
      </c>
      <c r="D211" s="105" t="s">
        <v>871</v>
      </c>
      <c r="E211" s="105" t="s">
        <v>854</v>
      </c>
      <c r="F211" s="106">
        <v>12351465.869999999</v>
      </c>
      <c r="G211" s="107">
        <v>38470</v>
      </c>
      <c r="H211" s="108">
        <v>913778</v>
      </c>
      <c r="I211" s="105">
        <v>0</v>
      </c>
      <c r="J211" s="108">
        <v>913778</v>
      </c>
      <c r="K211" s="105" t="s">
        <v>855</v>
      </c>
      <c r="L211" s="105">
        <v>0</v>
      </c>
      <c r="M211" s="105" t="s">
        <v>855</v>
      </c>
      <c r="N211" s="105">
        <v>0</v>
      </c>
      <c r="O211" s="105" t="s">
        <v>855</v>
      </c>
      <c r="P211" s="105">
        <v>0</v>
      </c>
      <c r="Q211" s="105" t="s">
        <v>855</v>
      </c>
      <c r="R211" s="105">
        <v>0</v>
      </c>
      <c r="S211" s="105" t="s">
        <v>855</v>
      </c>
      <c r="T211" s="105">
        <v>0</v>
      </c>
      <c r="U211" s="105" t="s">
        <v>855</v>
      </c>
      <c r="V211" s="109">
        <v>0</v>
      </c>
    </row>
    <row r="212" spans="1:22">
      <c r="A212" s="98" t="s">
        <v>1431</v>
      </c>
      <c r="B212" s="99" t="s">
        <v>1432</v>
      </c>
      <c r="C212" s="99" t="s">
        <v>1433</v>
      </c>
      <c r="D212" s="99" t="s">
        <v>914</v>
      </c>
      <c r="E212" s="99" t="s">
        <v>854</v>
      </c>
      <c r="F212" s="100">
        <v>1402530425</v>
      </c>
      <c r="G212" s="101">
        <v>41003</v>
      </c>
      <c r="H212" s="102">
        <v>156293356</v>
      </c>
      <c r="I212" s="99">
        <v>0</v>
      </c>
      <c r="J212" s="102">
        <v>156293356</v>
      </c>
      <c r="K212" s="99" t="s">
        <v>855</v>
      </c>
      <c r="L212" s="99">
        <v>0</v>
      </c>
      <c r="M212" s="99" t="s">
        <v>855</v>
      </c>
      <c r="N212" s="99">
        <v>0</v>
      </c>
      <c r="O212" s="99" t="s">
        <v>855</v>
      </c>
      <c r="P212" s="99">
        <v>0</v>
      </c>
      <c r="Q212" s="99" t="s">
        <v>855</v>
      </c>
      <c r="R212" s="99">
        <v>0</v>
      </c>
      <c r="S212" s="99" t="s">
        <v>855</v>
      </c>
      <c r="T212" s="99">
        <v>0</v>
      </c>
      <c r="U212" s="99" t="s">
        <v>855</v>
      </c>
      <c r="V212" s="103">
        <v>0</v>
      </c>
    </row>
    <row r="213" spans="1:22">
      <c r="A213" s="104" t="s">
        <v>672</v>
      </c>
      <c r="B213" s="105" t="s">
        <v>1434</v>
      </c>
      <c r="C213" s="105" t="s">
        <v>1435</v>
      </c>
      <c r="D213" s="105" t="s">
        <v>867</v>
      </c>
      <c r="E213" s="105" t="s">
        <v>854</v>
      </c>
      <c r="F213" s="106">
        <v>376436699.64999998</v>
      </c>
      <c r="G213" s="107">
        <v>42375</v>
      </c>
      <c r="H213" s="108">
        <v>34581627</v>
      </c>
      <c r="I213" s="108">
        <v>13001621</v>
      </c>
      <c r="J213" s="108">
        <v>47583248</v>
      </c>
      <c r="K213" s="105" t="s">
        <v>855</v>
      </c>
      <c r="L213" s="105">
        <v>0</v>
      </c>
      <c r="M213" s="105" t="s">
        <v>855</v>
      </c>
      <c r="N213" s="105">
        <v>0</v>
      </c>
      <c r="O213" s="105" t="s">
        <v>855</v>
      </c>
      <c r="P213" s="105">
        <v>0</v>
      </c>
      <c r="Q213" s="105" t="s">
        <v>855</v>
      </c>
      <c r="R213" s="105">
        <v>0</v>
      </c>
      <c r="S213" s="105" t="s">
        <v>855</v>
      </c>
      <c r="T213" s="105">
        <v>0</v>
      </c>
      <c r="U213" s="105" t="s">
        <v>855</v>
      </c>
      <c r="V213" s="109">
        <v>0</v>
      </c>
    </row>
    <row r="214" spans="1:22">
      <c r="A214" s="98" t="s">
        <v>2761</v>
      </c>
      <c r="B214" s="99" t="s">
        <v>2762</v>
      </c>
      <c r="C214" s="99" t="s">
        <v>2763</v>
      </c>
      <c r="D214" s="99" t="s">
        <v>936</v>
      </c>
      <c r="E214" s="99" t="s">
        <v>854</v>
      </c>
      <c r="F214" s="100">
        <v>32915792</v>
      </c>
      <c r="G214" s="101">
        <v>42185</v>
      </c>
      <c r="H214" s="102">
        <v>27632976</v>
      </c>
      <c r="I214" s="99">
        <v>0</v>
      </c>
      <c r="J214" s="102">
        <v>27632976</v>
      </c>
      <c r="K214" s="99" t="s">
        <v>855</v>
      </c>
      <c r="L214" s="99">
        <v>0</v>
      </c>
      <c r="M214" s="99" t="s">
        <v>855</v>
      </c>
      <c r="N214" s="99">
        <v>0</v>
      </c>
      <c r="O214" s="99" t="s">
        <v>855</v>
      </c>
      <c r="P214" s="99">
        <v>0</v>
      </c>
      <c r="Q214" s="99" t="s">
        <v>855</v>
      </c>
      <c r="R214" s="99">
        <v>0</v>
      </c>
      <c r="S214" s="99" t="s">
        <v>855</v>
      </c>
      <c r="T214" s="99">
        <v>0</v>
      </c>
      <c r="U214" s="99" t="s">
        <v>855</v>
      </c>
      <c r="V214" s="103">
        <v>0</v>
      </c>
    </row>
    <row r="215" spans="1:22">
      <c r="A215" s="104" t="s">
        <v>1436</v>
      </c>
      <c r="B215" s="105" t="s">
        <v>1437</v>
      </c>
      <c r="C215" s="105" t="s">
        <v>1438</v>
      </c>
      <c r="D215" s="105" t="s">
        <v>853</v>
      </c>
      <c r="E215" s="105" t="s">
        <v>854</v>
      </c>
      <c r="F215" s="106">
        <v>991106.47</v>
      </c>
      <c r="G215" s="107">
        <v>41324</v>
      </c>
      <c r="H215" s="108">
        <v>18141989</v>
      </c>
      <c r="I215" s="108">
        <v>35810443</v>
      </c>
      <c r="J215" s="108">
        <v>53952432</v>
      </c>
      <c r="K215" s="105" t="s">
        <v>855</v>
      </c>
      <c r="L215" s="105">
        <v>0</v>
      </c>
      <c r="M215" s="105" t="s">
        <v>855</v>
      </c>
      <c r="N215" s="105">
        <v>0</v>
      </c>
      <c r="O215" s="105" t="s">
        <v>855</v>
      </c>
      <c r="P215" s="105">
        <v>0</v>
      </c>
      <c r="Q215" s="105" t="s">
        <v>855</v>
      </c>
      <c r="R215" s="105">
        <v>0</v>
      </c>
      <c r="S215" s="105" t="s">
        <v>855</v>
      </c>
      <c r="T215" s="105">
        <v>0</v>
      </c>
      <c r="U215" s="105" t="s">
        <v>855</v>
      </c>
      <c r="V215" s="109">
        <v>0</v>
      </c>
    </row>
    <row r="216" spans="1:22">
      <c r="A216" s="98" t="s">
        <v>1439</v>
      </c>
      <c r="B216" s="99" t="s">
        <v>1440</v>
      </c>
      <c r="C216" s="99" t="s">
        <v>1441</v>
      </c>
      <c r="D216" s="99" t="s">
        <v>929</v>
      </c>
      <c r="E216" s="99" t="s">
        <v>854</v>
      </c>
      <c r="F216" s="100">
        <v>600000001.32000005</v>
      </c>
      <c r="G216" s="101">
        <v>42480</v>
      </c>
      <c r="H216" s="102">
        <v>217566343</v>
      </c>
      <c r="I216" s="99">
        <v>0</v>
      </c>
      <c r="J216" s="102">
        <v>217566343</v>
      </c>
      <c r="K216" s="99" t="s">
        <v>855</v>
      </c>
      <c r="L216" s="99">
        <v>0</v>
      </c>
      <c r="M216" s="99" t="s">
        <v>855</v>
      </c>
      <c r="N216" s="99">
        <v>0</v>
      </c>
      <c r="O216" s="99" t="s">
        <v>855</v>
      </c>
      <c r="P216" s="99">
        <v>0</v>
      </c>
      <c r="Q216" s="99" t="s">
        <v>855</v>
      </c>
      <c r="R216" s="99">
        <v>0</v>
      </c>
      <c r="S216" s="99" t="s">
        <v>855</v>
      </c>
      <c r="T216" s="99">
        <v>0</v>
      </c>
      <c r="U216" s="99" t="s">
        <v>855</v>
      </c>
      <c r="V216" s="103">
        <v>0</v>
      </c>
    </row>
    <row r="217" spans="1:22">
      <c r="A217" s="104" t="s">
        <v>1442</v>
      </c>
      <c r="B217" s="105" t="s">
        <v>1443</v>
      </c>
      <c r="C217" s="105" t="s">
        <v>1444</v>
      </c>
      <c r="D217" s="105" t="s">
        <v>871</v>
      </c>
      <c r="E217" s="105" t="s">
        <v>854</v>
      </c>
      <c r="F217" s="106">
        <v>225000</v>
      </c>
      <c r="G217" s="107">
        <v>41361</v>
      </c>
      <c r="H217" s="108">
        <v>225000</v>
      </c>
      <c r="I217" s="105">
        <v>0</v>
      </c>
      <c r="J217" s="108">
        <v>225000</v>
      </c>
      <c r="K217" s="105" t="s">
        <v>855</v>
      </c>
      <c r="L217" s="105">
        <v>0</v>
      </c>
      <c r="M217" s="105" t="s">
        <v>855</v>
      </c>
      <c r="N217" s="105">
        <v>0</v>
      </c>
      <c r="O217" s="105" t="s">
        <v>855</v>
      </c>
      <c r="P217" s="105">
        <v>0</v>
      </c>
      <c r="Q217" s="105" t="s">
        <v>855</v>
      </c>
      <c r="R217" s="105">
        <v>0</v>
      </c>
      <c r="S217" s="105" t="s">
        <v>855</v>
      </c>
      <c r="T217" s="105">
        <v>0</v>
      </c>
      <c r="U217" s="105" t="s">
        <v>855</v>
      </c>
      <c r="V217" s="109">
        <v>0</v>
      </c>
    </row>
    <row r="218" spans="1:22">
      <c r="A218" s="98" t="s">
        <v>1445</v>
      </c>
      <c r="B218" s="99" t="s">
        <v>1446</v>
      </c>
      <c r="C218" s="99" t="s">
        <v>1447</v>
      </c>
      <c r="D218" s="99" t="s">
        <v>853</v>
      </c>
      <c r="E218" s="99" t="s">
        <v>854</v>
      </c>
      <c r="F218" s="100">
        <v>30592784.030000001</v>
      </c>
      <c r="G218" s="101">
        <v>42124</v>
      </c>
      <c r="H218" s="102">
        <v>604743293</v>
      </c>
      <c r="I218" s="99">
        <v>0</v>
      </c>
      <c r="J218" s="102">
        <v>604743293</v>
      </c>
      <c r="K218" s="99" t="s">
        <v>855</v>
      </c>
      <c r="L218" s="99">
        <v>0</v>
      </c>
      <c r="M218" s="99" t="s">
        <v>855</v>
      </c>
      <c r="N218" s="99">
        <v>0</v>
      </c>
      <c r="O218" s="99" t="s">
        <v>855</v>
      </c>
      <c r="P218" s="99">
        <v>0</v>
      </c>
      <c r="Q218" s="99" t="s">
        <v>855</v>
      </c>
      <c r="R218" s="99">
        <v>0</v>
      </c>
      <c r="S218" s="99" t="s">
        <v>855</v>
      </c>
      <c r="T218" s="99">
        <v>0</v>
      </c>
      <c r="U218" s="99" t="s">
        <v>855</v>
      </c>
      <c r="V218" s="103">
        <v>0</v>
      </c>
    </row>
    <row r="219" spans="1:22">
      <c r="A219" s="104" t="s">
        <v>1448</v>
      </c>
      <c r="B219" s="105" t="s">
        <v>1449</v>
      </c>
      <c r="C219" s="105" t="s">
        <v>1450</v>
      </c>
      <c r="D219" s="105" t="s">
        <v>914</v>
      </c>
      <c r="E219" s="105" t="s">
        <v>854</v>
      </c>
      <c r="F219" s="106">
        <v>2740661187.7399998</v>
      </c>
      <c r="G219" s="107">
        <v>42038</v>
      </c>
      <c r="H219" s="108">
        <v>378066162</v>
      </c>
      <c r="I219" s="105">
        <v>0</v>
      </c>
      <c r="J219" s="108">
        <v>378066162</v>
      </c>
      <c r="K219" s="105" t="s">
        <v>855</v>
      </c>
      <c r="L219" s="105">
        <v>0</v>
      </c>
      <c r="M219" s="105" t="s">
        <v>855</v>
      </c>
      <c r="N219" s="105">
        <v>0</v>
      </c>
      <c r="O219" s="105" t="s">
        <v>855</v>
      </c>
      <c r="P219" s="105">
        <v>0</v>
      </c>
      <c r="Q219" s="105" t="s">
        <v>855</v>
      </c>
      <c r="R219" s="105">
        <v>0</v>
      </c>
      <c r="S219" s="105" t="s">
        <v>855</v>
      </c>
      <c r="T219" s="105">
        <v>0</v>
      </c>
      <c r="U219" s="105" t="s">
        <v>855</v>
      </c>
      <c r="V219" s="109">
        <v>0</v>
      </c>
    </row>
    <row r="220" spans="1:22">
      <c r="A220" s="98" t="s">
        <v>1451</v>
      </c>
      <c r="B220" s="99" t="s">
        <v>1452</v>
      </c>
      <c r="C220" s="99" t="s">
        <v>1453</v>
      </c>
      <c r="D220" s="99" t="s">
        <v>871</v>
      </c>
      <c r="E220" s="99" t="s">
        <v>854</v>
      </c>
      <c r="F220" s="100">
        <v>490148</v>
      </c>
      <c r="G220" s="101">
        <v>42124</v>
      </c>
      <c r="H220" s="102">
        <v>490148</v>
      </c>
      <c r="I220" s="99">
        <v>0</v>
      </c>
      <c r="J220" s="102">
        <v>490148</v>
      </c>
      <c r="K220" s="99" t="s">
        <v>855</v>
      </c>
      <c r="L220" s="99">
        <v>0</v>
      </c>
      <c r="M220" s="99" t="s">
        <v>855</v>
      </c>
      <c r="N220" s="99">
        <v>0</v>
      </c>
      <c r="O220" s="99" t="s">
        <v>855</v>
      </c>
      <c r="P220" s="99">
        <v>0</v>
      </c>
      <c r="Q220" s="99" t="s">
        <v>855</v>
      </c>
      <c r="R220" s="99">
        <v>0</v>
      </c>
      <c r="S220" s="99" t="s">
        <v>855</v>
      </c>
      <c r="T220" s="99">
        <v>0</v>
      </c>
      <c r="U220" s="99" t="s">
        <v>855</v>
      </c>
      <c r="V220" s="103">
        <v>0</v>
      </c>
    </row>
    <row r="221" spans="1:22">
      <c r="A221" s="104" t="s">
        <v>1454</v>
      </c>
      <c r="B221" s="105" t="s">
        <v>1455</v>
      </c>
      <c r="C221" s="105" t="s">
        <v>1456</v>
      </c>
      <c r="D221" s="105" t="s">
        <v>853</v>
      </c>
      <c r="E221" s="105" t="s">
        <v>854</v>
      </c>
      <c r="F221" s="106">
        <v>699012</v>
      </c>
      <c r="G221" s="107">
        <v>42124</v>
      </c>
      <c r="H221" s="108">
        <v>699012</v>
      </c>
      <c r="I221" s="105">
        <v>0</v>
      </c>
      <c r="J221" s="108">
        <v>699012</v>
      </c>
      <c r="K221" s="105" t="s">
        <v>855</v>
      </c>
      <c r="L221" s="105">
        <v>0</v>
      </c>
      <c r="M221" s="105" t="s">
        <v>855</v>
      </c>
      <c r="N221" s="105">
        <v>0</v>
      </c>
      <c r="O221" s="105" t="s">
        <v>855</v>
      </c>
      <c r="P221" s="105">
        <v>0</v>
      </c>
      <c r="Q221" s="105" t="s">
        <v>855</v>
      </c>
      <c r="R221" s="105">
        <v>0</v>
      </c>
      <c r="S221" s="105" t="s">
        <v>855</v>
      </c>
      <c r="T221" s="105">
        <v>0</v>
      </c>
      <c r="U221" s="105" t="s">
        <v>855</v>
      </c>
      <c r="V221" s="109">
        <v>0</v>
      </c>
    </row>
    <row r="222" spans="1:22">
      <c r="A222" s="98" t="s">
        <v>1457</v>
      </c>
      <c r="B222" s="99" t="s">
        <v>1458</v>
      </c>
      <c r="C222" s="99" t="s">
        <v>1459</v>
      </c>
      <c r="D222" s="99" t="s">
        <v>853</v>
      </c>
      <c r="E222" s="99" t="s">
        <v>854</v>
      </c>
      <c r="F222" s="100">
        <v>1320950.3400000001</v>
      </c>
      <c r="G222" s="101">
        <v>42121</v>
      </c>
      <c r="H222" s="102">
        <v>1935716</v>
      </c>
      <c r="I222" s="99">
        <v>0</v>
      </c>
      <c r="J222" s="102">
        <v>1935716</v>
      </c>
      <c r="K222" s="99" t="s">
        <v>855</v>
      </c>
      <c r="L222" s="99">
        <v>0</v>
      </c>
      <c r="M222" s="99" t="s">
        <v>855</v>
      </c>
      <c r="N222" s="99">
        <v>0</v>
      </c>
      <c r="O222" s="99" t="s">
        <v>855</v>
      </c>
      <c r="P222" s="99">
        <v>0</v>
      </c>
      <c r="Q222" s="99" t="s">
        <v>855</v>
      </c>
      <c r="R222" s="99">
        <v>0</v>
      </c>
      <c r="S222" s="99" t="s">
        <v>855</v>
      </c>
      <c r="T222" s="99">
        <v>0</v>
      </c>
      <c r="U222" s="99" t="s">
        <v>855</v>
      </c>
      <c r="V222" s="103">
        <v>0</v>
      </c>
    </row>
    <row r="223" spans="1:22">
      <c r="A223" s="104" t="s">
        <v>1460</v>
      </c>
      <c r="B223" s="105" t="s">
        <v>1461</v>
      </c>
      <c r="C223" s="105" t="s">
        <v>1462</v>
      </c>
      <c r="D223" s="105" t="s">
        <v>914</v>
      </c>
      <c r="E223" s="105" t="s">
        <v>854</v>
      </c>
      <c r="F223" s="106">
        <v>375745569</v>
      </c>
      <c r="G223" s="107">
        <v>42277</v>
      </c>
      <c r="H223" s="108">
        <v>65000000</v>
      </c>
      <c r="I223" s="105">
        <v>0</v>
      </c>
      <c r="J223" s="108">
        <v>65000000</v>
      </c>
      <c r="K223" s="105" t="s">
        <v>855</v>
      </c>
      <c r="L223" s="105">
        <v>0</v>
      </c>
      <c r="M223" s="105" t="s">
        <v>855</v>
      </c>
      <c r="N223" s="105">
        <v>0</v>
      </c>
      <c r="O223" s="105" t="s">
        <v>855</v>
      </c>
      <c r="P223" s="105">
        <v>0</v>
      </c>
      <c r="Q223" s="105" t="s">
        <v>855</v>
      </c>
      <c r="R223" s="105">
        <v>0</v>
      </c>
      <c r="S223" s="105" t="s">
        <v>855</v>
      </c>
      <c r="T223" s="105">
        <v>0</v>
      </c>
      <c r="U223" s="105" t="s">
        <v>855</v>
      </c>
      <c r="V223" s="109">
        <v>0</v>
      </c>
    </row>
    <row r="224" spans="1:22">
      <c r="A224" s="98" t="s">
        <v>1463</v>
      </c>
      <c r="B224" s="99" t="s">
        <v>1464</v>
      </c>
      <c r="C224" s="99" t="s">
        <v>1465</v>
      </c>
      <c r="D224" s="99" t="s">
        <v>871</v>
      </c>
      <c r="E224" s="99" t="s">
        <v>854</v>
      </c>
      <c r="F224" s="100">
        <v>839137503.79999995</v>
      </c>
      <c r="G224" s="101">
        <v>41879</v>
      </c>
      <c r="H224" s="102">
        <v>31477761</v>
      </c>
      <c r="I224" s="102">
        <v>62955522</v>
      </c>
      <c r="J224" s="102">
        <v>94433283</v>
      </c>
      <c r="K224" s="99" t="s">
        <v>855</v>
      </c>
      <c r="L224" s="99">
        <v>0</v>
      </c>
      <c r="M224" s="99" t="s">
        <v>855</v>
      </c>
      <c r="N224" s="99">
        <v>0</v>
      </c>
      <c r="O224" s="99" t="s">
        <v>855</v>
      </c>
      <c r="P224" s="99">
        <v>0</v>
      </c>
      <c r="Q224" s="99" t="s">
        <v>855</v>
      </c>
      <c r="R224" s="99">
        <v>0</v>
      </c>
      <c r="S224" s="99" t="s">
        <v>855</v>
      </c>
      <c r="T224" s="99">
        <v>0</v>
      </c>
      <c r="U224" s="99" t="s">
        <v>855</v>
      </c>
      <c r="V224" s="103">
        <v>0</v>
      </c>
    </row>
    <row r="225" spans="1:22">
      <c r="A225" s="104" t="s">
        <v>1466</v>
      </c>
      <c r="B225" s="105" t="s">
        <v>1467</v>
      </c>
      <c r="C225" s="105" t="s">
        <v>1468</v>
      </c>
      <c r="D225" s="105" t="s">
        <v>929</v>
      </c>
      <c r="E225" s="105" t="s">
        <v>854</v>
      </c>
      <c r="F225" s="106">
        <v>19323246666</v>
      </c>
      <c r="G225" s="107">
        <v>40645</v>
      </c>
      <c r="H225" s="108">
        <v>573627483</v>
      </c>
      <c r="I225" s="108">
        <v>1146031245</v>
      </c>
      <c r="J225" s="108">
        <v>1719658728</v>
      </c>
      <c r="K225" s="105" t="s">
        <v>855</v>
      </c>
      <c r="L225" s="105">
        <v>0</v>
      </c>
      <c r="M225" s="105" t="s">
        <v>855</v>
      </c>
      <c r="N225" s="105">
        <v>0</v>
      </c>
      <c r="O225" s="105" t="s">
        <v>855</v>
      </c>
      <c r="P225" s="105">
        <v>0</v>
      </c>
      <c r="Q225" s="105" t="s">
        <v>855</v>
      </c>
      <c r="R225" s="105">
        <v>0</v>
      </c>
      <c r="S225" s="105" t="s">
        <v>855</v>
      </c>
      <c r="T225" s="105">
        <v>0</v>
      </c>
      <c r="U225" s="105" t="s">
        <v>855</v>
      </c>
      <c r="V225" s="109">
        <v>0</v>
      </c>
    </row>
    <row r="226" spans="1:22">
      <c r="A226" s="98" t="s">
        <v>1469</v>
      </c>
      <c r="B226" s="99" t="s">
        <v>1470</v>
      </c>
      <c r="C226" s="99" t="s">
        <v>1471</v>
      </c>
      <c r="D226" s="99" t="s">
        <v>929</v>
      </c>
      <c r="E226" s="99" t="s">
        <v>854</v>
      </c>
      <c r="F226" s="100">
        <v>7800000000</v>
      </c>
      <c r="G226" s="101">
        <v>42326</v>
      </c>
      <c r="H226" s="102">
        <v>306923979</v>
      </c>
      <c r="I226" s="102">
        <v>605757559</v>
      </c>
      <c r="J226" s="102">
        <v>912681538</v>
      </c>
      <c r="K226" s="99" t="s">
        <v>855</v>
      </c>
      <c r="L226" s="99">
        <v>0</v>
      </c>
      <c r="M226" s="99" t="s">
        <v>855</v>
      </c>
      <c r="N226" s="99">
        <v>0</v>
      </c>
      <c r="O226" s="99" t="s">
        <v>855</v>
      </c>
      <c r="P226" s="99">
        <v>0</v>
      </c>
      <c r="Q226" s="99" t="s">
        <v>855</v>
      </c>
      <c r="R226" s="99">
        <v>0</v>
      </c>
      <c r="S226" s="99" t="s">
        <v>855</v>
      </c>
      <c r="T226" s="99">
        <v>0</v>
      </c>
      <c r="U226" s="99" t="s">
        <v>855</v>
      </c>
      <c r="V226" s="103">
        <v>0</v>
      </c>
    </row>
    <row r="227" spans="1:22">
      <c r="A227" s="104" t="s">
        <v>1472</v>
      </c>
      <c r="B227" s="105" t="s">
        <v>1473</v>
      </c>
      <c r="C227" s="105" t="s">
        <v>1474</v>
      </c>
      <c r="D227" s="105" t="s">
        <v>867</v>
      </c>
      <c r="E227" s="105" t="s">
        <v>854</v>
      </c>
      <c r="F227" s="106">
        <v>3080109533.6999998</v>
      </c>
      <c r="G227" s="107">
        <v>42251</v>
      </c>
      <c r="H227" s="108">
        <v>5035037140</v>
      </c>
      <c r="I227" s="108">
        <v>203383968</v>
      </c>
      <c r="J227" s="108">
        <v>5238421108</v>
      </c>
      <c r="K227" s="105" t="s">
        <v>855</v>
      </c>
      <c r="L227" s="105">
        <v>0</v>
      </c>
      <c r="M227" s="105" t="s">
        <v>855</v>
      </c>
      <c r="N227" s="105">
        <v>0</v>
      </c>
      <c r="O227" s="105" t="s">
        <v>855</v>
      </c>
      <c r="P227" s="105">
        <v>0</v>
      </c>
      <c r="Q227" s="105" t="s">
        <v>855</v>
      </c>
      <c r="R227" s="105">
        <v>0</v>
      </c>
      <c r="S227" s="105" t="s">
        <v>855</v>
      </c>
      <c r="T227" s="105">
        <v>0</v>
      </c>
      <c r="U227" s="105" t="s">
        <v>855</v>
      </c>
      <c r="V227" s="109">
        <v>0</v>
      </c>
    </row>
    <row r="228" spans="1:22">
      <c r="A228" s="98" t="s">
        <v>1475</v>
      </c>
      <c r="B228" s="99" t="s">
        <v>1476</v>
      </c>
      <c r="C228" s="99" t="s">
        <v>1477</v>
      </c>
      <c r="D228" s="99" t="s">
        <v>871</v>
      </c>
      <c r="E228" s="99" t="s">
        <v>854</v>
      </c>
      <c r="F228" s="100">
        <v>210200000</v>
      </c>
      <c r="G228" s="101">
        <v>40763</v>
      </c>
      <c r="H228" s="102">
        <v>358849702</v>
      </c>
      <c r="I228" s="99">
        <v>0</v>
      </c>
      <c r="J228" s="102">
        <v>358849702</v>
      </c>
      <c r="K228" s="99" t="s">
        <v>855</v>
      </c>
      <c r="L228" s="99">
        <v>0</v>
      </c>
      <c r="M228" s="99" t="s">
        <v>855</v>
      </c>
      <c r="N228" s="99">
        <v>0</v>
      </c>
      <c r="O228" s="99" t="s">
        <v>855</v>
      </c>
      <c r="P228" s="99">
        <v>0</v>
      </c>
      <c r="Q228" s="99" t="s">
        <v>855</v>
      </c>
      <c r="R228" s="99">
        <v>0</v>
      </c>
      <c r="S228" s="99" t="s">
        <v>855</v>
      </c>
      <c r="T228" s="99">
        <v>0</v>
      </c>
      <c r="U228" s="99" t="s">
        <v>855</v>
      </c>
      <c r="V228" s="103">
        <v>0</v>
      </c>
    </row>
    <row r="229" spans="1:22">
      <c r="A229" s="104" t="s">
        <v>1478</v>
      </c>
      <c r="B229" s="105" t="s">
        <v>1479</v>
      </c>
      <c r="C229" s="105" t="s">
        <v>1480</v>
      </c>
      <c r="D229" s="105" t="s">
        <v>871</v>
      </c>
      <c r="E229" s="105" t="s">
        <v>854</v>
      </c>
      <c r="F229" s="106">
        <v>177000000</v>
      </c>
      <c r="G229" s="107">
        <v>42467</v>
      </c>
      <c r="H229" s="108">
        <v>8759925</v>
      </c>
      <c r="I229" s="108">
        <v>13164095</v>
      </c>
      <c r="J229" s="108">
        <v>21924020</v>
      </c>
      <c r="K229" s="105" t="s">
        <v>855</v>
      </c>
      <c r="L229" s="105">
        <v>0</v>
      </c>
      <c r="M229" s="105" t="s">
        <v>855</v>
      </c>
      <c r="N229" s="105">
        <v>0</v>
      </c>
      <c r="O229" s="105" t="s">
        <v>855</v>
      </c>
      <c r="P229" s="105">
        <v>0</v>
      </c>
      <c r="Q229" s="105" t="s">
        <v>855</v>
      </c>
      <c r="R229" s="105">
        <v>0</v>
      </c>
      <c r="S229" s="105" t="s">
        <v>855</v>
      </c>
      <c r="T229" s="105">
        <v>0</v>
      </c>
      <c r="U229" s="105" t="s">
        <v>855</v>
      </c>
      <c r="V229" s="109">
        <v>0</v>
      </c>
    </row>
    <row r="230" spans="1:22">
      <c r="A230" s="98" t="s">
        <v>1481</v>
      </c>
      <c r="B230" s="99" t="s">
        <v>1482</v>
      </c>
      <c r="C230" s="99" t="s">
        <v>1483</v>
      </c>
      <c r="D230" s="99" t="s">
        <v>914</v>
      </c>
      <c r="E230" s="99" t="s">
        <v>854</v>
      </c>
      <c r="F230" s="100">
        <v>1231301604.46</v>
      </c>
      <c r="G230" s="101">
        <v>40259</v>
      </c>
      <c r="H230" s="102">
        <v>300720000</v>
      </c>
      <c r="I230" s="99">
        <v>0</v>
      </c>
      <c r="J230" s="102">
        <v>300720000</v>
      </c>
      <c r="K230" s="99" t="s">
        <v>855</v>
      </c>
      <c r="L230" s="99">
        <v>0</v>
      </c>
      <c r="M230" s="99" t="s">
        <v>855</v>
      </c>
      <c r="N230" s="99">
        <v>0</v>
      </c>
      <c r="O230" s="99" t="s">
        <v>855</v>
      </c>
      <c r="P230" s="99">
        <v>0</v>
      </c>
      <c r="Q230" s="99" t="s">
        <v>855</v>
      </c>
      <c r="R230" s="99">
        <v>0</v>
      </c>
      <c r="S230" s="99" t="s">
        <v>855</v>
      </c>
      <c r="T230" s="99">
        <v>0</v>
      </c>
      <c r="U230" s="99" t="s">
        <v>855</v>
      </c>
      <c r="V230" s="103">
        <v>0</v>
      </c>
    </row>
    <row r="231" spans="1:22">
      <c r="A231" s="104" t="s">
        <v>2208</v>
      </c>
      <c r="B231" s="105" t="s">
        <v>2209</v>
      </c>
      <c r="C231" s="105" t="s">
        <v>2210</v>
      </c>
      <c r="D231" s="105" t="s">
        <v>853</v>
      </c>
      <c r="E231" s="105" t="s">
        <v>854</v>
      </c>
      <c r="F231" s="106">
        <v>1424558445</v>
      </c>
      <c r="G231" s="107">
        <v>42132</v>
      </c>
      <c r="H231" s="108">
        <v>1475100573</v>
      </c>
      <c r="I231" s="105">
        <v>0</v>
      </c>
      <c r="J231" s="108">
        <v>1475100573</v>
      </c>
      <c r="K231" s="105" t="s">
        <v>855</v>
      </c>
      <c r="L231" s="105">
        <v>0</v>
      </c>
      <c r="M231" s="105" t="s">
        <v>855</v>
      </c>
      <c r="N231" s="105">
        <v>0</v>
      </c>
      <c r="O231" s="105" t="s">
        <v>855</v>
      </c>
      <c r="P231" s="105">
        <v>0</v>
      </c>
      <c r="Q231" s="105" t="s">
        <v>855</v>
      </c>
      <c r="R231" s="105">
        <v>0</v>
      </c>
      <c r="S231" s="105" t="s">
        <v>855</v>
      </c>
      <c r="T231" s="105">
        <v>0</v>
      </c>
      <c r="U231" s="105" t="s">
        <v>855</v>
      </c>
      <c r="V231" s="109">
        <v>0</v>
      </c>
    </row>
    <row r="232" spans="1:22">
      <c r="A232" s="98" t="s">
        <v>1484</v>
      </c>
      <c r="B232" s="99" t="s">
        <v>1485</v>
      </c>
      <c r="C232" s="99" t="s">
        <v>1486</v>
      </c>
      <c r="D232" s="99" t="s">
        <v>871</v>
      </c>
      <c r="E232" s="99" t="s">
        <v>854</v>
      </c>
      <c r="F232" s="100">
        <v>771791.66</v>
      </c>
      <c r="G232" s="101">
        <v>42262</v>
      </c>
      <c r="H232" s="102">
        <v>285291</v>
      </c>
      <c r="I232" s="102">
        <v>570581</v>
      </c>
      <c r="J232" s="102">
        <v>855872</v>
      </c>
      <c r="K232" s="99" t="s">
        <v>884</v>
      </c>
      <c r="L232" s="102">
        <v>570581</v>
      </c>
      <c r="M232" s="99" t="s">
        <v>855</v>
      </c>
      <c r="N232" s="99">
        <v>0</v>
      </c>
      <c r="O232" s="99" t="s">
        <v>855</v>
      </c>
      <c r="P232" s="99">
        <v>0</v>
      </c>
      <c r="Q232" s="99" t="s">
        <v>855</v>
      </c>
      <c r="R232" s="99">
        <v>0</v>
      </c>
      <c r="S232" s="99" t="s">
        <v>855</v>
      </c>
      <c r="T232" s="99">
        <v>0</v>
      </c>
      <c r="U232" s="99" t="s">
        <v>855</v>
      </c>
      <c r="V232" s="103">
        <v>0</v>
      </c>
    </row>
    <row r="233" spans="1:22">
      <c r="A233" s="104" t="s">
        <v>1487</v>
      </c>
      <c r="B233" s="105" t="s">
        <v>1488</v>
      </c>
      <c r="C233" s="105" t="s">
        <v>1489</v>
      </c>
      <c r="D233" s="105" t="s">
        <v>871</v>
      </c>
      <c r="E233" s="105" t="s">
        <v>854</v>
      </c>
      <c r="F233" s="106">
        <v>3100000000</v>
      </c>
      <c r="G233" s="107">
        <v>42472</v>
      </c>
      <c r="H233" s="108">
        <v>31200000</v>
      </c>
      <c r="I233" s="108">
        <v>31200000</v>
      </c>
      <c r="J233" s="108">
        <v>62400000</v>
      </c>
      <c r="K233" s="105" t="s">
        <v>855</v>
      </c>
      <c r="L233" s="105">
        <v>0</v>
      </c>
      <c r="M233" s="105" t="s">
        <v>855</v>
      </c>
      <c r="N233" s="105">
        <v>0</v>
      </c>
      <c r="O233" s="105" t="s">
        <v>855</v>
      </c>
      <c r="P233" s="105">
        <v>0</v>
      </c>
      <c r="Q233" s="105" t="s">
        <v>855</v>
      </c>
      <c r="R233" s="105">
        <v>0</v>
      </c>
      <c r="S233" s="105" t="s">
        <v>855</v>
      </c>
      <c r="T233" s="105">
        <v>0</v>
      </c>
      <c r="U233" s="105" t="s">
        <v>855</v>
      </c>
      <c r="V233" s="109">
        <v>0</v>
      </c>
    </row>
    <row r="234" spans="1:22">
      <c r="A234" s="98" t="s">
        <v>1490</v>
      </c>
      <c r="B234" s="99" t="s">
        <v>1491</v>
      </c>
      <c r="C234" s="99" t="s">
        <v>1492</v>
      </c>
      <c r="D234" s="99" t="s">
        <v>871</v>
      </c>
      <c r="E234" s="99" t="s">
        <v>854</v>
      </c>
      <c r="F234" s="100">
        <v>127181809.47</v>
      </c>
      <c r="G234" s="101">
        <v>38468</v>
      </c>
      <c r="H234" s="102">
        <v>3152764</v>
      </c>
      <c r="I234" s="102">
        <v>5980923</v>
      </c>
      <c r="J234" s="102">
        <v>9133687</v>
      </c>
      <c r="K234" s="99" t="s">
        <v>883</v>
      </c>
      <c r="L234" s="102">
        <v>5950327</v>
      </c>
      <c r="M234" s="99" t="s">
        <v>884</v>
      </c>
      <c r="N234" s="102">
        <v>30596</v>
      </c>
      <c r="O234" s="99" t="s">
        <v>855</v>
      </c>
      <c r="P234" s="99">
        <v>0</v>
      </c>
      <c r="Q234" s="99" t="s">
        <v>855</v>
      </c>
      <c r="R234" s="99">
        <v>0</v>
      </c>
      <c r="S234" s="99" t="s">
        <v>855</v>
      </c>
      <c r="T234" s="99">
        <v>0</v>
      </c>
      <c r="U234" s="99" t="s">
        <v>855</v>
      </c>
      <c r="V234" s="103">
        <v>0</v>
      </c>
    </row>
    <row r="235" spans="1:22">
      <c r="A235" s="104" t="s">
        <v>1493</v>
      </c>
      <c r="B235" s="105" t="s">
        <v>1494</v>
      </c>
      <c r="C235" s="105" t="s">
        <v>1495</v>
      </c>
      <c r="D235" s="105" t="s">
        <v>871</v>
      </c>
      <c r="E235" s="105" t="s">
        <v>854</v>
      </c>
      <c r="F235" s="106">
        <v>10353000</v>
      </c>
      <c r="G235" s="107">
        <v>39933</v>
      </c>
      <c r="H235" s="108">
        <v>3966667</v>
      </c>
      <c r="I235" s="108">
        <v>7933333</v>
      </c>
      <c r="J235" s="108">
        <v>11900000</v>
      </c>
      <c r="K235" s="105" t="s">
        <v>855</v>
      </c>
      <c r="L235" s="105">
        <v>0</v>
      </c>
      <c r="M235" s="105" t="s">
        <v>855</v>
      </c>
      <c r="N235" s="105">
        <v>0</v>
      </c>
      <c r="O235" s="105" t="s">
        <v>855</v>
      </c>
      <c r="P235" s="105">
        <v>0</v>
      </c>
      <c r="Q235" s="105" t="s">
        <v>855</v>
      </c>
      <c r="R235" s="105">
        <v>0</v>
      </c>
      <c r="S235" s="105" t="s">
        <v>855</v>
      </c>
      <c r="T235" s="105">
        <v>0</v>
      </c>
      <c r="U235" s="105" t="s">
        <v>855</v>
      </c>
      <c r="V235" s="109">
        <v>0</v>
      </c>
    </row>
    <row r="236" spans="1:22">
      <c r="A236" s="98" t="s">
        <v>1496</v>
      </c>
      <c r="B236" s="99" t="s">
        <v>1497</v>
      </c>
      <c r="C236" s="99" t="s">
        <v>1498</v>
      </c>
      <c r="D236" s="99" t="s">
        <v>871</v>
      </c>
      <c r="E236" s="99" t="s">
        <v>854</v>
      </c>
      <c r="F236" s="100">
        <v>48587703.450000003</v>
      </c>
      <c r="G236" s="101">
        <v>42342</v>
      </c>
      <c r="H236" s="102">
        <v>552448444</v>
      </c>
      <c r="I236" s="99">
        <v>0</v>
      </c>
      <c r="J236" s="102">
        <v>552448444</v>
      </c>
      <c r="K236" s="99" t="s">
        <v>855</v>
      </c>
      <c r="L236" s="99">
        <v>0</v>
      </c>
      <c r="M236" s="99" t="s">
        <v>855</v>
      </c>
      <c r="N236" s="99">
        <v>0</v>
      </c>
      <c r="O236" s="99" t="s">
        <v>855</v>
      </c>
      <c r="P236" s="99">
        <v>0</v>
      </c>
      <c r="Q236" s="99" t="s">
        <v>855</v>
      </c>
      <c r="R236" s="99">
        <v>0</v>
      </c>
      <c r="S236" s="99" t="s">
        <v>855</v>
      </c>
      <c r="T236" s="99">
        <v>0</v>
      </c>
      <c r="U236" s="99" t="s">
        <v>855</v>
      </c>
      <c r="V236" s="103">
        <v>0</v>
      </c>
    </row>
    <row r="237" spans="1:22">
      <c r="A237" s="104" t="s">
        <v>1499</v>
      </c>
      <c r="B237" s="105" t="s">
        <v>1500</v>
      </c>
      <c r="C237" s="105" t="s">
        <v>1501</v>
      </c>
      <c r="D237" s="105" t="s">
        <v>914</v>
      </c>
      <c r="E237" s="105" t="s">
        <v>854</v>
      </c>
      <c r="F237" s="106">
        <v>806376305</v>
      </c>
      <c r="G237" s="107">
        <v>41383</v>
      </c>
      <c r="H237" s="108">
        <v>257699937</v>
      </c>
      <c r="I237" s="105">
        <v>0</v>
      </c>
      <c r="J237" s="108">
        <v>257699937</v>
      </c>
      <c r="K237" s="105" t="s">
        <v>855</v>
      </c>
      <c r="L237" s="105">
        <v>0</v>
      </c>
      <c r="M237" s="105" t="s">
        <v>855</v>
      </c>
      <c r="N237" s="105">
        <v>0</v>
      </c>
      <c r="O237" s="105" t="s">
        <v>855</v>
      </c>
      <c r="P237" s="105">
        <v>0</v>
      </c>
      <c r="Q237" s="105" t="s">
        <v>855</v>
      </c>
      <c r="R237" s="105">
        <v>0</v>
      </c>
      <c r="S237" s="105" t="s">
        <v>855</v>
      </c>
      <c r="T237" s="105">
        <v>0</v>
      </c>
      <c r="U237" s="105" t="s">
        <v>855</v>
      </c>
      <c r="V237" s="109">
        <v>0</v>
      </c>
    </row>
    <row r="238" spans="1:22">
      <c r="A238" s="98" t="s">
        <v>1502</v>
      </c>
      <c r="B238" s="99" t="s">
        <v>1503</v>
      </c>
      <c r="C238" s="99" t="s">
        <v>1504</v>
      </c>
      <c r="D238" s="99" t="s">
        <v>871</v>
      </c>
      <c r="E238" s="99" t="s">
        <v>854</v>
      </c>
      <c r="F238" s="100">
        <v>15300000</v>
      </c>
      <c r="G238" s="101">
        <v>42244</v>
      </c>
      <c r="H238" s="102">
        <v>171198</v>
      </c>
      <c r="I238" s="102">
        <v>338801</v>
      </c>
      <c r="J238" s="102">
        <v>509999</v>
      </c>
      <c r="K238" s="99" t="s">
        <v>855</v>
      </c>
      <c r="L238" s="99">
        <v>0</v>
      </c>
      <c r="M238" s="99" t="s">
        <v>855</v>
      </c>
      <c r="N238" s="99">
        <v>0</v>
      </c>
      <c r="O238" s="99" t="s">
        <v>855</v>
      </c>
      <c r="P238" s="99">
        <v>0</v>
      </c>
      <c r="Q238" s="99" t="s">
        <v>855</v>
      </c>
      <c r="R238" s="99">
        <v>0</v>
      </c>
      <c r="S238" s="99" t="s">
        <v>855</v>
      </c>
      <c r="T238" s="99">
        <v>0</v>
      </c>
      <c r="U238" s="99" t="s">
        <v>855</v>
      </c>
      <c r="V238" s="103">
        <v>0</v>
      </c>
    </row>
    <row r="239" spans="1:22">
      <c r="A239" s="104" t="s">
        <v>1505</v>
      </c>
      <c r="B239" s="105" t="s">
        <v>1506</v>
      </c>
      <c r="C239" s="105" t="s">
        <v>1507</v>
      </c>
      <c r="D239" s="105" t="s">
        <v>871</v>
      </c>
      <c r="E239" s="105" t="s">
        <v>854</v>
      </c>
      <c r="F239" s="106">
        <v>1072385511.62</v>
      </c>
      <c r="G239" s="107">
        <v>42220</v>
      </c>
      <c r="H239" s="108">
        <v>630834792</v>
      </c>
      <c r="I239" s="105">
        <v>0</v>
      </c>
      <c r="J239" s="108">
        <v>630834792</v>
      </c>
      <c r="K239" s="105" t="s">
        <v>855</v>
      </c>
      <c r="L239" s="105">
        <v>0</v>
      </c>
      <c r="M239" s="105" t="s">
        <v>855</v>
      </c>
      <c r="N239" s="105">
        <v>0</v>
      </c>
      <c r="O239" s="105" t="s">
        <v>855</v>
      </c>
      <c r="P239" s="105">
        <v>0</v>
      </c>
      <c r="Q239" s="105" t="s">
        <v>855</v>
      </c>
      <c r="R239" s="105">
        <v>0</v>
      </c>
      <c r="S239" s="105" t="s">
        <v>855</v>
      </c>
      <c r="T239" s="105">
        <v>0</v>
      </c>
      <c r="U239" s="105" t="s">
        <v>855</v>
      </c>
      <c r="V239" s="109">
        <v>0</v>
      </c>
    </row>
    <row r="240" spans="1:22">
      <c r="A240" s="98" t="s">
        <v>1508</v>
      </c>
      <c r="B240" s="99" t="s">
        <v>1509</v>
      </c>
      <c r="C240" s="99" t="s">
        <v>1510</v>
      </c>
      <c r="D240" s="99" t="s">
        <v>871</v>
      </c>
      <c r="E240" s="99" t="s">
        <v>854</v>
      </c>
      <c r="F240" s="100">
        <v>31984164.600000001</v>
      </c>
      <c r="G240" s="101">
        <v>42228</v>
      </c>
      <c r="H240" s="102">
        <v>10477917</v>
      </c>
      <c r="I240" s="102">
        <v>7894494</v>
      </c>
      <c r="J240" s="102">
        <v>18372411</v>
      </c>
      <c r="K240" s="99" t="s">
        <v>855</v>
      </c>
      <c r="L240" s="99">
        <v>0</v>
      </c>
      <c r="M240" s="99" t="s">
        <v>855</v>
      </c>
      <c r="N240" s="99">
        <v>0</v>
      </c>
      <c r="O240" s="99" t="s">
        <v>855</v>
      </c>
      <c r="P240" s="99">
        <v>0</v>
      </c>
      <c r="Q240" s="99" t="s">
        <v>855</v>
      </c>
      <c r="R240" s="99">
        <v>0</v>
      </c>
      <c r="S240" s="99" t="s">
        <v>855</v>
      </c>
      <c r="T240" s="99">
        <v>0</v>
      </c>
      <c r="U240" s="99" t="s">
        <v>855</v>
      </c>
      <c r="V240" s="103">
        <v>0</v>
      </c>
    </row>
    <row r="241" spans="1:22">
      <c r="A241" s="104" t="s">
        <v>1511</v>
      </c>
      <c r="B241" s="105" t="s">
        <v>1512</v>
      </c>
      <c r="C241" s="105" t="s">
        <v>1513</v>
      </c>
      <c r="D241" s="105" t="s">
        <v>914</v>
      </c>
      <c r="E241" s="105" t="s">
        <v>854</v>
      </c>
      <c r="F241" s="106">
        <v>5270726168.8400002</v>
      </c>
      <c r="G241" s="107">
        <v>42234</v>
      </c>
      <c r="H241" s="108">
        <v>632238060</v>
      </c>
      <c r="I241" s="105">
        <v>0</v>
      </c>
      <c r="J241" s="108">
        <v>632238060</v>
      </c>
      <c r="K241" s="105" t="s">
        <v>855</v>
      </c>
      <c r="L241" s="105">
        <v>0</v>
      </c>
      <c r="M241" s="105" t="s">
        <v>855</v>
      </c>
      <c r="N241" s="105">
        <v>0</v>
      </c>
      <c r="O241" s="105" t="s">
        <v>855</v>
      </c>
      <c r="P241" s="105">
        <v>0</v>
      </c>
      <c r="Q241" s="105" t="s">
        <v>855</v>
      </c>
      <c r="R241" s="105">
        <v>0</v>
      </c>
      <c r="S241" s="105" t="s">
        <v>855</v>
      </c>
      <c r="T241" s="105">
        <v>0</v>
      </c>
      <c r="U241" s="105" t="s">
        <v>855</v>
      </c>
      <c r="V241" s="109">
        <v>0</v>
      </c>
    </row>
    <row r="242" spans="1:22">
      <c r="A242" s="98" t="s">
        <v>1514</v>
      </c>
      <c r="B242" s="99" t="s">
        <v>1515</v>
      </c>
      <c r="C242" s="99" t="s">
        <v>1516</v>
      </c>
      <c r="D242" s="99" t="s">
        <v>914</v>
      </c>
      <c r="E242" s="99" t="s">
        <v>854</v>
      </c>
      <c r="F242" s="100">
        <v>131845920.8</v>
      </c>
      <c r="G242" s="101">
        <v>42185</v>
      </c>
      <c r="H242" s="102">
        <v>16343566</v>
      </c>
      <c r="I242" s="99">
        <v>0</v>
      </c>
      <c r="J242" s="102">
        <v>16343566</v>
      </c>
      <c r="K242" s="99" t="s">
        <v>855</v>
      </c>
      <c r="L242" s="99">
        <v>0</v>
      </c>
      <c r="M242" s="99" t="s">
        <v>855</v>
      </c>
      <c r="N242" s="99">
        <v>0</v>
      </c>
      <c r="O242" s="99" t="s">
        <v>855</v>
      </c>
      <c r="P242" s="99">
        <v>0</v>
      </c>
      <c r="Q242" s="99" t="s">
        <v>855</v>
      </c>
      <c r="R242" s="99">
        <v>0</v>
      </c>
      <c r="S242" s="99" t="s">
        <v>855</v>
      </c>
      <c r="T242" s="99">
        <v>0</v>
      </c>
      <c r="U242" s="99" t="s">
        <v>855</v>
      </c>
      <c r="V242" s="103">
        <v>0</v>
      </c>
    </row>
    <row r="243" spans="1:22">
      <c r="A243" s="104" t="s">
        <v>1517</v>
      </c>
      <c r="B243" s="105" t="s">
        <v>1518</v>
      </c>
      <c r="C243" s="105" t="s">
        <v>1519</v>
      </c>
      <c r="D243" s="105" t="s">
        <v>871</v>
      </c>
      <c r="E243" s="105" t="s">
        <v>854</v>
      </c>
      <c r="F243" s="106">
        <v>41000000</v>
      </c>
      <c r="G243" s="107">
        <v>39286</v>
      </c>
      <c r="H243" s="108">
        <v>12504967</v>
      </c>
      <c r="I243" s="105">
        <v>0</v>
      </c>
      <c r="J243" s="108">
        <v>12504967</v>
      </c>
      <c r="K243" s="105" t="s">
        <v>855</v>
      </c>
      <c r="L243" s="105">
        <v>0</v>
      </c>
      <c r="M243" s="105" t="s">
        <v>855</v>
      </c>
      <c r="N243" s="105">
        <v>0</v>
      </c>
      <c r="O243" s="105" t="s">
        <v>855</v>
      </c>
      <c r="P243" s="105">
        <v>0</v>
      </c>
      <c r="Q243" s="105" t="s">
        <v>855</v>
      </c>
      <c r="R243" s="105">
        <v>0</v>
      </c>
      <c r="S243" s="105" t="s">
        <v>855</v>
      </c>
      <c r="T243" s="105">
        <v>0</v>
      </c>
      <c r="U243" s="105" t="s">
        <v>855</v>
      </c>
      <c r="V243" s="109">
        <v>0</v>
      </c>
    </row>
    <row r="244" spans="1:22">
      <c r="A244" s="98" t="s">
        <v>1520</v>
      </c>
      <c r="B244" s="99" t="s">
        <v>1521</v>
      </c>
      <c r="C244" s="99" t="s">
        <v>1522</v>
      </c>
      <c r="D244" s="99" t="s">
        <v>914</v>
      </c>
      <c r="E244" s="99" t="s">
        <v>854</v>
      </c>
      <c r="F244" s="100">
        <v>1261727567.1199999</v>
      </c>
      <c r="G244" s="101">
        <v>41452</v>
      </c>
      <c r="H244" s="102">
        <v>176611578</v>
      </c>
      <c r="I244" s="99">
        <v>0</v>
      </c>
      <c r="J244" s="102">
        <v>176611578</v>
      </c>
      <c r="K244" s="99" t="s">
        <v>855</v>
      </c>
      <c r="L244" s="99">
        <v>0</v>
      </c>
      <c r="M244" s="99" t="s">
        <v>855</v>
      </c>
      <c r="N244" s="99">
        <v>0</v>
      </c>
      <c r="O244" s="99" t="s">
        <v>855</v>
      </c>
      <c r="P244" s="99">
        <v>0</v>
      </c>
      <c r="Q244" s="99" t="s">
        <v>855</v>
      </c>
      <c r="R244" s="99">
        <v>0</v>
      </c>
      <c r="S244" s="99" t="s">
        <v>855</v>
      </c>
      <c r="T244" s="99">
        <v>0</v>
      </c>
      <c r="U244" s="99" t="s">
        <v>855</v>
      </c>
      <c r="V244" s="103">
        <v>0</v>
      </c>
    </row>
    <row r="245" spans="1:22">
      <c r="A245" s="104" t="s">
        <v>2764</v>
      </c>
      <c r="B245" s="105" t="s">
        <v>2765</v>
      </c>
      <c r="C245" s="105" t="s">
        <v>2766</v>
      </c>
      <c r="D245" s="105" t="s">
        <v>914</v>
      </c>
      <c r="E245" s="105" t="s">
        <v>854</v>
      </c>
      <c r="F245" s="106">
        <v>919852268.19000006</v>
      </c>
      <c r="G245" s="107">
        <v>42402</v>
      </c>
      <c r="H245" s="108">
        <v>166531600</v>
      </c>
      <c r="I245" s="105">
        <v>0</v>
      </c>
      <c r="J245" s="108">
        <v>166531600</v>
      </c>
      <c r="K245" s="105" t="s">
        <v>855</v>
      </c>
      <c r="L245" s="105">
        <v>0</v>
      </c>
      <c r="M245" s="105" t="s">
        <v>855</v>
      </c>
      <c r="N245" s="105">
        <v>0</v>
      </c>
      <c r="O245" s="105" t="s">
        <v>855</v>
      </c>
      <c r="P245" s="105">
        <v>0</v>
      </c>
      <c r="Q245" s="105" t="s">
        <v>855</v>
      </c>
      <c r="R245" s="105">
        <v>0</v>
      </c>
      <c r="S245" s="105" t="s">
        <v>855</v>
      </c>
      <c r="T245" s="105">
        <v>0</v>
      </c>
      <c r="U245" s="105" t="s">
        <v>855</v>
      </c>
      <c r="V245" s="109">
        <v>0</v>
      </c>
    </row>
    <row r="246" spans="1:22">
      <c r="A246" s="98" t="s">
        <v>1523</v>
      </c>
      <c r="B246" s="99" t="s">
        <v>1524</v>
      </c>
      <c r="C246" s="99" t="s">
        <v>2223</v>
      </c>
      <c r="D246" s="99" t="s">
        <v>871</v>
      </c>
      <c r="E246" s="99" t="s">
        <v>854</v>
      </c>
      <c r="F246" s="100">
        <v>1542000</v>
      </c>
      <c r="G246" s="101">
        <v>41935</v>
      </c>
      <c r="H246" s="102">
        <v>1542000</v>
      </c>
      <c r="I246" s="99">
        <v>0</v>
      </c>
      <c r="J246" s="102">
        <v>1542000</v>
      </c>
      <c r="K246" s="99" t="s">
        <v>855</v>
      </c>
      <c r="L246" s="99">
        <v>0</v>
      </c>
      <c r="M246" s="99" t="s">
        <v>855</v>
      </c>
      <c r="N246" s="99">
        <v>0</v>
      </c>
      <c r="O246" s="99" t="s">
        <v>855</v>
      </c>
      <c r="P246" s="99">
        <v>0</v>
      </c>
      <c r="Q246" s="99" t="s">
        <v>855</v>
      </c>
      <c r="R246" s="99">
        <v>0</v>
      </c>
      <c r="S246" s="99" t="s">
        <v>855</v>
      </c>
      <c r="T246" s="99">
        <v>0</v>
      </c>
      <c r="U246" s="99" t="s">
        <v>855</v>
      </c>
      <c r="V246" s="103">
        <v>0</v>
      </c>
    </row>
    <row r="247" spans="1:22">
      <c r="A247" s="104" t="s">
        <v>690</v>
      </c>
      <c r="B247" s="105" t="s">
        <v>1525</v>
      </c>
      <c r="C247" s="105" t="s">
        <v>1526</v>
      </c>
      <c r="D247" s="105" t="s">
        <v>871</v>
      </c>
      <c r="E247" s="105" t="s">
        <v>854</v>
      </c>
      <c r="F247" s="106">
        <v>73288033.75</v>
      </c>
      <c r="G247" s="107">
        <v>39933</v>
      </c>
      <c r="H247" s="108">
        <v>144198</v>
      </c>
      <c r="I247" s="108">
        <v>1109</v>
      </c>
      <c r="J247" s="108">
        <v>145307</v>
      </c>
      <c r="K247" s="105" t="s">
        <v>855</v>
      </c>
      <c r="L247" s="105">
        <v>0</v>
      </c>
      <c r="M247" s="105" t="s">
        <v>855</v>
      </c>
      <c r="N247" s="105">
        <v>0</v>
      </c>
      <c r="O247" s="105" t="s">
        <v>855</v>
      </c>
      <c r="P247" s="105">
        <v>0</v>
      </c>
      <c r="Q247" s="105" t="s">
        <v>855</v>
      </c>
      <c r="R247" s="105">
        <v>0</v>
      </c>
      <c r="S247" s="105" t="s">
        <v>855</v>
      </c>
      <c r="T247" s="105">
        <v>0</v>
      </c>
      <c r="U247" s="105" t="s">
        <v>855</v>
      </c>
      <c r="V247" s="109">
        <v>0</v>
      </c>
    </row>
    <row r="248" spans="1:22">
      <c r="A248" s="98" t="s">
        <v>1527</v>
      </c>
      <c r="B248" s="99" t="s">
        <v>1528</v>
      </c>
      <c r="C248" s="99" t="s">
        <v>1529</v>
      </c>
      <c r="D248" s="99" t="s">
        <v>914</v>
      </c>
      <c r="E248" s="99" t="s">
        <v>854</v>
      </c>
      <c r="F248" s="100">
        <v>504988032.02999997</v>
      </c>
      <c r="G248" s="101">
        <v>42465</v>
      </c>
      <c r="H248" s="102">
        <v>65657647</v>
      </c>
      <c r="I248" s="99">
        <v>0</v>
      </c>
      <c r="J248" s="102">
        <v>65657647</v>
      </c>
      <c r="K248" s="99" t="s">
        <v>855</v>
      </c>
      <c r="L248" s="99">
        <v>0</v>
      </c>
      <c r="M248" s="99" t="s">
        <v>855</v>
      </c>
      <c r="N248" s="99">
        <v>0</v>
      </c>
      <c r="O248" s="99" t="s">
        <v>855</v>
      </c>
      <c r="P248" s="99">
        <v>0</v>
      </c>
      <c r="Q248" s="99" t="s">
        <v>855</v>
      </c>
      <c r="R248" s="99">
        <v>0</v>
      </c>
      <c r="S248" s="99" t="s">
        <v>855</v>
      </c>
      <c r="T248" s="99">
        <v>0</v>
      </c>
      <c r="U248" s="99" t="s">
        <v>855</v>
      </c>
      <c r="V248" s="103">
        <v>0</v>
      </c>
    </row>
    <row r="249" spans="1:22">
      <c r="A249" s="104" t="s">
        <v>1530</v>
      </c>
      <c r="B249" s="105" t="s">
        <v>1531</v>
      </c>
      <c r="C249" s="105" t="s">
        <v>1532</v>
      </c>
      <c r="D249" s="105" t="s">
        <v>867</v>
      </c>
      <c r="E249" s="105" t="s">
        <v>854</v>
      </c>
      <c r="F249" s="106">
        <v>849843269.25</v>
      </c>
      <c r="G249" s="107">
        <v>42374</v>
      </c>
      <c r="H249" s="108">
        <v>115033148</v>
      </c>
      <c r="I249" s="108">
        <v>37494103</v>
      </c>
      <c r="J249" s="108">
        <v>152527251</v>
      </c>
      <c r="K249" s="105" t="s">
        <v>855</v>
      </c>
      <c r="L249" s="105">
        <v>0</v>
      </c>
      <c r="M249" s="105" t="s">
        <v>855</v>
      </c>
      <c r="N249" s="105">
        <v>0</v>
      </c>
      <c r="O249" s="105" t="s">
        <v>855</v>
      </c>
      <c r="P249" s="105">
        <v>0</v>
      </c>
      <c r="Q249" s="105" t="s">
        <v>855</v>
      </c>
      <c r="R249" s="105">
        <v>0</v>
      </c>
      <c r="S249" s="105" t="s">
        <v>855</v>
      </c>
      <c r="T249" s="105">
        <v>0</v>
      </c>
      <c r="U249" s="105" t="s">
        <v>855</v>
      </c>
      <c r="V249" s="109">
        <v>0</v>
      </c>
    </row>
    <row r="250" spans="1:22">
      <c r="A250" s="98" t="s">
        <v>1533</v>
      </c>
      <c r="B250" s="99" t="s">
        <v>1534</v>
      </c>
      <c r="C250" s="99" t="s">
        <v>1535</v>
      </c>
      <c r="D250" s="99" t="s">
        <v>929</v>
      </c>
      <c r="E250" s="99" t="s">
        <v>854</v>
      </c>
      <c r="F250" s="100">
        <v>403248957.12</v>
      </c>
      <c r="G250" s="101">
        <v>42333</v>
      </c>
      <c r="H250" s="102">
        <v>63624432</v>
      </c>
      <c r="I250" s="102">
        <v>63136159</v>
      </c>
      <c r="J250" s="102">
        <v>126760591</v>
      </c>
      <c r="K250" s="99" t="s">
        <v>855</v>
      </c>
      <c r="L250" s="99">
        <v>0</v>
      </c>
      <c r="M250" s="99" t="s">
        <v>855</v>
      </c>
      <c r="N250" s="99">
        <v>0</v>
      </c>
      <c r="O250" s="99" t="s">
        <v>855</v>
      </c>
      <c r="P250" s="99">
        <v>0</v>
      </c>
      <c r="Q250" s="99" t="s">
        <v>855</v>
      </c>
      <c r="R250" s="99">
        <v>0</v>
      </c>
      <c r="S250" s="99" t="s">
        <v>855</v>
      </c>
      <c r="T250" s="99">
        <v>0</v>
      </c>
      <c r="U250" s="99" t="s">
        <v>855</v>
      </c>
      <c r="V250" s="103">
        <v>0</v>
      </c>
    </row>
    <row r="251" spans="1:22">
      <c r="A251" s="104" t="s">
        <v>1536</v>
      </c>
      <c r="B251" s="105" t="s">
        <v>1537</v>
      </c>
      <c r="C251" s="105" t="s">
        <v>1538</v>
      </c>
      <c r="D251" s="105" t="s">
        <v>871</v>
      </c>
      <c r="E251" s="105" t="s">
        <v>854</v>
      </c>
      <c r="F251" s="106">
        <v>10000</v>
      </c>
      <c r="G251" s="107">
        <v>39748</v>
      </c>
      <c r="H251" s="108">
        <v>10000</v>
      </c>
      <c r="I251" s="105">
        <v>0</v>
      </c>
      <c r="J251" s="108">
        <v>10000</v>
      </c>
      <c r="K251" s="105" t="s">
        <v>855</v>
      </c>
      <c r="L251" s="105">
        <v>0</v>
      </c>
      <c r="M251" s="105" t="s">
        <v>855</v>
      </c>
      <c r="N251" s="105">
        <v>0</v>
      </c>
      <c r="O251" s="105" t="s">
        <v>855</v>
      </c>
      <c r="P251" s="105">
        <v>0</v>
      </c>
      <c r="Q251" s="105" t="s">
        <v>855</v>
      </c>
      <c r="R251" s="105">
        <v>0</v>
      </c>
      <c r="S251" s="105" t="s">
        <v>855</v>
      </c>
      <c r="T251" s="105">
        <v>0</v>
      </c>
      <c r="U251" s="105" t="s">
        <v>855</v>
      </c>
      <c r="V251" s="109">
        <v>0</v>
      </c>
    </row>
    <row r="252" spans="1:22">
      <c r="A252" s="98" t="s">
        <v>1539</v>
      </c>
      <c r="B252" s="99" t="s">
        <v>1540</v>
      </c>
      <c r="C252" s="99" t="s">
        <v>1541</v>
      </c>
      <c r="D252" s="99" t="s">
        <v>853</v>
      </c>
      <c r="E252" s="99" t="s">
        <v>854</v>
      </c>
      <c r="F252" s="100">
        <v>3351959067.7800002</v>
      </c>
      <c r="G252" s="101">
        <v>40989</v>
      </c>
      <c r="H252" s="102">
        <v>143057124</v>
      </c>
      <c r="I252" s="102">
        <v>286114248</v>
      </c>
      <c r="J252" s="102">
        <v>429171372</v>
      </c>
      <c r="K252" s="99" t="s">
        <v>855</v>
      </c>
      <c r="L252" s="99">
        <v>0</v>
      </c>
      <c r="M252" s="99" t="s">
        <v>855</v>
      </c>
      <c r="N252" s="99">
        <v>0</v>
      </c>
      <c r="O252" s="99" t="s">
        <v>855</v>
      </c>
      <c r="P252" s="99">
        <v>0</v>
      </c>
      <c r="Q252" s="99" t="s">
        <v>855</v>
      </c>
      <c r="R252" s="99">
        <v>0</v>
      </c>
      <c r="S252" s="99" t="s">
        <v>855</v>
      </c>
      <c r="T252" s="99">
        <v>0</v>
      </c>
      <c r="U252" s="99" t="s">
        <v>855</v>
      </c>
      <c r="V252" s="103">
        <v>0</v>
      </c>
    </row>
    <row r="253" spans="1:22">
      <c r="A253" s="104" t="s">
        <v>694</v>
      </c>
      <c r="B253" s="105" t="s">
        <v>1542</v>
      </c>
      <c r="C253" s="105" t="s">
        <v>1543</v>
      </c>
      <c r="D253" s="105" t="s">
        <v>871</v>
      </c>
      <c r="E253" s="105" t="s">
        <v>854</v>
      </c>
      <c r="F253" s="106">
        <v>123144439.42</v>
      </c>
      <c r="G253" s="107">
        <v>42124</v>
      </c>
      <c r="H253" s="108">
        <v>792124</v>
      </c>
      <c r="I253" s="108">
        <v>1571812</v>
      </c>
      <c r="J253" s="108">
        <v>2363936</v>
      </c>
      <c r="K253" s="105" t="s">
        <v>855</v>
      </c>
      <c r="L253" s="105">
        <v>0</v>
      </c>
      <c r="M253" s="105" t="s">
        <v>855</v>
      </c>
      <c r="N253" s="105">
        <v>0</v>
      </c>
      <c r="O253" s="105" t="s">
        <v>855</v>
      </c>
      <c r="P253" s="105">
        <v>0</v>
      </c>
      <c r="Q253" s="105" t="s">
        <v>855</v>
      </c>
      <c r="R253" s="105">
        <v>0</v>
      </c>
      <c r="S253" s="105" t="s">
        <v>855</v>
      </c>
      <c r="T253" s="105">
        <v>0</v>
      </c>
      <c r="U253" s="105" t="s">
        <v>855</v>
      </c>
      <c r="V253" s="109">
        <v>0</v>
      </c>
    </row>
    <row r="254" spans="1:22">
      <c r="A254" s="98" t="s">
        <v>1544</v>
      </c>
      <c r="B254" s="99" t="s">
        <v>1545</v>
      </c>
      <c r="C254" s="99" t="s">
        <v>1546</v>
      </c>
      <c r="D254" s="99" t="s">
        <v>871</v>
      </c>
      <c r="E254" s="99" t="s">
        <v>854</v>
      </c>
      <c r="F254" s="100">
        <v>961793701.46000004</v>
      </c>
      <c r="G254" s="101">
        <v>39910</v>
      </c>
      <c r="H254" s="102">
        <v>402202308</v>
      </c>
      <c r="I254" s="102">
        <v>384203962</v>
      </c>
      <c r="J254" s="102">
        <v>786406270</v>
      </c>
      <c r="K254" s="99" t="s">
        <v>883</v>
      </c>
      <c r="L254" s="102">
        <v>16288514</v>
      </c>
      <c r="M254" s="99" t="s">
        <v>884</v>
      </c>
      <c r="N254" s="102">
        <v>5156240</v>
      </c>
      <c r="O254" s="99" t="s">
        <v>899</v>
      </c>
      <c r="P254" s="102">
        <v>107199382</v>
      </c>
      <c r="Q254" s="99" t="s">
        <v>855</v>
      </c>
      <c r="R254" s="99">
        <v>0</v>
      </c>
      <c r="S254" s="99" t="s">
        <v>855</v>
      </c>
      <c r="T254" s="99">
        <v>0</v>
      </c>
      <c r="U254" s="99" t="s">
        <v>855</v>
      </c>
      <c r="V254" s="103">
        <v>0</v>
      </c>
    </row>
    <row r="255" spans="1:22">
      <c r="A255" s="104" t="s">
        <v>1547</v>
      </c>
      <c r="B255" s="105" t="s">
        <v>1548</v>
      </c>
      <c r="C255" s="105" t="s">
        <v>1549</v>
      </c>
      <c r="D255" s="105" t="s">
        <v>853</v>
      </c>
      <c r="E255" s="105" t="s">
        <v>854</v>
      </c>
      <c r="F255" s="106">
        <v>2000000</v>
      </c>
      <c r="G255" s="107">
        <v>39652</v>
      </c>
      <c r="H255" s="108">
        <v>1587353356</v>
      </c>
      <c r="I255" s="105">
        <v>0</v>
      </c>
      <c r="J255" s="108">
        <v>1587353356</v>
      </c>
      <c r="K255" s="105" t="s">
        <v>855</v>
      </c>
      <c r="L255" s="105">
        <v>0</v>
      </c>
      <c r="M255" s="105" t="s">
        <v>855</v>
      </c>
      <c r="N255" s="105">
        <v>0</v>
      </c>
      <c r="O255" s="105" t="s">
        <v>855</v>
      </c>
      <c r="P255" s="105">
        <v>0</v>
      </c>
      <c r="Q255" s="105" t="s">
        <v>855</v>
      </c>
      <c r="R255" s="105">
        <v>0</v>
      </c>
      <c r="S255" s="105" t="s">
        <v>855</v>
      </c>
      <c r="T255" s="105">
        <v>0</v>
      </c>
      <c r="U255" s="105" t="s">
        <v>855</v>
      </c>
      <c r="V255" s="109">
        <v>0</v>
      </c>
    </row>
    <row r="256" spans="1:22">
      <c r="A256" s="98" t="s">
        <v>695</v>
      </c>
      <c r="B256" s="99" t="s">
        <v>1550</v>
      </c>
      <c r="C256" s="99" t="s">
        <v>1551</v>
      </c>
      <c r="D256" s="99" t="s">
        <v>914</v>
      </c>
      <c r="E256" s="99" t="s">
        <v>854</v>
      </c>
      <c r="F256" s="100">
        <v>700000000</v>
      </c>
      <c r="G256" s="101">
        <v>41390</v>
      </c>
      <c r="H256" s="102">
        <v>94863372</v>
      </c>
      <c r="I256" s="99">
        <v>0</v>
      </c>
      <c r="J256" s="102">
        <v>94863372</v>
      </c>
      <c r="K256" s="99" t="s">
        <v>855</v>
      </c>
      <c r="L256" s="99">
        <v>0</v>
      </c>
      <c r="M256" s="99" t="s">
        <v>855</v>
      </c>
      <c r="N256" s="99">
        <v>0</v>
      </c>
      <c r="O256" s="99" t="s">
        <v>855</v>
      </c>
      <c r="P256" s="99">
        <v>0</v>
      </c>
      <c r="Q256" s="99" t="s">
        <v>855</v>
      </c>
      <c r="R256" s="99">
        <v>0</v>
      </c>
      <c r="S256" s="99" t="s">
        <v>855</v>
      </c>
      <c r="T256" s="99">
        <v>0</v>
      </c>
      <c r="U256" s="99" t="s">
        <v>855</v>
      </c>
      <c r="V256" s="103">
        <v>0</v>
      </c>
    </row>
    <row r="257" spans="1:22">
      <c r="A257" s="104" t="s">
        <v>1552</v>
      </c>
      <c r="B257" s="105" t="s">
        <v>1553</v>
      </c>
      <c r="C257" s="105" t="s">
        <v>1554</v>
      </c>
      <c r="D257" s="105" t="s">
        <v>871</v>
      </c>
      <c r="E257" s="105" t="s">
        <v>854</v>
      </c>
      <c r="F257" s="106">
        <v>273205</v>
      </c>
      <c r="G257" s="107">
        <v>42430</v>
      </c>
      <c r="H257" s="108">
        <v>273205</v>
      </c>
      <c r="I257" s="105">
        <v>0</v>
      </c>
      <c r="J257" s="108">
        <v>273205</v>
      </c>
      <c r="K257" s="105" t="s">
        <v>855</v>
      </c>
      <c r="L257" s="105">
        <v>0</v>
      </c>
      <c r="M257" s="105" t="s">
        <v>855</v>
      </c>
      <c r="N257" s="105">
        <v>0</v>
      </c>
      <c r="O257" s="105" t="s">
        <v>855</v>
      </c>
      <c r="P257" s="105">
        <v>0</v>
      </c>
      <c r="Q257" s="105" t="s">
        <v>855</v>
      </c>
      <c r="R257" s="105">
        <v>0</v>
      </c>
      <c r="S257" s="105" t="s">
        <v>855</v>
      </c>
      <c r="T257" s="105">
        <v>0</v>
      </c>
      <c r="U257" s="105" t="s">
        <v>855</v>
      </c>
      <c r="V257" s="109">
        <v>0</v>
      </c>
    </row>
    <row r="258" spans="1:22">
      <c r="A258" s="98" t="s">
        <v>1555</v>
      </c>
      <c r="B258" s="99" t="s">
        <v>1556</v>
      </c>
      <c r="C258" s="99" t="s">
        <v>1557</v>
      </c>
      <c r="D258" s="99" t="s">
        <v>871</v>
      </c>
      <c r="E258" s="99" t="s">
        <v>854</v>
      </c>
      <c r="F258" s="100">
        <v>732385.4</v>
      </c>
      <c r="G258" s="101">
        <v>42262</v>
      </c>
      <c r="H258" s="102">
        <v>305047</v>
      </c>
      <c r="I258" s="102">
        <v>610094</v>
      </c>
      <c r="J258" s="102">
        <v>915141</v>
      </c>
      <c r="K258" s="99" t="s">
        <v>884</v>
      </c>
      <c r="L258" s="102">
        <v>610094</v>
      </c>
      <c r="M258" s="99" t="s">
        <v>855</v>
      </c>
      <c r="N258" s="99">
        <v>0</v>
      </c>
      <c r="O258" s="99" t="s">
        <v>855</v>
      </c>
      <c r="P258" s="99">
        <v>0</v>
      </c>
      <c r="Q258" s="99" t="s">
        <v>855</v>
      </c>
      <c r="R258" s="99">
        <v>0</v>
      </c>
      <c r="S258" s="99" t="s">
        <v>855</v>
      </c>
      <c r="T258" s="99">
        <v>0</v>
      </c>
      <c r="U258" s="99" t="s">
        <v>855</v>
      </c>
      <c r="V258" s="103">
        <v>0</v>
      </c>
    </row>
    <row r="259" spans="1:22">
      <c r="A259" s="104" t="s">
        <v>1558</v>
      </c>
      <c r="B259" s="105" t="s">
        <v>1559</v>
      </c>
      <c r="C259" s="105" t="s">
        <v>1560</v>
      </c>
      <c r="D259" s="105" t="s">
        <v>2767</v>
      </c>
      <c r="E259" s="105" t="s">
        <v>854</v>
      </c>
      <c r="F259" s="106">
        <v>38333333.329999998</v>
      </c>
      <c r="G259" s="107">
        <v>42143</v>
      </c>
      <c r="H259" s="108">
        <v>38333333</v>
      </c>
      <c r="I259" s="105">
        <v>0</v>
      </c>
      <c r="J259" s="108">
        <v>38333333</v>
      </c>
      <c r="K259" s="105" t="s">
        <v>855</v>
      </c>
      <c r="L259" s="105">
        <v>0</v>
      </c>
      <c r="M259" s="105" t="s">
        <v>855</v>
      </c>
      <c r="N259" s="105">
        <v>0</v>
      </c>
      <c r="O259" s="105" t="s">
        <v>855</v>
      </c>
      <c r="P259" s="105">
        <v>0</v>
      </c>
      <c r="Q259" s="105" t="s">
        <v>855</v>
      </c>
      <c r="R259" s="105">
        <v>0</v>
      </c>
      <c r="S259" s="105" t="s">
        <v>855</v>
      </c>
      <c r="T259" s="105">
        <v>0</v>
      </c>
      <c r="U259" s="105" t="s">
        <v>855</v>
      </c>
      <c r="V259" s="109">
        <v>0</v>
      </c>
    </row>
    <row r="260" spans="1:22">
      <c r="A260" s="98" t="s">
        <v>1561</v>
      </c>
      <c r="B260" s="99" t="s">
        <v>1562</v>
      </c>
      <c r="C260" s="99" t="s">
        <v>1563</v>
      </c>
      <c r="D260" s="99" t="s">
        <v>929</v>
      </c>
      <c r="E260" s="99" t="s">
        <v>854</v>
      </c>
      <c r="F260" s="100">
        <v>36405000000</v>
      </c>
      <c r="G260" s="101">
        <v>42489</v>
      </c>
      <c r="H260" s="102">
        <v>2854931054</v>
      </c>
      <c r="I260" s="102">
        <v>4575176570</v>
      </c>
      <c r="J260" s="102">
        <v>7430107624</v>
      </c>
      <c r="K260" s="99" t="s">
        <v>855</v>
      </c>
      <c r="L260" s="99">
        <v>0</v>
      </c>
      <c r="M260" s="99" t="s">
        <v>855</v>
      </c>
      <c r="N260" s="99">
        <v>0</v>
      </c>
      <c r="O260" s="99" t="s">
        <v>855</v>
      </c>
      <c r="P260" s="99">
        <v>0</v>
      </c>
      <c r="Q260" s="99" t="s">
        <v>855</v>
      </c>
      <c r="R260" s="99">
        <v>0</v>
      </c>
      <c r="S260" s="99" t="s">
        <v>855</v>
      </c>
      <c r="T260" s="99">
        <v>0</v>
      </c>
      <c r="U260" s="99" t="s">
        <v>855</v>
      </c>
      <c r="V260" s="103">
        <v>0</v>
      </c>
    </row>
    <row r="261" spans="1:22">
      <c r="A261" s="104" t="s">
        <v>1564</v>
      </c>
      <c r="B261" s="105" t="s">
        <v>1565</v>
      </c>
      <c r="C261" s="105" t="s">
        <v>1566</v>
      </c>
      <c r="D261" s="105" t="s">
        <v>871</v>
      </c>
      <c r="E261" s="105" t="s">
        <v>854</v>
      </c>
      <c r="F261" s="106">
        <v>271525001.16000003</v>
      </c>
      <c r="G261" s="107">
        <v>41754</v>
      </c>
      <c r="H261" s="108">
        <v>11199367</v>
      </c>
      <c r="I261" s="105">
        <v>0</v>
      </c>
      <c r="J261" s="108">
        <v>11199367</v>
      </c>
      <c r="K261" s="105" t="s">
        <v>855</v>
      </c>
      <c r="L261" s="105">
        <v>0</v>
      </c>
      <c r="M261" s="105" t="s">
        <v>855</v>
      </c>
      <c r="N261" s="105">
        <v>0</v>
      </c>
      <c r="O261" s="105" t="s">
        <v>855</v>
      </c>
      <c r="P261" s="105">
        <v>0</v>
      </c>
      <c r="Q261" s="105" t="s">
        <v>855</v>
      </c>
      <c r="R261" s="105">
        <v>0</v>
      </c>
      <c r="S261" s="105" t="s">
        <v>855</v>
      </c>
      <c r="T261" s="105">
        <v>0</v>
      </c>
      <c r="U261" s="105" t="s">
        <v>855</v>
      </c>
      <c r="V261" s="109">
        <v>0</v>
      </c>
    </row>
    <row r="262" spans="1:22">
      <c r="A262" s="98" t="s">
        <v>698</v>
      </c>
      <c r="B262" s="99" t="s">
        <v>1567</v>
      </c>
      <c r="C262" s="99" t="s">
        <v>1568</v>
      </c>
      <c r="D262" s="99" t="s">
        <v>929</v>
      </c>
      <c r="E262" s="99" t="s">
        <v>854</v>
      </c>
      <c r="F262" s="100">
        <v>85148000000</v>
      </c>
      <c r="G262" s="101">
        <v>42487</v>
      </c>
      <c r="H262" s="102">
        <v>3047040198</v>
      </c>
      <c r="I262" s="102">
        <v>2936875751</v>
      </c>
      <c r="J262" s="102">
        <v>5983915949</v>
      </c>
      <c r="K262" s="99" t="s">
        <v>855</v>
      </c>
      <c r="L262" s="99">
        <v>0</v>
      </c>
      <c r="M262" s="99" t="s">
        <v>855</v>
      </c>
      <c r="N262" s="99">
        <v>0</v>
      </c>
      <c r="O262" s="99" t="s">
        <v>855</v>
      </c>
      <c r="P262" s="99">
        <v>0</v>
      </c>
      <c r="Q262" s="99" t="s">
        <v>855</v>
      </c>
      <c r="R262" s="99">
        <v>0</v>
      </c>
      <c r="S262" s="99" t="s">
        <v>855</v>
      </c>
      <c r="T262" s="99">
        <v>0</v>
      </c>
      <c r="U262" s="99" t="s">
        <v>855</v>
      </c>
      <c r="V262" s="103">
        <v>0</v>
      </c>
    </row>
    <row r="263" spans="1:22">
      <c r="A263" s="104" t="s">
        <v>1569</v>
      </c>
      <c r="B263" s="105" t="s">
        <v>1570</v>
      </c>
      <c r="C263" s="105" t="s">
        <v>1571</v>
      </c>
      <c r="D263" s="105" t="s">
        <v>871</v>
      </c>
      <c r="E263" s="105" t="s">
        <v>854</v>
      </c>
      <c r="F263" s="106">
        <v>104136767.23</v>
      </c>
      <c r="G263" s="107">
        <v>41988</v>
      </c>
      <c r="H263" s="108">
        <v>185830</v>
      </c>
      <c r="I263" s="108">
        <v>371647</v>
      </c>
      <c r="J263" s="108">
        <v>557477</v>
      </c>
      <c r="K263" s="105" t="s">
        <v>855</v>
      </c>
      <c r="L263" s="105">
        <v>0</v>
      </c>
      <c r="M263" s="105" t="s">
        <v>855</v>
      </c>
      <c r="N263" s="105">
        <v>0</v>
      </c>
      <c r="O263" s="105" t="s">
        <v>855</v>
      </c>
      <c r="P263" s="105">
        <v>0</v>
      </c>
      <c r="Q263" s="105" t="s">
        <v>855</v>
      </c>
      <c r="R263" s="105">
        <v>0</v>
      </c>
      <c r="S263" s="105" t="s">
        <v>855</v>
      </c>
      <c r="T263" s="105">
        <v>0</v>
      </c>
      <c r="U263" s="105" t="s">
        <v>855</v>
      </c>
      <c r="V263" s="109">
        <v>0</v>
      </c>
    </row>
    <row r="264" spans="1:22">
      <c r="A264" s="98" t="s">
        <v>1572</v>
      </c>
      <c r="B264" s="99" t="s">
        <v>1573</v>
      </c>
      <c r="C264" s="99" t="s">
        <v>1574</v>
      </c>
      <c r="D264" s="99" t="s">
        <v>871</v>
      </c>
      <c r="E264" s="99" t="s">
        <v>854</v>
      </c>
      <c r="F264" s="100">
        <v>197873195.21000001</v>
      </c>
      <c r="G264" s="101">
        <v>40042</v>
      </c>
      <c r="H264" s="102">
        <v>11496411</v>
      </c>
      <c r="I264" s="102">
        <v>10335786</v>
      </c>
      <c r="J264" s="102">
        <v>21832197</v>
      </c>
      <c r="K264" s="99" t="s">
        <v>883</v>
      </c>
      <c r="L264" s="102">
        <v>10334449</v>
      </c>
      <c r="M264" s="99" t="s">
        <v>884</v>
      </c>
      <c r="N264" s="102">
        <v>1337</v>
      </c>
      <c r="O264" s="99" t="s">
        <v>855</v>
      </c>
      <c r="P264" s="99">
        <v>0</v>
      </c>
      <c r="Q264" s="99" t="s">
        <v>855</v>
      </c>
      <c r="R264" s="99">
        <v>0</v>
      </c>
      <c r="S264" s="99" t="s">
        <v>855</v>
      </c>
      <c r="T264" s="99">
        <v>0</v>
      </c>
      <c r="U264" s="99" t="s">
        <v>855</v>
      </c>
      <c r="V264" s="103">
        <v>0</v>
      </c>
    </row>
    <row r="265" spans="1:22">
      <c r="A265" s="104" t="s">
        <v>1575</v>
      </c>
      <c r="B265" s="105" t="s">
        <v>1576</v>
      </c>
      <c r="C265" s="105" t="s">
        <v>1577</v>
      </c>
      <c r="D265" s="105" t="s">
        <v>914</v>
      </c>
      <c r="E265" s="105" t="s">
        <v>854</v>
      </c>
      <c r="F265" s="106">
        <v>23631071304.240002</v>
      </c>
      <c r="G265" s="107">
        <v>42279</v>
      </c>
      <c r="H265" s="108">
        <v>2856857505</v>
      </c>
      <c r="I265" s="105">
        <v>0</v>
      </c>
      <c r="J265" s="108">
        <v>2856857505</v>
      </c>
      <c r="K265" s="105" t="s">
        <v>855</v>
      </c>
      <c r="L265" s="105">
        <v>0</v>
      </c>
      <c r="M265" s="105" t="s">
        <v>855</v>
      </c>
      <c r="N265" s="105">
        <v>0</v>
      </c>
      <c r="O265" s="105" t="s">
        <v>855</v>
      </c>
      <c r="P265" s="105">
        <v>0</v>
      </c>
      <c r="Q265" s="105" t="s">
        <v>855</v>
      </c>
      <c r="R265" s="105">
        <v>0</v>
      </c>
      <c r="S265" s="105" t="s">
        <v>855</v>
      </c>
      <c r="T265" s="105">
        <v>0</v>
      </c>
      <c r="U265" s="105" t="s">
        <v>855</v>
      </c>
      <c r="V265" s="109">
        <v>0</v>
      </c>
    </row>
    <row r="266" spans="1:22">
      <c r="A266" s="98" t="s">
        <v>1578</v>
      </c>
      <c r="B266" s="99" t="s">
        <v>1579</v>
      </c>
      <c r="C266" s="99" t="s">
        <v>1580</v>
      </c>
      <c r="D266" s="99" t="s">
        <v>871</v>
      </c>
      <c r="E266" s="99" t="s">
        <v>854</v>
      </c>
      <c r="F266" s="100">
        <v>784003710.15999997</v>
      </c>
      <c r="G266" s="101">
        <v>42487</v>
      </c>
      <c r="H266" s="102">
        <v>38582291</v>
      </c>
      <c r="I266" s="102">
        <v>57811584</v>
      </c>
      <c r="J266" s="102">
        <v>96393875</v>
      </c>
      <c r="K266" s="99" t="s">
        <v>855</v>
      </c>
      <c r="L266" s="99">
        <v>0</v>
      </c>
      <c r="M266" s="99" t="s">
        <v>855</v>
      </c>
      <c r="N266" s="99">
        <v>0</v>
      </c>
      <c r="O266" s="99" t="s">
        <v>855</v>
      </c>
      <c r="P266" s="99">
        <v>0</v>
      </c>
      <c r="Q266" s="99" t="s">
        <v>855</v>
      </c>
      <c r="R266" s="99">
        <v>0</v>
      </c>
      <c r="S266" s="99" t="s">
        <v>855</v>
      </c>
      <c r="T266" s="99">
        <v>0</v>
      </c>
      <c r="U266" s="99" t="s">
        <v>855</v>
      </c>
      <c r="V266" s="103">
        <v>0</v>
      </c>
    </row>
    <row r="267" spans="1:22">
      <c r="A267" s="104" t="s">
        <v>1581</v>
      </c>
      <c r="B267" s="105" t="s">
        <v>1582</v>
      </c>
      <c r="C267" s="105" t="s">
        <v>1583</v>
      </c>
      <c r="D267" s="105" t="s">
        <v>914</v>
      </c>
      <c r="E267" s="105" t="s">
        <v>854</v>
      </c>
      <c r="F267" s="106">
        <v>914182720.72000003</v>
      </c>
      <c r="G267" s="107">
        <v>42152</v>
      </c>
      <c r="H267" s="108">
        <v>525000000</v>
      </c>
      <c r="I267" s="105">
        <v>0</v>
      </c>
      <c r="J267" s="108">
        <v>525000000</v>
      </c>
      <c r="K267" s="105" t="s">
        <v>855</v>
      </c>
      <c r="L267" s="105">
        <v>0</v>
      </c>
      <c r="M267" s="105" t="s">
        <v>855</v>
      </c>
      <c r="N267" s="105">
        <v>0</v>
      </c>
      <c r="O267" s="105" t="s">
        <v>855</v>
      </c>
      <c r="P267" s="105">
        <v>0</v>
      </c>
      <c r="Q267" s="105" t="s">
        <v>855</v>
      </c>
      <c r="R267" s="105">
        <v>0</v>
      </c>
      <c r="S267" s="105" t="s">
        <v>855</v>
      </c>
      <c r="T267" s="105">
        <v>0</v>
      </c>
      <c r="U267" s="105" t="s">
        <v>855</v>
      </c>
      <c r="V267" s="109">
        <v>0</v>
      </c>
    </row>
    <row r="268" spans="1:22">
      <c r="A268" s="98" t="s">
        <v>1584</v>
      </c>
      <c r="B268" s="99" t="s">
        <v>1585</v>
      </c>
      <c r="C268" s="99" t="s">
        <v>1586</v>
      </c>
      <c r="D268" s="99" t="s">
        <v>871</v>
      </c>
      <c r="E268" s="99" t="s">
        <v>854</v>
      </c>
      <c r="F268" s="100">
        <v>1440888586.3900001</v>
      </c>
      <c r="G268" s="101">
        <v>42201</v>
      </c>
      <c r="H268" s="102">
        <v>315928258</v>
      </c>
      <c r="I268" s="99">
        <v>0</v>
      </c>
      <c r="J268" s="102">
        <v>315928258</v>
      </c>
      <c r="K268" s="99" t="s">
        <v>855</v>
      </c>
      <c r="L268" s="99">
        <v>0</v>
      </c>
      <c r="M268" s="99" t="s">
        <v>855</v>
      </c>
      <c r="N268" s="99">
        <v>0</v>
      </c>
      <c r="O268" s="99" t="s">
        <v>855</v>
      </c>
      <c r="P268" s="99">
        <v>0</v>
      </c>
      <c r="Q268" s="99" t="s">
        <v>855</v>
      </c>
      <c r="R268" s="99">
        <v>0</v>
      </c>
      <c r="S268" s="99" t="s">
        <v>855</v>
      </c>
      <c r="T268" s="99">
        <v>0</v>
      </c>
      <c r="U268" s="99" t="s">
        <v>855</v>
      </c>
      <c r="V268" s="103">
        <v>0</v>
      </c>
    </row>
    <row r="269" spans="1:22">
      <c r="A269" s="104" t="s">
        <v>1587</v>
      </c>
      <c r="B269" s="105" t="s">
        <v>1588</v>
      </c>
      <c r="C269" s="105" t="s">
        <v>1589</v>
      </c>
      <c r="D269" s="105" t="s">
        <v>871</v>
      </c>
      <c r="E269" s="105" t="s">
        <v>854</v>
      </c>
      <c r="F269" s="106">
        <v>120000000</v>
      </c>
      <c r="G269" s="107">
        <v>40164</v>
      </c>
      <c r="H269" s="108">
        <v>10450993</v>
      </c>
      <c r="I269" s="108">
        <v>131368</v>
      </c>
      <c r="J269" s="108">
        <v>10582361</v>
      </c>
      <c r="K269" s="105" t="s">
        <v>855</v>
      </c>
      <c r="L269" s="105">
        <v>0</v>
      </c>
      <c r="M269" s="105" t="s">
        <v>855</v>
      </c>
      <c r="N269" s="105">
        <v>0</v>
      </c>
      <c r="O269" s="105" t="s">
        <v>855</v>
      </c>
      <c r="P269" s="105">
        <v>0</v>
      </c>
      <c r="Q269" s="105" t="s">
        <v>855</v>
      </c>
      <c r="R269" s="105">
        <v>0</v>
      </c>
      <c r="S269" s="105" t="s">
        <v>855</v>
      </c>
      <c r="T269" s="105">
        <v>0</v>
      </c>
      <c r="U269" s="105" t="s">
        <v>855</v>
      </c>
      <c r="V269" s="109">
        <v>0</v>
      </c>
    </row>
    <row r="270" spans="1:22">
      <c r="A270" s="98" t="s">
        <v>1590</v>
      </c>
      <c r="B270" s="99" t="s">
        <v>1591</v>
      </c>
      <c r="C270" s="99" t="s">
        <v>1592</v>
      </c>
      <c r="D270" s="99" t="s">
        <v>914</v>
      </c>
      <c r="E270" s="99" t="s">
        <v>854</v>
      </c>
      <c r="F270" s="100">
        <v>676614203.57000005</v>
      </c>
      <c r="G270" s="101">
        <v>42478</v>
      </c>
      <c r="H270" s="102">
        <v>207000000</v>
      </c>
      <c r="I270" s="99">
        <v>0</v>
      </c>
      <c r="J270" s="102">
        <v>207000000</v>
      </c>
      <c r="K270" s="99" t="s">
        <v>855</v>
      </c>
      <c r="L270" s="99">
        <v>0</v>
      </c>
      <c r="M270" s="99" t="s">
        <v>855</v>
      </c>
      <c r="N270" s="99">
        <v>0</v>
      </c>
      <c r="O270" s="99" t="s">
        <v>855</v>
      </c>
      <c r="P270" s="99">
        <v>0</v>
      </c>
      <c r="Q270" s="99" t="s">
        <v>855</v>
      </c>
      <c r="R270" s="99">
        <v>0</v>
      </c>
      <c r="S270" s="99" t="s">
        <v>855</v>
      </c>
      <c r="T270" s="99">
        <v>0</v>
      </c>
      <c r="U270" s="99" t="s">
        <v>855</v>
      </c>
      <c r="V270" s="103">
        <v>0</v>
      </c>
    </row>
    <row r="271" spans="1:22">
      <c r="A271" s="104" t="s">
        <v>1593</v>
      </c>
      <c r="B271" s="105" t="s">
        <v>1594</v>
      </c>
      <c r="C271" s="105" t="s">
        <v>1595</v>
      </c>
      <c r="D271" s="105" t="s">
        <v>871</v>
      </c>
      <c r="E271" s="105" t="s">
        <v>854</v>
      </c>
      <c r="F271" s="106">
        <v>100023987.40000001</v>
      </c>
      <c r="G271" s="107">
        <v>42488</v>
      </c>
      <c r="H271" s="108">
        <v>2878404</v>
      </c>
      <c r="I271" s="108">
        <v>3326971</v>
      </c>
      <c r="J271" s="108">
        <v>6205375</v>
      </c>
      <c r="K271" s="105" t="s">
        <v>855</v>
      </c>
      <c r="L271" s="105">
        <v>0</v>
      </c>
      <c r="M271" s="105" t="s">
        <v>855</v>
      </c>
      <c r="N271" s="105">
        <v>0</v>
      </c>
      <c r="O271" s="105" t="s">
        <v>855</v>
      </c>
      <c r="P271" s="105">
        <v>0</v>
      </c>
      <c r="Q271" s="105" t="s">
        <v>855</v>
      </c>
      <c r="R271" s="105">
        <v>0</v>
      </c>
      <c r="S271" s="105" t="s">
        <v>855</v>
      </c>
      <c r="T271" s="105">
        <v>0</v>
      </c>
      <c r="U271" s="105" t="s">
        <v>855</v>
      </c>
      <c r="V271" s="109">
        <v>0</v>
      </c>
    </row>
    <row r="272" spans="1:22">
      <c r="A272" s="98" t="s">
        <v>706</v>
      </c>
      <c r="B272" s="99" t="s">
        <v>1596</v>
      </c>
      <c r="C272" s="99" t="s">
        <v>1597</v>
      </c>
      <c r="D272" s="99" t="s">
        <v>871</v>
      </c>
      <c r="E272" s="99" t="s">
        <v>854</v>
      </c>
      <c r="F272" s="100">
        <v>234321965.40000001</v>
      </c>
      <c r="G272" s="101">
        <v>42152</v>
      </c>
      <c r="H272" s="102">
        <v>26311971</v>
      </c>
      <c r="I272" s="99">
        <v>0</v>
      </c>
      <c r="J272" s="102">
        <v>26311971</v>
      </c>
      <c r="K272" s="99" t="s">
        <v>855</v>
      </c>
      <c r="L272" s="99">
        <v>0</v>
      </c>
      <c r="M272" s="99" t="s">
        <v>855</v>
      </c>
      <c r="N272" s="99">
        <v>0</v>
      </c>
      <c r="O272" s="99" t="s">
        <v>855</v>
      </c>
      <c r="P272" s="99">
        <v>0</v>
      </c>
      <c r="Q272" s="99" t="s">
        <v>855</v>
      </c>
      <c r="R272" s="99">
        <v>0</v>
      </c>
      <c r="S272" s="99" t="s">
        <v>855</v>
      </c>
      <c r="T272" s="99">
        <v>0</v>
      </c>
      <c r="U272" s="99" t="s">
        <v>855</v>
      </c>
      <c r="V272" s="103">
        <v>0</v>
      </c>
    </row>
    <row r="273" spans="1:22">
      <c r="A273" s="104" t="s">
        <v>1598</v>
      </c>
      <c r="B273" s="105" t="s">
        <v>1599</v>
      </c>
      <c r="C273" s="105" t="s">
        <v>1600</v>
      </c>
      <c r="D273" s="105" t="s">
        <v>867</v>
      </c>
      <c r="E273" s="105" t="s">
        <v>854</v>
      </c>
      <c r="F273" s="106">
        <v>2384483688.4000001</v>
      </c>
      <c r="G273" s="107">
        <v>42486</v>
      </c>
      <c r="H273" s="108">
        <v>1849270515</v>
      </c>
      <c r="I273" s="108">
        <v>2883910625</v>
      </c>
      <c r="J273" s="108">
        <v>4733181140</v>
      </c>
      <c r="K273" s="105" t="s">
        <v>855</v>
      </c>
      <c r="L273" s="105">
        <v>0</v>
      </c>
      <c r="M273" s="105" t="s">
        <v>855</v>
      </c>
      <c r="N273" s="105">
        <v>0</v>
      </c>
      <c r="O273" s="105" t="s">
        <v>855</v>
      </c>
      <c r="P273" s="105">
        <v>0</v>
      </c>
      <c r="Q273" s="105" t="s">
        <v>855</v>
      </c>
      <c r="R273" s="105">
        <v>0</v>
      </c>
      <c r="S273" s="105" t="s">
        <v>855</v>
      </c>
      <c r="T273" s="105">
        <v>0</v>
      </c>
      <c r="U273" s="105" t="s">
        <v>855</v>
      </c>
      <c r="V273" s="109">
        <v>0</v>
      </c>
    </row>
    <row r="274" spans="1:22">
      <c r="A274" s="98" t="s">
        <v>1601</v>
      </c>
      <c r="B274" s="99" t="s">
        <v>1602</v>
      </c>
      <c r="C274" s="99" t="s">
        <v>1603</v>
      </c>
      <c r="D274" s="99" t="s">
        <v>914</v>
      </c>
      <c r="E274" s="99" t="s">
        <v>854</v>
      </c>
      <c r="F274" s="100">
        <v>4249900783.6799998</v>
      </c>
      <c r="G274" s="101">
        <v>42271</v>
      </c>
      <c r="H274" s="102">
        <v>1626069778</v>
      </c>
      <c r="I274" s="99">
        <v>0</v>
      </c>
      <c r="J274" s="102">
        <v>1626069778</v>
      </c>
      <c r="K274" s="99" t="s">
        <v>855</v>
      </c>
      <c r="L274" s="99">
        <v>0</v>
      </c>
      <c r="M274" s="99" t="s">
        <v>855</v>
      </c>
      <c r="N274" s="99">
        <v>0</v>
      </c>
      <c r="O274" s="99" t="s">
        <v>855</v>
      </c>
      <c r="P274" s="99">
        <v>0</v>
      </c>
      <c r="Q274" s="99" t="s">
        <v>855</v>
      </c>
      <c r="R274" s="99">
        <v>0</v>
      </c>
      <c r="S274" s="99" t="s">
        <v>855</v>
      </c>
      <c r="T274" s="99">
        <v>0</v>
      </c>
      <c r="U274" s="99" t="s">
        <v>855</v>
      </c>
      <c r="V274" s="103">
        <v>0</v>
      </c>
    </row>
    <row r="275" spans="1:22">
      <c r="A275" s="104" t="s">
        <v>708</v>
      </c>
      <c r="B275" s="105" t="s">
        <v>1604</v>
      </c>
      <c r="C275" s="105" t="s">
        <v>1605</v>
      </c>
      <c r="D275" s="105" t="s">
        <v>871</v>
      </c>
      <c r="E275" s="105" t="s">
        <v>854</v>
      </c>
      <c r="F275" s="106">
        <v>226047458.49000001</v>
      </c>
      <c r="G275" s="107">
        <v>42487</v>
      </c>
      <c r="H275" s="108">
        <v>33667626</v>
      </c>
      <c r="I275" s="108">
        <v>20712519</v>
      </c>
      <c r="J275" s="108">
        <v>54380145</v>
      </c>
      <c r="K275" s="105" t="s">
        <v>855</v>
      </c>
      <c r="L275" s="105">
        <v>0</v>
      </c>
      <c r="M275" s="105" t="s">
        <v>855</v>
      </c>
      <c r="N275" s="105">
        <v>0</v>
      </c>
      <c r="O275" s="105" t="s">
        <v>855</v>
      </c>
      <c r="P275" s="105">
        <v>0</v>
      </c>
      <c r="Q275" s="105" t="s">
        <v>855</v>
      </c>
      <c r="R275" s="105">
        <v>0</v>
      </c>
      <c r="S275" s="105" t="s">
        <v>855</v>
      </c>
      <c r="T275" s="105">
        <v>0</v>
      </c>
      <c r="U275" s="105" t="s">
        <v>855</v>
      </c>
      <c r="V275" s="109">
        <v>0</v>
      </c>
    </row>
    <row r="276" spans="1:22">
      <c r="A276" s="98" t="s">
        <v>709</v>
      </c>
      <c r="B276" s="99" t="s">
        <v>1606</v>
      </c>
      <c r="C276" s="99" t="s">
        <v>1607</v>
      </c>
      <c r="D276" s="99" t="s">
        <v>914</v>
      </c>
      <c r="E276" s="99" t="s">
        <v>854</v>
      </c>
      <c r="F276" s="100">
        <v>268897936.27999997</v>
      </c>
      <c r="G276" s="101">
        <v>41933</v>
      </c>
      <c r="H276" s="102">
        <v>349862508</v>
      </c>
      <c r="I276" s="99">
        <v>0</v>
      </c>
      <c r="J276" s="102">
        <v>349862508</v>
      </c>
      <c r="K276" s="99" t="s">
        <v>855</v>
      </c>
      <c r="L276" s="99">
        <v>0</v>
      </c>
      <c r="M276" s="99" t="s">
        <v>855</v>
      </c>
      <c r="N276" s="99">
        <v>0</v>
      </c>
      <c r="O276" s="99" t="s">
        <v>855</v>
      </c>
      <c r="P276" s="99">
        <v>0</v>
      </c>
      <c r="Q276" s="99" t="s">
        <v>855</v>
      </c>
      <c r="R276" s="99">
        <v>0</v>
      </c>
      <c r="S276" s="99" t="s">
        <v>855</v>
      </c>
      <c r="T276" s="99">
        <v>0</v>
      </c>
      <c r="U276" s="99" t="s">
        <v>855</v>
      </c>
      <c r="V276" s="103">
        <v>0</v>
      </c>
    </row>
    <row r="277" spans="1:22">
      <c r="A277" s="104" t="s">
        <v>2198</v>
      </c>
      <c r="B277" s="105" t="s">
        <v>2199</v>
      </c>
      <c r="C277" s="105" t="s">
        <v>2200</v>
      </c>
      <c r="D277" s="105" t="s">
        <v>871</v>
      </c>
      <c r="E277" s="105" t="s">
        <v>854</v>
      </c>
      <c r="F277" s="106">
        <v>86054736.549999997</v>
      </c>
      <c r="G277" s="107">
        <v>42230</v>
      </c>
      <c r="H277" s="108">
        <v>85115479</v>
      </c>
      <c r="I277" s="105">
        <v>0</v>
      </c>
      <c r="J277" s="108">
        <v>85115479</v>
      </c>
      <c r="K277" s="105" t="s">
        <v>855</v>
      </c>
      <c r="L277" s="105">
        <v>0</v>
      </c>
      <c r="M277" s="105" t="s">
        <v>855</v>
      </c>
      <c r="N277" s="105">
        <v>0</v>
      </c>
      <c r="O277" s="105" t="s">
        <v>855</v>
      </c>
      <c r="P277" s="105">
        <v>0</v>
      </c>
      <c r="Q277" s="105" t="s">
        <v>855</v>
      </c>
      <c r="R277" s="105">
        <v>0</v>
      </c>
      <c r="S277" s="105" t="s">
        <v>855</v>
      </c>
      <c r="T277" s="105">
        <v>0</v>
      </c>
      <c r="U277" s="105" t="s">
        <v>855</v>
      </c>
      <c r="V277" s="109">
        <v>0</v>
      </c>
    </row>
    <row r="278" spans="1:22">
      <c r="A278" s="98" t="s">
        <v>1608</v>
      </c>
      <c r="B278" s="99" t="s">
        <v>1609</v>
      </c>
      <c r="C278" s="99" t="s">
        <v>1610</v>
      </c>
      <c r="D278" s="99" t="s">
        <v>871</v>
      </c>
      <c r="E278" s="99" t="s">
        <v>854</v>
      </c>
      <c r="F278" s="100">
        <v>2189364785.4699998</v>
      </c>
      <c r="G278" s="101">
        <v>42373</v>
      </c>
      <c r="H278" s="102">
        <v>212854480688</v>
      </c>
      <c r="I278" s="99">
        <v>0</v>
      </c>
      <c r="J278" s="102">
        <v>212854480688</v>
      </c>
      <c r="K278" s="99" t="s">
        <v>855</v>
      </c>
      <c r="L278" s="99">
        <v>0</v>
      </c>
      <c r="M278" s="99" t="s">
        <v>855</v>
      </c>
      <c r="N278" s="99">
        <v>0</v>
      </c>
      <c r="O278" s="99" t="s">
        <v>855</v>
      </c>
      <c r="P278" s="99">
        <v>0</v>
      </c>
      <c r="Q278" s="99" t="s">
        <v>855</v>
      </c>
      <c r="R278" s="99">
        <v>0</v>
      </c>
      <c r="S278" s="99" t="s">
        <v>855</v>
      </c>
      <c r="T278" s="99">
        <v>0</v>
      </c>
      <c r="U278" s="99" t="s">
        <v>855</v>
      </c>
      <c r="V278" s="103">
        <v>0</v>
      </c>
    </row>
    <row r="279" spans="1:22">
      <c r="A279" s="104" t="s">
        <v>1611</v>
      </c>
      <c r="B279" s="105" t="s">
        <v>1612</v>
      </c>
      <c r="C279" s="105" t="s">
        <v>1613</v>
      </c>
      <c r="D279" s="105" t="s">
        <v>914</v>
      </c>
      <c r="E279" s="105" t="s">
        <v>854</v>
      </c>
      <c r="F279" s="106">
        <v>2225822197.8899999</v>
      </c>
      <c r="G279" s="107">
        <v>39941</v>
      </c>
      <c r="H279" s="108">
        <v>203934060</v>
      </c>
      <c r="I279" s="105">
        <v>0</v>
      </c>
      <c r="J279" s="108">
        <v>203934060</v>
      </c>
      <c r="K279" s="105" t="s">
        <v>855</v>
      </c>
      <c r="L279" s="105">
        <v>0</v>
      </c>
      <c r="M279" s="105" t="s">
        <v>855</v>
      </c>
      <c r="N279" s="105">
        <v>0</v>
      </c>
      <c r="O279" s="105" t="s">
        <v>855</v>
      </c>
      <c r="P279" s="105">
        <v>0</v>
      </c>
      <c r="Q279" s="105" t="s">
        <v>855</v>
      </c>
      <c r="R279" s="105">
        <v>0</v>
      </c>
      <c r="S279" s="105" t="s">
        <v>855</v>
      </c>
      <c r="T279" s="105">
        <v>0</v>
      </c>
      <c r="U279" s="105" t="s">
        <v>855</v>
      </c>
      <c r="V279" s="109">
        <v>0</v>
      </c>
    </row>
    <row r="280" spans="1:22">
      <c r="A280" s="98" t="s">
        <v>1614</v>
      </c>
      <c r="B280" s="99" t="s">
        <v>711</v>
      </c>
      <c r="C280" s="99" t="s">
        <v>1615</v>
      </c>
      <c r="D280" s="99" t="s">
        <v>914</v>
      </c>
      <c r="E280" s="99" t="s">
        <v>854</v>
      </c>
      <c r="F280" s="100">
        <v>358280433.29000002</v>
      </c>
      <c r="G280" s="101">
        <v>42429</v>
      </c>
      <c r="H280" s="102">
        <v>47069132</v>
      </c>
      <c r="I280" s="99">
        <v>0</v>
      </c>
      <c r="J280" s="102">
        <v>47069132</v>
      </c>
      <c r="K280" s="99" t="s">
        <v>855</v>
      </c>
      <c r="L280" s="99">
        <v>0</v>
      </c>
      <c r="M280" s="99" t="s">
        <v>855</v>
      </c>
      <c r="N280" s="99">
        <v>0</v>
      </c>
      <c r="O280" s="99" t="s">
        <v>855</v>
      </c>
      <c r="P280" s="99">
        <v>0</v>
      </c>
      <c r="Q280" s="99" t="s">
        <v>855</v>
      </c>
      <c r="R280" s="99">
        <v>0</v>
      </c>
      <c r="S280" s="99" t="s">
        <v>855</v>
      </c>
      <c r="T280" s="99">
        <v>0</v>
      </c>
      <c r="U280" s="99" t="s">
        <v>855</v>
      </c>
      <c r="V280" s="103">
        <v>0</v>
      </c>
    </row>
    <row r="281" spans="1:22">
      <c r="A281" s="104" t="s">
        <v>1616</v>
      </c>
      <c r="B281" s="105" t="s">
        <v>1617</v>
      </c>
      <c r="C281" s="105" t="s">
        <v>1618</v>
      </c>
      <c r="D281" s="105" t="s">
        <v>853</v>
      </c>
      <c r="E281" s="105" t="s">
        <v>854</v>
      </c>
      <c r="F281" s="106">
        <v>7106480728.5200005</v>
      </c>
      <c r="G281" s="107">
        <v>42313</v>
      </c>
      <c r="H281" s="108">
        <v>247128345</v>
      </c>
      <c r="I281" s="108">
        <v>28386004</v>
      </c>
      <c r="J281" s="108">
        <v>275514349</v>
      </c>
      <c r="K281" s="105" t="s">
        <v>883</v>
      </c>
      <c r="L281" s="105">
        <v>730</v>
      </c>
      <c r="M281" s="105" t="s">
        <v>884</v>
      </c>
      <c r="N281" s="108">
        <v>28385274</v>
      </c>
      <c r="O281" s="105" t="s">
        <v>855</v>
      </c>
      <c r="P281" s="105">
        <v>0</v>
      </c>
      <c r="Q281" s="105" t="s">
        <v>855</v>
      </c>
      <c r="R281" s="105">
        <v>0</v>
      </c>
      <c r="S281" s="105" t="s">
        <v>855</v>
      </c>
      <c r="T281" s="105">
        <v>0</v>
      </c>
      <c r="U281" s="105" t="s">
        <v>855</v>
      </c>
      <c r="V281" s="109">
        <v>0</v>
      </c>
    </row>
    <row r="282" spans="1:22">
      <c r="A282" s="98" t="s">
        <v>712</v>
      </c>
      <c r="B282" s="99" t="s">
        <v>1619</v>
      </c>
      <c r="C282" s="99" t="s">
        <v>1620</v>
      </c>
      <c r="D282" s="99" t="s">
        <v>871</v>
      </c>
      <c r="E282" s="99" t="s">
        <v>854</v>
      </c>
      <c r="F282" s="100">
        <v>48680067.810000002</v>
      </c>
      <c r="G282" s="101">
        <v>37741</v>
      </c>
      <c r="H282" s="102">
        <v>6104107</v>
      </c>
      <c r="I282" s="102">
        <v>5889300</v>
      </c>
      <c r="J282" s="102">
        <v>11993407</v>
      </c>
      <c r="K282" s="99" t="s">
        <v>855</v>
      </c>
      <c r="L282" s="99">
        <v>0</v>
      </c>
      <c r="M282" s="99" t="s">
        <v>855</v>
      </c>
      <c r="N282" s="99">
        <v>0</v>
      </c>
      <c r="O282" s="99" t="s">
        <v>855</v>
      </c>
      <c r="P282" s="99">
        <v>0</v>
      </c>
      <c r="Q282" s="99" t="s">
        <v>855</v>
      </c>
      <c r="R282" s="99">
        <v>0</v>
      </c>
      <c r="S282" s="99" t="s">
        <v>855</v>
      </c>
      <c r="T282" s="99">
        <v>0</v>
      </c>
      <c r="U282" s="99" t="s">
        <v>855</v>
      </c>
      <c r="V282" s="103">
        <v>0</v>
      </c>
    </row>
    <row r="283" spans="1:22">
      <c r="A283" s="104" t="s">
        <v>1622</v>
      </c>
      <c r="B283" s="105" t="s">
        <v>1623</v>
      </c>
      <c r="C283" s="105" t="s">
        <v>1624</v>
      </c>
      <c r="D283" s="105" t="s">
        <v>914</v>
      </c>
      <c r="E283" s="105" t="s">
        <v>854</v>
      </c>
      <c r="F283" s="106">
        <v>976708000</v>
      </c>
      <c r="G283" s="107">
        <v>41393</v>
      </c>
      <c r="H283" s="108">
        <v>211793400</v>
      </c>
      <c r="I283" s="105">
        <v>0</v>
      </c>
      <c r="J283" s="108">
        <v>211793400</v>
      </c>
      <c r="K283" s="105" t="s">
        <v>855</v>
      </c>
      <c r="L283" s="105">
        <v>0</v>
      </c>
      <c r="M283" s="105" t="s">
        <v>855</v>
      </c>
      <c r="N283" s="105">
        <v>0</v>
      </c>
      <c r="O283" s="105" t="s">
        <v>855</v>
      </c>
      <c r="P283" s="105">
        <v>0</v>
      </c>
      <c r="Q283" s="105" t="s">
        <v>855</v>
      </c>
      <c r="R283" s="105">
        <v>0</v>
      </c>
      <c r="S283" s="105" t="s">
        <v>855</v>
      </c>
      <c r="T283" s="105">
        <v>0</v>
      </c>
      <c r="U283" s="105" t="s">
        <v>855</v>
      </c>
      <c r="V283" s="109">
        <v>0</v>
      </c>
    </row>
    <row r="284" spans="1:22">
      <c r="A284" s="98" t="s">
        <v>1625</v>
      </c>
      <c r="B284" s="99" t="s">
        <v>1626</v>
      </c>
      <c r="C284" s="99" t="s">
        <v>1627</v>
      </c>
      <c r="D284" s="99" t="s">
        <v>914</v>
      </c>
      <c r="E284" s="99" t="s">
        <v>854</v>
      </c>
      <c r="F284" s="100">
        <v>299279179.80000001</v>
      </c>
      <c r="G284" s="101">
        <v>41571</v>
      </c>
      <c r="H284" s="102">
        <v>65075322</v>
      </c>
      <c r="I284" s="99">
        <v>0</v>
      </c>
      <c r="J284" s="102">
        <v>65075322</v>
      </c>
      <c r="K284" s="99" t="s">
        <v>855</v>
      </c>
      <c r="L284" s="99">
        <v>0</v>
      </c>
      <c r="M284" s="99" t="s">
        <v>855</v>
      </c>
      <c r="N284" s="99">
        <v>0</v>
      </c>
      <c r="O284" s="99" t="s">
        <v>855</v>
      </c>
      <c r="P284" s="99">
        <v>0</v>
      </c>
      <c r="Q284" s="99" t="s">
        <v>855</v>
      </c>
      <c r="R284" s="99">
        <v>0</v>
      </c>
      <c r="S284" s="99" t="s">
        <v>855</v>
      </c>
      <c r="T284" s="99">
        <v>0</v>
      </c>
      <c r="U284" s="99" t="s">
        <v>855</v>
      </c>
      <c r="V284" s="103">
        <v>0</v>
      </c>
    </row>
    <row r="285" spans="1:22">
      <c r="A285" s="104" t="s">
        <v>1628</v>
      </c>
      <c r="B285" s="105" t="s">
        <v>1629</v>
      </c>
      <c r="C285" s="105" t="s">
        <v>1630</v>
      </c>
      <c r="D285" s="105" t="s">
        <v>914</v>
      </c>
      <c r="E285" s="105" t="s">
        <v>854</v>
      </c>
      <c r="F285" s="106">
        <v>600000000</v>
      </c>
      <c r="G285" s="107">
        <v>41757</v>
      </c>
      <c r="H285" s="108">
        <v>91711620</v>
      </c>
      <c r="I285" s="105">
        <v>0</v>
      </c>
      <c r="J285" s="108">
        <v>91711620</v>
      </c>
      <c r="K285" s="105" t="s">
        <v>855</v>
      </c>
      <c r="L285" s="105">
        <v>0</v>
      </c>
      <c r="M285" s="105" t="s">
        <v>855</v>
      </c>
      <c r="N285" s="105">
        <v>0</v>
      </c>
      <c r="O285" s="105" t="s">
        <v>855</v>
      </c>
      <c r="P285" s="105">
        <v>0</v>
      </c>
      <c r="Q285" s="105" t="s">
        <v>855</v>
      </c>
      <c r="R285" s="105">
        <v>0</v>
      </c>
      <c r="S285" s="105" t="s">
        <v>855</v>
      </c>
      <c r="T285" s="105">
        <v>0</v>
      </c>
      <c r="U285" s="105" t="s">
        <v>855</v>
      </c>
      <c r="V285" s="109">
        <v>0</v>
      </c>
    </row>
    <row r="286" spans="1:22">
      <c r="A286" s="98" t="s">
        <v>716</v>
      </c>
      <c r="B286" s="99" t="s">
        <v>1631</v>
      </c>
      <c r="C286" s="99" t="s">
        <v>1632</v>
      </c>
      <c r="D286" s="99" t="s">
        <v>871</v>
      </c>
      <c r="E286" s="99" t="s">
        <v>854</v>
      </c>
      <c r="F286" s="100">
        <v>1258333489.5</v>
      </c>
      <c r="G286" s="101">
        <v>42485</v>
      </c>
      <c r="H286" s="102">
        <v>530640068</v>
      </c>
      <c r="I286" s="102">
        <v>880046179</v>
      </c>
      <c r="J286" s="102">
        <v>1410686247</v>
      </c>
      <c r="K286" s="99" t="s">
        <v>855</v>
      </c>
      <c r="L286" s="99">
        <v>0</v>
      </c>
      <c r="M286" s="99" t="s">
        <v>855</v>
      </c>
      <c r="N286" s="99">
        <v>0</v>
      </c>
      <c r="O286" s="99" t="s">
        <v>855</v>
      </c>
      <c r="P286" s="99">
        <v>0</v>
      </c>
      <c r="Q286" s="99" t="s">
        <v>855</v>
      </c>
      <c r="R286" s="99">
        <v>0</v>
      </c>
      <c r="S286" s="99" t="s">
        <v>855</v>
      </c>
      <c r="T286" s="99">
        <v>0</v>
      </c>
      <c r="U286" s="99" t="s">
        <v>855</v>
      </c>
      <c r="V286" s="103">
        <v>0</v>
      </c>
    </row>
    <row r="287" spans="1:22">
      <c r="A287" s="104" t="s">
        <v>1633</v>
      </c>
      <c r="B287" s="105" t="s">
        <v>1634</v>
      </c>
      <c r="C287" s="105" t="s">
        <v>1635</v>
      </c>
      <c r="D287" s="105" t="s">
        <v>871</v>
      </c>
      <c r="E287" s="105" t="s">
        <v>854</v>
      </c>
      <c r="F287" s="106">
        <v>17359611.57</v>
      </c>
      <c r="G287" s="107">
        <v>37533</v>
      </c>
      <c r="H287" s="108">
        <v>46272</v>
      </c>
      <c r="I287" s="108">
        <v>84783</v>
      </c>
      <c r="J287" s="108">
        <v>131055</v>
      </c>
      <c r="K287" s="105" t="s">
        <v>855</v>
      </c>
      <c r="L287" s="105">
        <v>0</v>
      </c>
      <c r="M287" s="105" t="s">
        <v>855</v>
      </c>
      <c r="N287" s="105">
        <v>0</v>
      </c>
      <c r="O287" s="105" t="s">
        <v>855</v>
      </c>
      <c r="P287" s="105">
        <v>0</v>
      </c>
      <c r="Q287" s="105" t="s">
        <v>855</v>
      </c>
      <c r="R287" s="105">
        <v>0</v>
      </c>
      <c r="S287" s="105" t="s">
        <v>855</v>
      </c>
      <c r="T287" s="105">
        <v>0</v>
      </c>
      <c r="U287" s="105" t="s">
        <v>855</v>
      </c>
      <c r="V287" s="109">
        <v>0</v>
      </c>
    </row>
    <row r="288" spans="1:22">
      <c r="A288" s="98" t="s">
        <v>717</v>
      </c>
      <c r="B288" s="99" t="s">
        <v>1636</v>
      </c>
      <c r="C288" s="99" t="s">
        <v>1637</v>
      </c>
      <c r="D288" s="99" t="s">
        <v>914</v>
      </c>
      <c r="E288" s="99" t="s">
        <v>854</v>
      </c>
      <c r="F288" s="100">
        <v>899596865</v>
      </c>
      <c r="G288" s="101">
        <v>42237</v>
      </c>
      <c r="H288" s="102">
        <v>204085999</v>
      </c>
      <c r="I288" s="99">
        <v>0</v>
      </c>
      <c r="J288" s="102">
        <v>204085999</v>
      </c>
      <c r="K288" s="99" t="s">
        <v>855</v>
      </c>
      <c r="L288" s="99">
        <v>0</v>
      </c>
      <c r="M288" s="99" t="s">
        <v>855</v>
      </c>
      <c r="N288" s="99">
        <v>0</v>
      </c>
      <c r="O288" s="99" t="s">
        <v>855</v>
      </c>
      <c r="P288" s="99">
        <v>0</v>
      </c>
      <c r="Q288" s="99" t="s">
        <v>855</v>
      </c>
      <c r="R288" s="99">
        <v>0</v>
      </c>
      <c r="S288" s="99" t="s">
        <v>855</v>
      </c>
      <c r="T288" s="99">
        <v>0</v>
      </c>
      <c r="U288" s="99" t="s">
        <v>855</v>
      </c>
      <c r="V288" s="103">
        <v>0</v>
      </c>
    </row>
    <row r="289" spans="1:22">
      <c r="A289" s="104" t="s">
        <v>718</v>
      </c>
      <c r="B289" s="105" t="s">
        <v>1638</v>
      </c>
      <c r="C289" s="105" t="s">
        <v>1639</v>
      </c>
      <c r="D289" s="105" t="s">
        <v>914</v>
      </c>
      <c r="E289" s="105" t="s">
        <v>854</v>
      </c>
      <c r="F289" s="106">
        <v>1160305445.72</v>
      </c>
      <c r="G289" s="107">
        <v>42514</v>
      </c>
      <c r="H289" s="108">
        <v>642085575</v>
      </c>
      <c r="I289" s="105">
        <v>0</v>
      </c>
      <c r="J289" s="108">
        <v>642085575</v>
      </c>
      <c r="K289" s="105" t="s">
        <v>855</v>
      </c>
      <c r="L289" s="105">
        <v>0</v>
      </c>
      <c r="M289" s="105" t="s">
        <v>855</v>
      </c>
      <c r="N289" s="105">
        <v>0</v>
      </c>
      <c r="O289" s="105" t="s">
        <v>855</v>
      </c>
      <c r="P289" s="105">
        <v>0</v>
      </c>
      <c r="Q289" s="105" t="s">
        <v>855</v>
      </c>
      <c r="R289" s="105">
        <v>0</v>
      </c>
      <c r="S289" s="105" t="s">
        <v>855</v>
      </c>
      <c r="T289" s="105">
        <v>0</v>
      </c>
      <c r="U289" s="105" t="s">
        <v>855</v>
      </c>
      <c r="V289" s="109">
        <v>0</v>
      </c>
    </row>
    <row r="290" spans="1:22">
      <c r="A290" s="98" t="s">
        <v>1640</v>
      </c>
      <c r="B290" s="99" t="s">
        <v>1641</v>
      </c>
      <c r="C290" s="99" t="s">
        <v>1642</v>
      </c>
      <c r="D290" s="99" t="s">
        <v>853</v>
      </c>
      <c r="E290" s="99" t="s">
        <v>854</v>
      </c>
      <c r="F290" s="100">
        <v>2181717.56</v>
      </c>
      <c r="G290" s="101">
        <v>42489</v>
      </c>
      <c r="H290" s="102">
        <v>4849892</v>
      </c>
      <c r="I290" s="99">
        <v>0</v>
      </c>
      <c r="J290" s="102">
        <v>4849892</v>
      </c>
      <c r="K290" s="99" t="s">
        <v>855</v>
      </c>
      <c r="L290" s="99">
        <v>0</v>
      </c>
      <c r="M290" s="99" t="s">
        <v>855</v>
      </c>
      <c r="N290" s="99">
        <v>0</v>
      </c>
      <c r="O290" s="99" t="s">
        <v>855</v>
      </c>
      <c r="P290" s="99">
        <v>0</v>
      </c>
      <c r="Q290" s="99" t="s">
        <v>855</v>
      </c>
      <c r="R290" s="99">
        <v>0</v>
      </c>
      <c r="S290" s="99" t="s">
        <v>855</v>
      </c>
      <c r="T290" s="99">
        <v>0</v>
      </c>
      <c r="U290" s="99" t="s">
        <v>855</v>
      </c>
      <c r="V290" s="103">
        <v>0</v>
      </c>
    </row>
    <row r="291" spans="1:22">
      <c r="A291" s="104" t="s">
        <v>719</v>
      </c>
      <c r="B291" s="105" t="s">
        <v>1643</v>
      </c>
      <c r="C291" s="105" t="s">
        <v>1644</v>
      </c>
      <c r="D291" s="105" t="s">
        <v>914</v>
      </c>
      <c r="E291" s="105" t="s">
        <v>854</v>
      </c>
      <c r="F291" s="106">
        <v>209588499.15000001</v>
      </c>
      <c r="G291" s="107">
        <v>42489</v>
      </c>
      <c r="H291" s="108">
        <v>114586990</v>
      </c>
      <c r="I291" s="105">
        <v>0</v>
      </c>
      <c r="J291" s="108">
        <v>114586990</v>
      </c>
      <c r="K291" s="105" t="s">
        <v>855</v>
      </c>
      <c r="L291" s="105">
        <v>0</v>
      </c>
      <c r="M291" s="105" t="s">
        <v>855</v>
      </c>
      <c r="N291" s="105">
        <v>0</v>
      </c>
      <c r="O291" s="105" t="s">
        <v>855</v>
      </c>
      <c r="P291" s="105">
        <v>0</v>
      </c>
      <c r="Q291" s="105" t="s">
        <v>855</v>
      </c>
      <c r="R291" s="105">
        <v>0</v>
      </c>
      <c r="S291" s="105" t="s">
        <v>855</v>
      </c>
      <c r="T291" s="105">
        <v>0</v>
      </c>
      <c r="U291" s="105" t="s">
        <v>855</v>
      </c>
      <c r="V291" s="109">
        <v>0</v>
      </c>
    </row>
    <row r="292" spans="1:22">
      <c r="A292" s="98" t="s">
        <v>1645</v>
      </c>
      <c r="B292" s="99" t="s">
        <v>1646</v>
      </c>
      <c r="C292" s="99" t="s">
        <v>1647</v>
      </c>
      <c r="D292" s="99" t="s">
        <v>914</v>
      </c>
      <c r="E292" s="99" t="s">
        <v>854</v>
      </c>
      <c r="F292" s="100">
        <v>1853683959.73</v>
      </c>
      <c r="G292" s="101">
        <v>42139</v>
      </c>
      <c r="H292" s="102">
        <v>9393834</v>
      </c>
      <c r="I292" s="99">
        <v>0</v>
      </c>
      <c r="J292" s="102">
        <v>9393834</v>
      </c>
      <c r="K292" s="99" t="s">
        <v>855</v>
      </c>
      <c r="L292" s="99">
        <v>0</v>
      </c>
      <c r="M292" s="99" t="s">
        <v>855</v>
      </c>
      <c r="N292" s="99">
        <v>0</v>
      </c>
      <c r="O292" s="99" t="s">
        <v>855</v>
      </c>
      <c r="P292" s="99">
        <v>0</v>
      </c>
      <c r="Q292" s="99" t="s">
        <v>855</v>
      </c>
      <c r="R292" s="99">
        <v>0</v>
      </c>
      <c r="S292" s="99" t="s">
        <v>855</v>
      </c>
      <c r="T292" s="99">
        <v>0</v>
      </c>
      <c r="U292" s="99" t="s">
        <v>855</v>
      </c>
      <c r="V292" s="103">
        <v>0</v>
      </c>
    </row>
    <row r="293" spans="1:22">
      <c r="A293" s="104" t="s">
        <v>721</v>
      </c>
      <c r="B293" s="105" t="s">
        <v>1648</v>
      </c>
      <c r="C293" s="105" t="s">
        <v>1649</v>
      </c>
      <c r="D293" s="105" t="s">
        <v>914</v>
      </c>
      <c r="E293" s="105" t="s">
        <v>854</v>
      </c>
      <c r="F293" s="106">
        <v>1701691821.23</v>
      </c>
      <c r="G293" s="107">
        <v>42306</v>
      </c>
      <c r="H293" s="108">
        <v>113000000</v>
      </c>
      <c r="I293" s="105">
        <v>0</v>
      </c>
      <c r="J293" s="108">
        <v>113000000</v>
      </c>
      <c r="K293" s="105" t="s">
        <v>855</v>
      </c>
      <c r="L293" s="105">
        <v>0</v>
      </c>
      <c r="M293" s="105" t="s">
        <v>855</v>
      </c>
      <c r="N293" s="105">
        <v>0</v>
      </c>
      <c r="O293" s="105" t="s">
        <v>855</v>
      </c>
      <c r="P293" s="105">
        <v>0</v>
      </c>
      <c r="Q293" s="105" t="s">
        <v>855</v>
      </c>
      <c r="R293" s="105">
        <v>0</v>
      </c>
      <c r="S293" s="105" t="s">
        <v>855</v>
      </c>
      <c r="T293" s="105">
        <v>0</v>
      </c>
      <c r="U293" s="105" t="s">
        <v>855</v>
      </c>
      <c r="V293" s="109">
        <v>0</v>
      </c>
    </row>
    <row r="294" spans="1:22">
      <c r="A294" s="98" t="s">
        <v>2768</v>
      </c>
      <c r="B294" s="99" t="s">
        <v>2769</v>
      </c>
      <c r="C294" s="99" t="s">
        <v>2770</v>
      </c>
      <c r="D294" s="99" t="s">
        <v>936</v>
      </c>
      <c r="E294" s="99" t="s">
        <v>854</v>
      </c>
      <c r="F294" s="100">
        <v>51734989.219999999</v>
      </c>
      <c r="G294" s="101">
        <v>42074</v>
      </c>
      <c r="H294" s="102">
        <v>1733988</v>
      </c>
      <c r="I294" s="99">
        <v>0</v>
      </c>
      <c r="J294" s="102">
        <v>1733988</v>
      </c>
      <c r="K294" s="99" t="s">
        <v>855</v>
      </c>
      <c r="L294" s="99">
        <v>0</v>
      </c>
      <c r="M294" s="99" t="s">
        <v>855</v>
      </c>
      <c r="N294" s="99">
        <v>0</v>
      </c>
      <c r="O294" s="99" t="s">
        <v>855</v>
      </c>
      <c r="P294" s="99">
        <v>0</v>
      </c>
      <c r="Q294" s="99" t="s">
        <v>855</v>
      </c>
      <c r="R294" s="99">
        <v>0</v>
      </c>
      <c r="S294" s="99" t="s">
        <v>855</v>
      </c>
      <c r="T294" s="99">
        <v>0</v>
      </c>
      <c r="U294" s="99" t="s">
        <v>855</v>
      </c>
      <c r="V294" s="103">
        <v>0</v>
      </c>
    </row>
    <row r="295" spans="1:22">
      <c r="A295" s="104" t="s">
        <v>1650</v>
      </c>
      <c r="B295" s="105" t="s">
        <v>1651</v>
      </c>
      <c r="C295" s="105" t="s">
        <v>1652</v>
      </c>
      <c r="D295" s="105" t="s">
        <v>914</v>
      </c>
      <c r="E295" s="105" t="s">
        <v>854</v>
      </c>
      <c r="F295" s="106">
        <v>626911472</v>
      </c>
      <c r="G295" s="107">
        <v>42515</v>
      </c>
      <c r="H295" s="108">
        <v>21623933</v>
      </c>
      <c r="I295" s="105">
        <v>0</v>
      </c>
      <c r="J295" s="108">
        <v>21623933</v>
      </c>
      <c r="K295" s="105" t="s">
        <v>855</v>
      </c>
      <c r="L295" s="105">
        <v>0</v>
      </c>
      <c r="M295" s="105" t="s">
        <v>855</v>
      </c>
      <c r="N295" s="105">
        <v>0</v>
      </c>
      <c r="O295" s="105" t="s">
        <v>855</v>
      </c>
      <c r="P295" s="105">
        <v>0</v>
      </c>
      <c r="Q295" s="105" t="s">
        <v>855</v>
      </c>
      <c r="R295" s="105">
        <v>0</v>
      </c>
      <c r="S295" s="105" t="s">
        <v>855</v>
      </c>
      <c r="T295" s="105">
        <v>0</v>
      </c>
      <c r="U295" s="105" t="s">
        <v>855</v>
      </c>
      <c r="V295" s="109">
        <v>0</v>
      </c>
    </row>
    <row r="296" spans="1:22">
      <c r="A296" s="98" t="s">
        <v>723</v>
      </c>
      <c r="B296" s="99" t="s">
        <v>1653</v>
      </c>
      <c r="C296" s="99" t="s">
        <v>1654</v>
      </c>
      <c r="D296" s="99" t="s">
        <v>914</v>
      </c>
      <c r="E296" s="99" t="s">
        <v>854</v>
      </c>
      <c r="F296" s="100">
        <v>1632849262.5899999</v>
      </c>
      <c r="G296" s="101">
        <v>42438</v>
      </c>
      <c r="H296" s="102">
        <v>52311025</v>
      </c>
      <c r="I296" s="99">
        <v>0</v>
      </c>
      <c r="J296" s="102">
        <v>52311025</v>
      </c>
      <c r="K296" s="99" t="s">
        <v>855</v>
      </c>
      <c r="L296" s="99">
        <v>0</v>
      </c>
      <c r="M296" s="99" t="s">
        <v>855</v>
      </c>
      <c r="N296" s="99">
        <v>0</v>
      </c>
      <c r="O296" s="99" t="s">
        <v>855</v>
      </c>
      <c r="P296" s="99">
        <v>0</v>
      </c>
      <c r="Q296" s="99" t="s">
        <v>855</v>
      </c>
      <c r="R296" s="99">
        <v>0</v>
      </c>
      <c r="S296" s="99" t="s">
        <v>855</v>
      </c>
      <c r="T296" s="99">
        <v>0</v>
      </c>
      <c r="U296" s="99" t="s">
        <v>855</v>
      </c>
      <c r="V296" s="103">
        <v>0</v>
      </c>
    </row>
    <row r="297" spans="1:22">
      <c r="A297" s="104" t="s">
        <v>1655</v>
      </c>
      <c r="B297" s="105" t="s">
        <v>1656</v>
      </c>
      <c r="C297" s="105" t="s">
        <v>2771</v>
      </c>
      <c r="D297" s="105" t="s">
        <v>871</v>
      </c>
      <c r="E297" s="105" t="s">
        <v>854</v>
      </c>
      <c r="F297" s="106">
        <v>1318825018.28</v>
      </c>
      <c r="G297" s="107">
        <v>42417</v>
      </c>
      <c r="H297" s="108">
        <v>3052500</v>
      </c>
      <c r="I297" s="105">
        <v>0</v>
      </c>
      <c r="J297" s="108">
        <v>3052500</v>
      </c>
      <c r="K297" s="105" t="s">
        <v>855</v>
      </c>
      <c r="L297" s="105">
        <v>0</v>
      </c>
      <c r="M297" s="105" t="s">
        <v>855</v>
      </c>
      <c r="N297" s="105">
        <v>0</v>
      </c>
      <c r="O297" s="105" t="s">
        <v>855</v>
      </c>
      <c r="P297" s="105">
        <v>0</v>
      </c>
      <c r="Q297" s="105" t="s">
        <v>855</v>
      </c>
      <c r="R297" s="105">
        <v>0</v>
      </c>
      <c r="S297" s="105" t="s">
        <v>855</v>
      </c>
      <c r="T297" s="105">
        <v>0</v>
      </c>
      <c r="U297" s="105" t="s">
        <v>855</v>
      </c>
      <c r="V297" s="109">
        <v>0</v>
      </c>
    </row>
    <row r="298" spans="1:22">
      <c r="A298" s="98" t="s">
        <v>724</v>
      </c>
      <c r="B298" s="99" t="s">
        <v>1657</v>
      </c>
      <c r="C298" s="99" t="s">
        <v>1658</v>
      </c>
      <c r="D298" s="99" t="s">
        <v>871</v>
      </c>
      <c r="E298" s="99" t="s">
        <v>854</v>
      </c>
      <c r="F298" s="100">
        <v>171272996.66999999</v>
      </c>
      <c r="G298" s="101">
        <v>40298</v>
      </c>
      <c r="H298" s="102">
        <v>6201730</v>
      </c>
      <c r="I298" s="102">
        <v>11147908</v>
      </c>
      <c r="J298" s="102">
        <v>17349638</v>
      </c>
      <c r="K298" s="99" t="s">
        <v>855</v>
      </c>
      <c r="L298" s="99">
        <v>0</v>
      </c>
      <c r="M298" s="99" t="s">
        <v>855</v>
      </c>
      <c r="N298" s="99">
        <v>0</v>
      </c>
      <c r="O298" s="99" t="s">
        <v>855</v>
      </c>
      <c r="P298" s="99">
        <v>0</v>
      </c>
      <c r="Q298" s="99" t="s">
        <v>855</v>
      </c>
      <c r="R298" s="99">
        <v>0</v>
      </c>
      <c r="S298" s="99" t="s">
        <v>855</v>
      </c>
      <c r="T298" s="99">
        <v>0</v>
      </c>
      <c r="U298" s="99" t="s">
        <v>855</v>
      </c>
      <c r="V298" s="103">
        <v>0</v>
      </c>
    </row>
    <row r="299" spans="1:22">
      <c r="A299" s="104" t="s">
        <v>1659</v>
      </c>
      <c r="B299" s="105" t="s">
        <v>1660</v>
      </c>
      <c r="C299" s="105" t="s">
        <v>1661</v>
      </c>
      <c r="D299" s="105" t="s">
        <v>853</v>
      </c>
      <c r="E299" s="105" t="s">
        <v>854</v>
      </c>
      <c r="F299" s="106">
        <v>125269657.20999999</v>
      </c>
      <c r="G299" s="107">
        <v>41519</v>
      </c>
      <c r="H299" s="108">
        <v>26707012</v>
      </c>
      <c r="I299" s="108">
        <v>53393837</v>
      </c>
      <c r="J299" s="108">
        <v>80100849</v>
      </c>
      <c r="K299" s="105" t="s">
        <v>855</v>
      </c>
      <c r="L299" s="105">
        <v>0</v>
      </c>
      <c r="M299" s="105" t="s">
        <v>855</v>
      </c>
      <c r="N299" s="105">
        <v>0</v>
      </c>
      <c r="O299" s="105" t="s">
        <v>855</v>
      </c>
      <c r="P299" s="105">
        <v>0</v>
      </c>
      <c r="Q299" s="105" t="s">
        <v>855</v>
      </c>
      <c r="R299" s="105">
        <v>0</v>
      </c>
      <c r="S299" s="105" t="s">
        <v>855</v>
      </c>
      <c r="T299" s="105">
        <v>0</v>
      </c>
      <c r="U299" s="105" t="s">
        <v>855</v>
      </c>
      <c r="V299" s="109">
        <v>0</v>
      </c>
    </row>
    <row r="300" spans="1:22">
      <c r="A300" s="98" t="s">
        <v>1662</v>
      </c>
      <c r="B300" s="99" t="s">
        <v>1663</v>
      </c>
      <c r="C300" s="99" t="s">
        <v>1664</v>
      </c>
      <c r="D300" s="99" t="s">
        <v>867</v>
      </c>
      <c r="E300" s="99" t="s">
        <v>854</v>
      </c>
      <c r="F300" s="100">
        <v>1200000000</v>
      </c>
      <c r="G300" s="101">
        <v>41491</v>
      </c>
      <c r="H300" s="102">
        <v>341625744</v>
      </c>
      <c r="I300" s="102">
        <v>555274340</v>
      </c>
      <c r="J300" s="102">
        <v>896900084</v>
      </c>
      <c r="K300" s="99" t="s">
        <v>855</v>
      </c>
      <c r="L300" s="99">
        <v>0</v>
      </c>
      <c r="M300" s="99" t="s">
        <v>855</v>
      </c>
      <c r="N300" s="99">
        <v>0</v>
      </c>
      <c r="O300" s="99" t="s">
        <v>855</v>
      </c>
      <c r="P300" s="99">
        <v>0</v>
      </c>
      <c r="Q300" s="99" t="s">
        <v>855</v>
      </c>
      <c r="R300" s="99">
        <v>0</v>
      </c>
      <c r="S300" s="99" t="s">
        <v>855</v>
      </c>
      <c r="T300" s="99">
        <v>0</v>
      </c>
      <c r="U300" s="99" t="s">
        <v>855</v>
      </c>
      <c r="V300" s="103">
        <v>0</v>
      </c>
    </row>
    <row r="301" spans="1:22">
      <c r="A301" s="104" t="s">
        <v>1665</v>
      </c>
      <c r="B301" s="105" t="s">
        <v>1666</v>
      </c>
      <c r="C301" s="105" t="s">
        <v>1667</v>
      </c>
      <c r="D301" s="105" t="s">
        <v>914</v>
      </c>
      <c r="E301" s="105" t="s">
        <v>854</v>
      </c>
      <c r="F301" s="106">
        <v>5277218210</v>
      </c>
      <c r="G301" s="107">
        <v>42515</v>
      </c>
      <c r="H301" s="108">
        <v>520944966</v>
      </c>
      <c r="I301" s="105">
        <v>0</v>
      </c>
      <c r="J301" s="108">
        <v>520944966</v>
      </c>
      <c r="K301" s="105" t="s">
        <v>855</v>
      </c>
      <c r="L301" s="105">
        <v>0</v>
      </c>
      <c r="M301" s="105" t="s">
        <v>855</v>
      </c>
      <c r="N301" s="105">
        <v>0</v>
      </c>
      <c r="O301" s="105" t="s">
        <v>855</v>
      </c>
      <c r="P301" s="105">
        <v>0</v>
      </c>
      <c r="Q301" s="105" t="s">
        <v>855</v>
      </c>
      <c r="R301" s="105">
        <v>0</v>
      </c>
      <c r="S301" s="105" t="s">
        <v>855</v>
      </c>
      <c r="T301" s="105">
        <v>0</v>
      </c>
      <c r="U301" s="105" t="s">
        <v>855</v>
      </c>
      <c r="V301" s="109">
        <v>0</v>
      </c>
    </row>
    <row r="302" spans="1:22">
      <c r="A302" s="98" t="s">
        <v>1668</v>
      </c>
      <c r="B302" s="99" t="s">
        <v>1669</v>
      </c>
      <c r="C302" s="99" t="s">
        <v>1670</v>
      </c>
      <c r="D302" s="99" t="s">
        <v>871</v>
      </c>
      <c r="E302" s="99" t="s">
        <v>854</v>
      </c>
      <c r="F302" s="100">
        <v>36152545</v>
      </c>
      <c r="G302" s="101">
        <v>41271</v>
      </c>
      <c r="H302" s="102">
        <v>5631445</v>
      </c>
      <c r="I302" s="102">
        <v>773504</v>
      </c>
      <c r="J302" s="102">
        <v>6404949</v>
      </c>
      <c r="K302" s="99" t="s">
        <v>855</v>
      </c>
      <c r="L302" s="99">
        <v>0</v>
      </c>
      <c r="M302" s="99" t="s">
        <v>855</v>
      </c>
      <c r="N302" s="99">
        <v>0</v>
      </c>
      <c r="O302" s="99" t="s">
        <v>855</v>
      </c>
      <c r="P302" s="99">
        <v>0</v>
      </c>
      <c r="Q302" s="99" t="s">
        <v>855</v>
      </c>
      <c r="R302" s="99">
        <v>0</v>
      </c>
      <c r="S302" s="99" t="s">
        <v>855</v>
      </c>
      <c r="T302" s="99">
        <v>0</v>
      </c>
      <c r="U302" s="99" t="s">
        <v>855</v>
      </c>
      <c r="V302" s="103">
        <v>0</v>
      </c>
    </row>
    <row r="303" spans="1:22">
      <c r="A303" s="104" t="s">
        <v>1671</v>
      </c>
      <c r="B303" s="105" t="s">
        <v>1672</v>
      </c>
      <c r="C303" s="105" t="s">
        <v>1673</v>
      </c>
      <c r="D303" s="105" t="s">
        <v>871</v>
      </c>
      <c r="E303" s="105" t="s">
        <v>854</v>
      </c>
      <c r="F303" s="106">
        <v>2163400000</v>
      </c>
      <c r="G303" s="107">
        <v>41029</v>
      </c>
      <c r="H303" s="108">
        <v>6976765</v>
      </c>
      <c r="I303" s="108">
        <v>3332623</v>
      </c>
      <c r="J303" s="108">
        <v>10309388</v>
      </c>
      <c r="K303" s="105" t="s">
        <v>883</v>
      </c>
      <c r="L303" s="108">
        <v>1534888</v>
      </c>
      <c r="M303" s="105" t="s">
        <v>884</v>
      </c>
      <c r="N303" s="108">
        <v>1797735</v>
      </c>
      <c r="O303" s="105" t="s">
        <v>855</v>
      </c>
      <c r="P303" s="105">
        <v>0</v>
      </c>
      <c r="Q303" s="105" t="s">
        <v>855</v>
      </c>
      <c r="R303" s="105">
        <v>0</v>
      </c>
      <c r="S303" s="105" t="s">
        <v>855</v>
      </c>
      <c r="T303" s="105">
        <v>0</v>
      </c>
      <c r="U303" s="105" t="s">
        <v>855</v>
      </c>
      <c r="V303" s="109">
        <v>0</v>
      </c>
    </row>
    <row r="304" spans="1:22">
      <c r="A304" s="98" t="s">
        <v>1674</v>
      </c>
      <c r="B304" s="99" t="s">
        <v>1675</v>
      </c>
      <c r="C304" s="99" t="s">
        <v>1676</v>
      </c>
      <c r="D304" s="99" t="s">
        <v>853</v>
      </c>
      <c r="E304" s="99" t="s">
        <v>854</v>
      </c>
      <c r="F304" s="100">
        <v>2018000</v>
      </c>
      <c r="G304" s="101">
        <v>41738</v>
      </c>
      <c r="H304" s="102">
        <v>526308</v>
      </c>
      <c r="I304" s="99">
        <v>0</v>
      </c>
      <c r="J304" s="102">
        <v>526308</v>
      </c>
      <c r="K304" s="99" t="s">
        <v>855</v>
      </c>
      <c r="L304" s="99">
        <v>0</v>
      </c>
      <c r="M304" s="99" t="s">
        <v>855</v>
      </c>
      <c r="N304" s="99">
        <v>0</v>
      </c>
      <c r="O304" s="99" t="s">
        <v>855</v>
      </c>
      <c r="P304" s="99">
        <v>0</v>
      </c>
      <c r="Q304" s="99" t="s">
        <v>855</v>
      </c>
      <c r="R304" s="99">
        <v>0</v>
      </c>
      <c r="S304" s="99" t="s">
        <v>855</v>
      </c>
      <c r="T304" s="99">
        <v>0</v>
      </c>
      <c r="U304" s="99" t="s">
        <v>855</v>
      </c>
      <c r="V304" s="103">
        <v>0</v>
      </c>
    </row>
    <row r="305" spans="1:22">
      <c r="A305" s="104" t="s">
        <v>1677</v>
      </c>
      <c r="B305" s="105" t="s">
        <v>1678</v>
      </c>
      <c r="C305" s="105" t="s">
        <v>1679</v>
      </c>
      <c r="D305" s="105" t="s">
        <v>871</v>
      </c>
      <c r="E305" s="105" t="s">
        <v>854</v>
      </c>
      <c r="F305" s="106">
        <v>433340000</v>
      </c>
      <c r="G305" s="107">
        <v>41625</v>
      </c>
      <c r="H305" s="108">
        <v>26262082</v>
      </c>
      <c r="I305" s="108">
        <v>19837918</v>
      </c>
      <c r="J305" s="108">
        <v>46100000</v>
      </c>
      <c r="K305" s="105" t="s">
        <v>855</v>
      </c>
      <c r="L305" s="105">
        <v>0</v>
      </c>
      <c r="M305" s="105" t="s">
        <v>855</v>
      </c>
      <c r="N305" s="105">
        <v>0</v>
      </c>
      <c r="O305" s="105" t="s">
        <v>855</v>
      </c>
      <c r="P305" s="105">
        <v>0</v>
      </c>
      <c r="Q305" s="105" t="s">
        <v>855</v>
      </c>
      <c r="R305" s="105">
        <v>0</v>
      </c>
      <c r="S305" s="105" t="s">
        <v>855</v>
      </c>
      <c r="T305" s="105">
        <v>0</v>
      </c>
      <c r="U305" s="105" t="s">
        <v>855</v>
      </c>
      <c r="V305" s="109">
        <v>0</v>
      </c>
    </row>
    <row r="306" spans="1:22">
      <c r="A306" s="98" t="s">
        <v>1680</v>
      </c>
      <c r="B306" s="99" t="s">
        <v>1681</v>
      </c>
      <c r="C306" s="99" t="s">
        <v>1682</v>
      </c>
      <c r="D306" s="99" t="s">
        <v>871</v>
      </c>
      <c r="E306" s="99" t="s">
        <v>854</v>
      </c>
      <c r="F306" s="100">
        <v>126070000</v>
      </c>
      <c r="G306" s="101">
        <v>41779</v>
      </c>
      <c r="H306" s="102">
        <v>10179565</v>
      </c>
      <c r="I306" s="102">
        <v>7830435</v>
      </c>
      <c r="J306" s="102">
        <v>18010000</v>
      </c>
      <c r="K306" s="99" t="s">
        <v>855</v>
      </c>
      <c r="L306" s="99">
        <v>0</v>
      </c>
      <c r="M306" s="99" t="s">
        <v>855</v>
      </c>
      <c r="N306" s="99">
        <v>0</v>
      </c>
      <c r="O306" s="99" t="s">
        <v>855</v>
      </c>
      <c r="P306" s="99">
        <v>0</v>
      </c>
      <c r="Q306" s="99" t="s">
        <v>855</v>
      </c>
      <c r="R306" s="99">
        <v>0</v>
      </c>
      <c r="S306" s="99" t="s">
        <v>855</v>
      </c>
      <c r="T306" s="99">
        <v>0</v>
      </c>
      <c r="U306" s="99" t="s">
        <v>855</v>
      </c>
      <c r="V306" s="103">
        <v>0</v>
      </c>
    </row>
    <row r="307" spans="1:22">
      <c r="A307" s="104" t="s">
        <v>1683</v>
      </c>
      <c r="B307" s="105" t="s">
        <v>1684</v>
      </c>
      <c r="C307" s="105" t="s">
        <v>1685</v>
      </c>
      <c r="D307" s="105" t="s">
        <v>871</v>
      </c>
      <c r="E307" s="105" t="s">
        <v>854</v>
      </c>
      <c r="F307" s="106">
        <v>31028400</v>
      </c>
      <c r="G307" s="107">
        <v>42122</v>
      </c>
      <c r="H307" s="108">
        <v>111505680</v>
      </c>
      <c r="I307" s="108">
        <v>71014320</v>
      </c>
      <c r="J307" s="108">
        <v>182520000</v>
      </c>
      <c r="K307" s="105" t="s">
        <v>855</v>
      </c>
      <c r="L307" s="105">
        <v>0</v>
      </c>
      <c r="M307" s="105" t="s">
        <v>855</v>
      </c>
      <c r="N307" s="105">
        <v>0</v>
      </c>
      <c r="O307" s="105" t="s">
        <v>855</v>
      </c>
      <c r="P307" s="105">
        <v>0</v>
      </c>
      <c r="Q307" s="105" t="s">
        <v>855</v>
      </c>
      <c r="R307" s="105">
        <v>0</v>
      </c>
      <c r="S307" s="105" t="s">
        <v>855</v>
      </c>
      <c r="T307" s="105">
        <v>0</v>
      </c>
      <c r="U307" s="105" t="s">
        <v>855</v>
      </c>
      <c r="V307" s="109">
        <v>0</v>
      </c>
    </row>
    <row r="308" spans="1:22">
      <c r="A308" s="98" t="s">
        <v>859</v>
      </c>
      <c r="B308" s="99" t="s">
        <v>860</v>
      </c>
      <c r="C308" s="99" t="s">
        <v>861</v>
      </c>
      <c r="D308" s="99" t="s">
        <v>862</v>
      </c>
      <c r="E308" s="99" t="s">
        <v>863</v>
      </c>
      <c r="F308" s="100">
        <v>98123143.540000007</v>
      </c>
      <c r="G308" s="101">
        <v>42439</v>
      </c>
      <c r="H308" s="102">
        <v>352621722</v>
      </c>
      <c r="I308" s="102">
        <v>224573240</v>
      </c>
      <c r="J308" s="102">
        <v>577194962</v>
      </c>
      <c r="K308" s="99" t="s">
        <v>855</v>
      </c>
      <c r="L308" s="99">
        <v>0</v>
      </c>
      <c r="M308" s="99" t="s">
        <v>855</v>
      </c>
      <c r="N308" s="99">
        <v>0</v>
      </c>
      <c r="O308" s="99" t="s">
        <v>855</v>
      </c>
      <c r="P308" s="99">
        <v>0</v>
      </c>
      <c r="Q308" s="99" t="s">
        <v>855</v>
      </c>
      <c r="R308" s="99">
        <v>0</v>
      </c>
      <c r="S308" s="99" t="s">
        <v>855</v>
      </c>
      <c r="T308" s="99">
        <v>0</v>
      </c>
      <c r="U308" s="99" t="s">
        <v>855</v>
      </c>
      <c r="V308" s="103">
        <v>0</v>
      </c>
    </row>
    <row r="309" spans="1:22">
      <c r="A309" s="104" t="s">
        <v>732</v>
      </c>
      <c r="B309" s="105" t="s">
        <v>1686</v>
      </c>
      <c r="C309" s="105" t="s">
        <v>1687</v>
      </c>
      <c r="D309" s="105" t="s">
        <v>871</v>
      </c>
      <c r="E309" s="105" t="s">
        <v>854</v>
      </c>
      <c r="F309" s="106">
        <v>48319313.140000001</v>
      </c>
      <c r="G309" s="107">
        <v>42487</v>
      </c>
      <c r="H309" s="108">
        <v>69448</v>
      </c>
      <c r="I309" s="108">
        <v>138896</v>
      </c>
      <c r="J309" s="108">
        <v>208344</v>
      </c>
      <c r="K309" s="105" t="s">
        <v>855</v>
      </c>
      <c r="L309" s="105">
        <v>0</v>
      </c>
      <c r="M309" s="105" t="s">
        <v>855</v>
      </c>
      <c r="N309" s="105">
        <v>0</v>
      </c>
      <c r="O309" s="105" t="s">
        <v>855</v>
      </c>
      <c r="P309" s="105">
        <v>0</v>
      </c>
      <c r="Q309" s="105" t="s">
        <v>855</v>
      </c>
      <c r="R309" s="105">
        <v>0</v>
      </c>
      <c r="S309" s="105" t="s">
        <v>855</v>
      </c>
      <c r="T309" s="105">
        <v>0</v>
      </c>
      <c r="U309" s="105" t="s">
        <v>855</v>
      </c>
      <c r="V309" s="109">
        <v>0</v>
      </c>
    </row>
    <row r="310" spans="1:22">
      <c r="A310" s="98" t="s">
        <v>1688</v>
      </c>
      <c r="B310" s="99" t="s">
        <v>1689</v>
      </c>
      <c r="C310" s="99" t="s">
        <v>1690</v>
      </c>
      <c r="D310" s="99" t="s">
        <v>914</v>
      </c>
      <c r="E310" s="99" t="s">
        <v>854</v>
      </c>
      <c r="F310" s="100">
        <v>966254684</v>
      </c>
      <c r="G310" s="101">
        <v>41009</v>
      </c>
      <c r="H310" s="102">
        <v>128308500</v>
      </c>
      <c r="I310" s="99">
        <v>0</v>
      </c>
      <c r="J310" s="102">
        <v>128308500</v>
      </c>
      <c r="K310" s="99" t="s">
        <v>855</v>
      </c>
      <c r="L310" s="99">
        <v>0</v>
      </c>
      <c r="M310" s="99" t="s">
        <v>855</v>
      </c>
      <c r="N310" s="99">
        <v>0</v>
      </c>
      <c r="O310" s="99" t="s">
        <v>855</v>
      </c>
      <c r="P310" s="99">
        <v>0</v>
      </c>
      <c r="Q310" s="99" t="s">
        <v>855</v>
      </c>
      <c r="R310" s="99">
        <v>0</v>
      </c>
      <c r="S310" s="99" t="s">
        <v>855</v>
      </c>
      <c r="T310" s="99">
        <v>0</v>
      </c>
      <c r="U310" s="99" t="s">
        <v>855</v>
      </c>
      <c r="V310" s="103">
        <v>0</v>
      </c>
    </row>
    <row r="311" spans="1:22">
      <c r="A311" s="104" t="s">
        <v>1691</v>
      </c>
      <c r="B311" s="105" t="s">
        <v>1692</v>
      </c>
      <c r="C311" s="105" t="s">
        <v>1693</v>
      </c>
      <c r="D311" s="105" t="s">
        <v>914</v>
      </c>
      <c r="E311" s="105" t="s">
        <v>854</v>
      </c>
      <c r="F311" s="106">
        <v>239988057.16999999</v>
      </c>
      <c r="G311" s="107">
        <v>42250</v>
      </c>
      <c r="H311" s="108">
        <v>13601310</v>
      </c>
      <c r="I311" s="105">
        <v>0</v>
      </c>
      <c r="J311" s="108">
        <v>13601310</v>
      </c>
      <c r="K311" s="105" t="s">
        <v>855</v>
      </c>
      <c r="L311" s="105">
        <v>0</v>
      </c>
      <c r="M311" s="105" t="s">
        <v>855</v>
      </c>
      <c r="N311" s="105">
        <v>0</v>
      </c>
      <c r="O311" s="105" t="s">
        <v>855</v>
      </c>
      <c r="P311" s="105">
        <v>0</v>
      </c>
      <c r="Q311" s="105" t="s">
        <v>855</v>
      </c>
      <c r="R311" s="105">
        <v>0</v>
      </c>
      <c r="S311" s="105" t="s">
        <v>855</v>
      </c>
      <c r="T311" s="105">
        <v>0</v>
      </c>
      <c r="U311" s="105" t="s">
        <v>855</v>
      </c>
      <c r="V311" s="109">
        <v>0</v>
      </c>
    </row>
    <row r="312" spans="1:22">
      <c r="A312" s="98" t="s">
        <v>1694</v>
      </c>
      <c r="B312" s="99" t="s">
        <v>1695</v>
      </c>
      <c r="C312" s="99" t="s">
        <v>1696</v>
      </c>
      <c r="D312" s="99" t="s">
        <v>871</v>
      </c>
      <c r="E312" s="99" t="s">
        <v>854</v>
      </c>
      <c r="F312" s="100">
        <v>100000000</v>
      </c>
      <c r="G312" s="101">
        <v>42122</v>
      </c>
      <c r="H312" s="102">
        <v>4212530</v>
      </c>
      <c r="I312" s="102">
        <v>4924733</v>
      </c>
      <c r="J312" s="102">
        <v>9137263</v>
      </c>
      <c r="K312" s="99" t="s">
        <v>855</v>
      </c>
      <c r="L312" s="99">
        <v>0</v>
      </c>
      <c r="M312" s="99" t="s">
        <v>855</v>
      </c>
      <c r="N312" s="99">
        <v>0</v>
      </c>
      <c r="O312" s="99" t="s">
        <v>855</v>
      </c>
      <c r="P312" s="99">
        <v>0</v>
      </c>
      <c r="Q312" s="99" t="s">
        <v>855</v>
      </c>
      <c r="R312" s="99">
        <v>0</v>
      </c>
      <c r="S312" s="99" t="s">
        <v>855</v>
      </c>
      <c r="T312" s="99">
        <v>0</v>
      </c>
      <c r="U312" s="99" t="s">
        <v>855</v>
      </c>
      <c r="V312" s="103">
        <v>0</v>
      </c>
    </row>
    <row r="313" spans="1:22">
      <c r="A313" s="104" t="s">
        <v>1697</v>
      </c>
      <c r="B313" s="105" t="s">
        <v>1698</v>
      </c>
      <c r="C313" s="105" t="s">
        <v>1699</v>
      </c>
      <c r="D313" s="105" t="s">
        <v>871</v>
      </c>
      <c r="E313" s="105" t="s">
        <v>854</v>
      </c>
      <c r="F313" s="106">
        <v>3104152758.8800001</v>
      </c>
      <c r="G313" s="107">
        <v>42509</v>
      </c>
      <c r="H313" s="108">
        <v>575928712</v>
      </c>
      <c r="I313" s="105">
        <v>0</v>
      </c>
      <c r="J313" s="108">
        <v>575928712</v>
      </c>
      <c r="K313" s="105" t="s">
        <v>855</v>
      </c>
      <c r="L313" s="105">
        <v>0</v>
      </c>
      <c r="M313" s="105" t="s">
        <v>855</v>
      </c>
      <c r="N313" s="105">
        <v>0</v>
      </c>
      <c r="O313" s="105" t="s">
        <v>855</v>
      </c>
      <c r="P313" s="105">
        <v>0</v>
      </c>
      <c r="Q313" s="105" t="s">
        <v>855</v>
      </c>
      <c r="R313" s="105">
        <v>0</v>
      </c>
      <c r="S313" s="105" t="s">
        <v>855</v>
      </c>
      <c r="T313" s="105">
        <v>0</v>
      </c>
      <c r="U313" s="105" t="s">
        <v>855</v>
      </c>
      <c r="V313" s="109">
        <v>0</v>
      </c>
    </row>
    <row r="314" spans="1:22">
      <c r="A314" s="98" t="s">
        <v>1701</v>
      </c>
      <c r="B314" s="99" t="s">
        <v>1702</v>
      </c>
      <c r="C314" s="99" t="s">
        <v>1703</v>
      </c>
      <c r="D314" s="99" t="s">
        <v>914</v>
      </c>
      <c r="E314" s="99" t="s">
        <v>854</v>
      </c>
      <c r="F314" s="100">
        <v>688318462.90999997</v>
      </c>
      <c r="G314" s="101">
        <v>42479</v>
      </c>
      <c r="H314" s="102">
        <v>175586442</v>
      </c>
      <c r="I314" s="99">
        <v>0</v>
      </c>
      <c r="J314" s="102">
        <v>175586442</v>
      </c>
      <c r="K314" s="99" t="s">
        <v>855</v>
      </c>
      <c r="L314" s="99">
        <v>0</v>
      </c>
      <c r="M314" s="99" t="s">
        <v>855</v>
      </c>
      <c r="N314" s="99">
        <v>0</v>
      </c>
      <c r="O314" s="99" t="s">
        <v>855</v>
      </c>
      <c r="P314" s="99">
        <v>0</v>
      </c>
      <c r="Q314" s="99" t="s">
        <v>855</v>
      </c>
      <c r="R314" s="99">
        <v>0</v>
      </c>
      <c r="S314" s="99" t="s">
        <v>855</v>
      </c>
      <c r="T314" s="99">
        <v>0</v>
      </c>
      <c r="U314" s="99" t="s">
        <v>855</v>
      </c>
      <c r="V314" s="103">
        <v>0</v>
      </c>
    </row>
    <row r="315" spans="1:22">
      <c r="A315" s="104" t="s">
        <v>738</v>
      </c>
      <c r="B315" s="105" t="s">
        <v>1704</v>
      </c>
      <c r="C315" s="105" t="s">
        <v>1705</v>
      </c>
      <c r="D315" s="105" t="s">
        <v>871</v>
      </c>
      <c r="E315" s="105" t="s">
        <v>854</v>
      </c>
      <c r="F315" s="106">
        <v>96292950</v>
      </c>
      <c r="G315" s="107">
        <v>42489</v>
      </c>
      <c r="H315" s="108">
        <v>22425</v>
      </c>
      <c r="I315" s="108">
        <v>22425</v>
      </c>
      <c r="J315" s="108">
        <v>44850</v>
      </c>
      <c r="K315" s="105" t="s">
        <v>855</v>
      </c>
      <c r="L315" s="105">
        <v>0</v>
      </c>
      <c r="M315" s="105" t="s">
        <v>855</v>
      </c>
      <c r="N315" s="105">
        <v>0</v>
      </c>
      <c r="O315" s="105" t="s">
        <v>855</v>
      </c>
      <c r="P315" s="105">
        <v>0</v>
      </c>
      <c r="Q315" s="105" t="s">
        <v>855</v>
      </c>
      <c r="R315" s="105">
        <v>0</v>
      </c>
      <c r="S315" s="105" t="s">
        <v>855</v>
      </c>
      <c r="T315" s="105">
        <v>0</v>
      </c>
      <c r="U315" s="105" t="s">
        <v>855</v>
      </c>
      <c r="V315" s="109">
        <v>0</v>
      </c>
    </row>
    <row r="316" spans="1:22">
      <c r="A316" s="98" t="s">
        <v>1706</v>
      </c>
      <c r="B316" s="99" t="s">
        <v>1707</v>
      </c>
      <c r="C316" s="99" t="s">
        <v>1708</v>
      </c>
      <c r="D316" s="99" t="s">
        <v>914</v>
      </c>
      <c r="E316" s="99" t="s">
        <v>854</v>
      </c>
      <c r="F316" s="100">
        <v>134751823.37</v>
      </c>
      <c r="G316" s="101">
        <v>42489</v>
      </c>
      <c r="H316" s="102">
        <v>239844659</v>
      </c>
      <c r="I316" s="99">
        <v>0</v>
      </c>
      <c r="J316" s="102">
        <v>239844659</v>
      </c>
      <c r="K316" s="99" t="s">
        <v>855</v>
      </c>
      <c r="L316" s="99">
        <v>0</v>
      </c>
      <c r="M316" s="99" t="s">
        <v>855</v>
      </c>
      <c r="N316" s="99">
        <v>0</v>
      </c>
      <c r="O316" s="99" t="s">
        <v>855</v>
      </c>
      <c r="P316" s="99">
        <v>0</v>
      </c>
      <c r="Q316" s="99" t="s">
        <v>855</v>
      </c>
      <c r="R316" s="99">
        <v>0</v>
      </c>
      <c r="S316" s="99" t="s">
        <v>855</v>
      </c>
      <c r="T316" s="99">
        <v>0</v>
      </c>
      <c r="U316" s="99" t="s">
        <v>855</v>
      </c>
      <c r="V316" s="103">
        <v>0</v>
      </c>
    </row>
    <row r="317" spans="1:22">
      <c r="A317" s="104" t="s">
        <v>1709</v>
      </c>
      <c r="B317" s="105" t="s">
        <v>1710</v>
      </c>
      <c r="C317" s="105" t="s">
        <v>1711</v>
      </c>
      <c r="D317" s="105" t="s">
        <v>871</v>
      </c>
      <c r="E317" s="105" t="s">
        <v>854</v>
      </c>
      <c r="F317" s="106">
        <v>120107800</v>
      </c>
      <c r="G317" s="107">
        <v>41242</v>
      </c>
      <c r="H317" s="108">
        <v>710010000</v>
      </c>
      <c r="I317" s="105">
        <v>0</v>
      </c>
      <c r="J317" s="108">
        <v>710010000</v>
      </c>
      <c r="K317" s="105" t="s">
        <v>855</v>
      </c>
      <c r="L317" s="105">
        <v>0</v>
      </c>
      <c r="M317" s="105" t="s">
        <v>855</v>
      </c>
      <c r="N317" s="105">
        <v>0</v>
      </c>
      <c r="O317" s="105" t="s">
        <v>855</v>
      </c>
      <c r="P317" s="105">
        <v>0</v>
      </c>
      <c r="Q317" s="105" t="s">
        <v>855</v>
      </c>
      <c r="R317" s="105">
        <v>0</v>
      </c>
      <c r="S317" s="105" t="s">
        <v>855</v>
      </c>
      <c r="T317" s="105">
        <v>0</v>
      </c>
      <c r="U317" s="105" t="s">
        <v>855</v>
      </c>
      <c r="V317" s="109">
        <v>0</v>
      </c>
    </row>
    <row r="318" spans="1:22">
      <c r="A318" s="98" t="s">
        <v>1712</v>
      </c>
      <c r="B318" s="99" t="s">
        <v>1713</v>
      </c>
      <c r="C318" s="99" t="s">
        <v>1714</v>
      </c>
      <c r="D318" s="99" t="s">
        <v>914</v>
      </c>
      <c r="E318" s="99" t="s">
        <v>854</v>
      </c>
      <c r="F318" s="100">
        <v>5404850055.3100004</v>
      </c>
      <c r="G318" s="101">
        <v>42489</v>
      </c>
      <c r="H318" s="102">
        <v>6488183</v>
      </c>
      <c r="I318" s="99">
        <v>0</v>
      </c>
      <c r="J318" s="102">
        <v>6488183</v>
      </c>
      <c r="K318" s="99" t="s">
        <v>855</v>
      </c>
      <c r="L318" s="99">
        <v>0</v>
      </c>
      <c r="M318" s="99" t="s">
        <v>855</v>
      </c>
      <c r="N318" s="99">
        <v>0</v>
      </c>
      <c r="O318" s="99" t="s">
        <v>855</v>
      </c>
      <c r="P318" s="99">
        <v>0</v>
      </c>
      <c r="Q318" s="99" t="s">
        <v>855</v>
      </c>
      <c r="R318" s="99">
        <v>0</v>
      </c>
      <c r="S318" s="99" t="s">
        <v>855</v>
      </c>
      <c r="T318" s="99">
        <v>0</v>
      </c>
      <c r="U318" s="99" t="s">
        <v>855</v>
      </c>
      <c r="V318" s="103">
        <v>0</v>
      </c>
    </row>
    <row r="319" spans="1:22">
      <c r="A319" s="104" t="s">
        <v>1715</v>
      </c>
      <c r="B319" s="105" t="s">
        <v>1716</v>
      </c>
      <c r="C319" s="105" t="s">
        <v>1717</v>
      </c>
      <c r="D319" s="105" t="s">
        <v>871</v>
      </c>
      <c r="E319" s="105" t="s">
        <v>854</v>
      </c>
      <c r="F319" s="106">
        <v>716837898.75</v>
      </c>
      <c r="G319" s="107">
        <v>41365</v>
      </c>
      <c r="H319" s="108">
        <v>12251221</v>
      </c>
      <c r="I319" s="105">
        <v>0</v>
      </c>
      <c r="J319" s="108">
        <v>12251221</v>
      </c>
      <c r="K319" s="105" t="s">
        <v>855</v>
      </c>
      <c r="L319" s="105">
        <v>0</v>
      </c>
      <c r="M319" s="105" t="s">
        <v>855</v>
      </c>
      <c r="N319" s="105">
        <v>0</v>
      </c>
      <c r="O319" s="105" t="s">
        <v>855</v>
      </c>
      <c r="P319" s="105">
        <v>0</v>
      </c>
      <c r="Q319" s="105" t="s">
        <v>855</v>
      </c>
      <c r="R319" s="105">
        <v>0</v>
      </c>
      <c r="S319" s="105" t="s">
        <v>855</v>
      </c>
      <c r="T319" s="105">
        <v>0</v>
      </c>
      <c r="U319" s="105" t="s">
        <v>855</v>
      </c>
      <c r="V319" s="109">
        <v>0</v>
      </c>
    </row>
    <row r="320" spans="1:22">
      <c r="A320" s="98" t="s">
        <v>1718</v>
      </c>
      <c r="B320" s="99" t="s">
        <v>1719</v>
      </c>
      <c r="C320" s="99" t="s">
        <v>1720</v>
      </c>
      <c r="D320" s="99" t="s">
        <v>853</v>
      </c>
      <c r="E320" s="99" t="s">
        <v>854</v>
      </c>
      <c r="F320" s="100">
        <v>1487755802.3299999</v>
      </c>
      <c r="G320" s="101">
        <v>42457</v>
      </c>
      <c r="H320" s="102">
        <v>188332687</v>
      </c>
      <c r="I320" s="102">
        <v>151667313</v>
      </c>
      <c r="J320" s="102">
        <v>340000000</v>
      </c>
      <c r="K320" s="99" t="s">
        <v>883</v>
      </c>
      <c r="L320" s="102">
        <v>82076174</v>
      </c>
      <c r="M320" s="99" t="s">
        <v>884</v>
      </c>
      <c r="N320" s="102">
        <v>69591139</v>
      </c>
      <c r="O320" s="99" t="s">
        <v>855</v>
      </c>
      <c r="P320" s="99">
        <v>0</v>
      </c>
      <c r="Q320" s="99" t="s">
        <v>855</v>
      </c>
      <c r="R320" s="99">
        <v>0</v>
      </c>
      <c r="S320" s="99" t="s">
        <v>855</v>
      </c>
      <c r="T320" s="99">
        <v>0</v>
      </c>
      <c r="U320" s="99" t="s">
        <v>855</v>
      </c>
      <c r="V320" s="103">
        <v>0</v>
      </c>
    </row>
    <row r="321" spans="1:22">
      <c r="A321" s="104" t="s">
        <v>1721</v>
      </c>
      <c r="B321" s="105" t="s">
        <v>1722</v>
      </c>
      <c r="C321" s="105" t="s">
        <v>1723</v>
      </c>
      <c r="D321" s="105" t="s">
        <v>914</v>
      </c>
      <c r="E321" s="105" t="s">
        <v>854</v>
      </c>
      <c r="F321" s="106">
        <v>4509520659.0699997</v>
      </c>
      <c r="G321" s="107">
        <v>42489</v>
      </c>
      <c r="H321" s="108">
        <v>444139684</v>
      </c>
      <c r="I321" s="105">
        <v>0</v>
      </c>
      <c r="J321" s="108">
        <v>444139684</v>
      </c>
      <c r="K321" s="105" t="s">
        <v>855</v>
      </c>
      <c r="L321" s="105">
        <v>0</v>
      </c>
      <c r="M321" s="105" t="s">
        <v>855</v>
      </c>
      <c r="N321" s="105">
        <v>0</v>
      </c>
      <c r="O321" s="105" t="s">
        <v>855</v>
      </c>
      <c r="P321" s="105">
        <v>0</v>
      </c>
      <c r="Q321" s="105" t="s">
        <v>855</v>
      </c>
      <c r="R321" s="105">
        <v>0</v>
      </c>
      <c r="S321" s="105" t="s">
        <v>855</v>
      </c>
      <c r="T321" s="105">
        <v>0</v>
      </c>
      <c r="U321" s="105" t="s">
        <v>855</v>
      </c>
      <c r="V321" s="109">
        <v>0</v>
      </c>
    </row>
    <row r="322" spans="1:22">
      <c r="A322" s="98" t="s">
        <v>1724</v>
      </c>
      <c r="B322" s="99" t="s">
        <v>1725</v>
      </c>
      <c r="C322" s="99" t="s">
        <v>1726</v>
      </c>
      <c r="D322" s="99" t="s">
        <v>867</v>
      </c>
      <c r="E322" s="99" t="s">
        <v>854</v>
      </c>
      <c r="F322" s="100">
        <v>2388062147.3800001</v>
      </c>
      <c r="G322" s="101">
        <v>41360</v>
      </c>
      <c r="H322" s="102">
        <v>178138867</v>
      </c>
      <c r="I322" s="102">
        <v>11858347</v>
      </c>
      <c r="J322" s="102">
        <v>189997214</v>
      </c>
      <c r="K322" s="99" t="s">
        <v>855</v>
      </c>
      <c r="L322" s="99">
        <v>0</v>
      </c>
      <c r="M322" s="99" t="s">
        <v>855</v>
      </c>
      <c r="N322" s="99">
        <v>0</v>
      </c>
      <c r="O322" s="99" t="s">
        <v>855</v>
      </c>
      <c r="P322" s="99">
        <v>0</v>
      </c>
      <c r="Q322" s="99" t="s">
        <v>855</v>
      </c>
      <c r="R322" s="99">
        <v>0</v>
      </c>
      <c r="S322" s="99" t="s">
        <v>855</v>
      </c>
      <c r="T322" s="99">
        <v>0</v>
      </c>
      <c r="U322" s="99" t="s">
        <v>855</v>
      </c>
      <c r="V322" s="103">
        <v>0</v>
      </c>
    </row>
    <row r="323" spans="1:22">
      <c r="A323" s="104" t="s">
        <v>1727</v>
      </c>
      <c r="B323" s="105" t="s">
        <v>1728</v>
      </c>
      <c r="C323" s="105" t="s">
        <v>1729</v>
      </c>
      <c r="D323" s="105" t="s">
        <v>914</v>
      </c>
      <c r="E323" s="105" t="s">
        <v>854</v>
      </c>
      <c r="F323" s="106">
        <v>107299730.59999999</v>
      </c>
      <c r="G323" s="107">
        <v>41960</v>
      </c>
      <c r="H323" s="108">
        <v>162246573</v>
      </c>
      <c r="I323" s="105">
        <v>0</v>
      </c>
      <c r="J323" s="108">
        <v>162246573</v>
      </c>
      <c r="K323" s="105" t="s">
        <v>855</v>
      </c>
      <c r="L323" s="105">
        <v>0</v>
      </c>
      <c r="M323" s="105" t="s">
        <v>855</v>
      </c>
      <c r="N323" s="105">
        <v>0</v>
      </c>
      <c r="O323" s="105" t="s">
        <v>855</v>
      </c>
      <c r="P323" s="105">
        <v>0</v>
      </c>
      <c r="Q323" s="105" t="s">
        <v>855</v>
      </c>
      <c r="R323" s="105">
        <v>0</v>
      </c>
      <c r="S323" s="105" t="s">
        <v>855</v>
      </c>
      <c r="T323" s="105">
        <v>0</v>
      </c>
      <c r="U323" s="105" t="s">
        <v>855</v>
      </c>
      <c r="V323" s="109">
        <v>0</v>
      </c>
    </row>
    <row r="324" spans="1:22">
      <c r="A324" s="98" t="s">
        <v>1730</v>
      </c>
      <c r="B324" s="99" t="s">
        <v>1731</v>
      </c>
      <c r="C324" s="99" t="s">
        <v>1732</v>
      </c>
      <c r="D324" s="99" t="s">
        <v>871</v>
      </c>
      <c r="E324" s="99" t="s">
        <v>854</v>
      </c>
      <c r="F324" s="100">
        <v>43794105.18</v>
      </c>
      <c r="G324" s="101">
        <v>41355</v>
      </c>
      <c r="H324" s="102">
        <v>2480260</v>
      </c>
      <c r="I324" s="99">
        <v>0</v>
      </c>
      <c r="J324" s="102">
        <v>2480260</v>
      </c>
      <c r="K324" s="99" t="s">
        <v>855</v>
      </c>
      <c r="L324" s="99">
        <v>0</v>
      </c>
      <c r="M324" s="99" t="s">
        <v>855</v>
      </c>
      <c r="N324" s="99">
        <v>0</v>
      </c>
      <c r="O324" s="99" t="s">
        <v>855</v>
      </c>
      <c r="P324" s="99">
        <v>0</v>
      </c>
      <c r="Q324" s="99" t="s">
        <v>855</v>
      </c>
      <c r="R324" s="99">
        <v>0</v>
      </c>
      <c r="S324" s="99" t="s">
        <v>855</v>
      </c>
      <c r="T324" s="99">
        <v>0</v>
      </c>
      <c r="U324" s="99" t="s">
        <v>855</v>
      </c>
      <c r="V324" s="103">
        <v>0</v>
      </c>
    </row>
    <row r="325" spans="1:22">
      <c r="A325" s="104" t="s">
        <v>744</v>
      </c>
      <c r="B325" s="105" t="s">
        <v>1733</v>
      </c>
      <c r="C325" s="105" t="s">
        <v>1734</v>
      </c>
      <c r="D325" s="105" t="s">
        <v>871</v>
      </c>
      <c r="E325" s="105" t="s">
        <v>854</v>
      </c>
      <c r="F325" s="106">
        <v>100000000</v>
      </c>
      <c r="G325" s="107">
        <v>42489</v>
      </c>
      <c r="H325" s="108">
        <v>5513608</v>
      </c>
      <c r="I325" s="108">
        <v>8065423</v>
      </c>
      <c r="J325" s="108">
        <v>13579031</v>
      </c>
      <c r="K325" s="105" t="s">
        <v>855</v>
      </c>
      <c r="L325" s="105">
        <v>0</v>
      </c>
      <c r="M325" s="105" t="s">
        <v>855</v>
      </c>
      <c r="N325" s="105">
        <v>0</v>
      </c>
      <c r="O325" s="105" t="s">
        <v>855</v>
      </c>
      <c r="P325" s="105">
        <v>0</v>
      </c>
      <c r="Q325" s="105" t="s">
        <v>855</v>
      </c>
      <c r="R325" s="105">
        <v>0</v>
      </c>
      <c r="S325" s="105" t="s">
        <v>855</v>
      </c>
      <c r="T325" s="105">
        <v>0</v>
      </c>
      <c r="U325" s="105" t="s">
        <v>855</v>
      </c>
      <c r="V325" s="109">
        <v>0</v>
      </c>
    </row>
    <row r="326" spans="1:22">
      <c r="A326" s="98" t="s">
        <v>1737</v>
      </c>
      <c r="B326" s="99" t="s">
        <v>1738</v>
      </c>
      <c r="C326" s="99" t="s">
        <v>1739</v>
      </c>
      <c r="D326" s="99" t="s">
        <v>853</v>
      </c>
      <c r="E326" s="99" t="s">
        <v>854</v>
      </c>
      <c r="F326" s="100">
        <v>451968436.76999998</v>
      </c>
      <c r="G326" s="101">
        <v>42153</v>
      </c>
      <c r="H326" s="102">
        <v>453011706</v>
      </c>
      <c r="I326" s="99">
        <v>0</v>
      </c>
      <c r="J326" s="102">
        <v>453011706</v>
      </c>
      <c r="K326" s="99" t="s">
        <v>855</v>
      </c>
      <c r="L326" s="99">
        <v>0</v>
      </c>
      <c r="M326" s="99" t="s">
        <v>855</v>
      </c>
      <c r="N326" s="99">
        <v>0</v>
      </c>
      <c r="O326" s="99" t="s">
        <v>855</v>
      </c>
      <c r="P326" s="99">
        <v>0</v>
      </c>
      <c r="Q326" s="99" t="s">
        <v>855</v>
      </c>
      <c r="R326" s="99">
        <v>0</v>
      </c>
      <c r="S326" s="99" t="s">
        <v>855</v>
      </c>
      <c r="T326" s="99">
        <v>0</v>
      </c>
      <c r="U326" s="99" t="s">
        <v>855</v>
      </c>
      <c r="V326" s="103">
        <v>0</v>
      </c>
    </row>
    <row r="327" spans="1:22">
      <c r="A327" s="104" t="s">
        <v>1740</v>
      </c>
      <c r="B327" s="105" t="s">
        <v>1741</v>
      </c>
      <c r="C327" s="105" t="s">
        <v>1742</v>
      </c>
      <c r="D327" s="105" t="s">
        <v>914</v>
      </c>
      <c r="E327" s="105" t="s">
        <v>854</v>
      </c>
      <c r="F327" s="106">
        <v>427072707.31999999</v>
      </c>
      <c r="G327" s="107">
        <v>40786</v>
      </c>
      <c r="H327" s="108">
        <v>431239264</v>
      </c>
      <c r="I327" s="105">
        <v>0</v>
      </c>
      <c r="J327" s="108">
        <v>431239264</v>
      </c>
      <c r="K327" s="105" t="s">
        <v>855</v>
      </c>
      <c r="L327" s="105">
        <v>0</v>
      </c>
      <c r="M327" s="105" t="s">
        <v>855</v>
      </c>
      <c r="N327" s="105">
        <v>0</v>
      </c>
      <c r="O327" s="105" t="s">
        <v>855</v>
      </c>
      <c r="P327" s="105">
        <v>0</v>
      </c>
      <c r="Q327" s="105" t="s">
        <v>855</v>
      </c>
      <c r="R327" s="105">
        <v>0</v>
      </c>
      <c r="S327" s="105" t="s">
        <v>855</v>
      </c>
      <c r="T327" s="105">
        <v>0</v>
      </c>
      <c r="U327" s="105" t="s">
        <v>855</v>
      </c>
      <c r="V327" s="109">
        <v>0</v>
      </c>
    </row>
    <row r="328" spans="1:22">
      <c r="A328" s="98" t="s">
        <v>1743</v>
      </c>
      <c r="B328" s="99" t="s">
        <v>1744</v>
      </c>
      <c r="C328" s="99" t="s">
        <v>1745</v>
      </c>
      <c r="D328" s="99" t="s">
        <v>853</v>
      </c>
      <c r="E328" s="99" t="s">
        <v>854</v>
      </c>
      <c r="F328" s="100">
        <v>4739025302.7399998</v>
      </c>
      <c r="G328" s="101">
        <v>37816</v>
      </c>
      <c r="H328" s="102">
        <v>5850636194</v>
      </c>
      <c r="I328" s="99">
        <v>0</v>
      </c>
      <c r="J328" s="102">
        <v>5850636194</v>
      </c>
      <c r="K328" s="99" t="s">
        <v>855</v>
      </c>
      <c r="L328" s="99">
        <v>0</v>
      </c>
      <c r="M328" s="99" t="s">
        <v>855</v>
      </c>
      <c r="N328" s="99">
        <v>0</v>
      </c>
      <c r="O328" s="99" t="s">
        <v>855</v>
      </c>
      <c r="P328" s="99">
        <v>0</v>
      </c>
      <c r="Q328" s="99" t="s">
        <v>855</v>
      </c>
      <c r="R328" s="99">
        <v>0</v>
      </c>
      <c r="S328" s="99" t="s">
        <v>855</v>
      </c>
      <c r="T328" s="99">
        <v>0</v>
      </c>
      <c r="U328" s="99" t="s">
        <v>855</v>
      </c>
      <c r="V328" s="103">
        <v>0</v>
      </c>
    </row>
    <row r="329" spans="1:22">
      <c r="A329" s="104" t="s">
        <v>1746</v>
      </c>
      <c r="B329" s="105" t="s">
        <v>1747</v>
      </c>
      <c r="C329" s="105" t="s">
        <v>1748</v>
      </c>
      <c r="D329" s="105" t="s">
        <v>853</v>
      </c>
      <c r="E329" s="105" t="s">
        <v>854</v>
      </c>
      <c r="F329" s="106">
        <v>58462482.329999998</v>
      </c>
      <c r="G329" s="107">
        <v>41999</v>
      </c>
      <c r="H329" s="108">
        <v>1698193970</v>
      </c>
      <c r="I329" s="105">
        <v>0</v>
      </c>
      <c r="J329" s="108">
        <v>1698193970</v>
      </c>
      <c r="K329" s="105" t="s">
        <v>855</v>
      </c>
      <c r="L329" s="105">
        <v>0</v>
      </c>
      <c r="M329" s="105" t="s">
        <v>855</v>
      </c>
      <c r="N329" s="105">
        <v>0</v>
      </c>
      <c r="O329" s="105" t="s">
        <v>855</v>
      </c>
      <c r="P329" s="105">
        <v>0</v>
      </c>
      <c r="Q329" s="105" t="s">
        <v>855</v>
      </c>
      <c r="R329" s="105">
        <v>0</v>
      </c>
      <c r="S329" s="105" t="s">
        <v>855</v>
      </c>
      <c r="T329" s="105">
        <v>0</v>
      </c>
      <c r="U329" s="105" t="s">
        <v>855</v>
      </c>
      <c r="V329" s="109">
        <v>0</v>
      </c>
    </row>
    <row r="330" spans="1:22">
      <c r="A330" s="98" t="s">
        <v>1749</v>
      </c>
      <c r="B330" s="99" t="s">
        <v>1750</v>
      </c>
      <c r="C330" s="99" t="s">
        <v>1751</v>
      </c>
      <c r="D330" s="99" t="s">
        <v>853</v>
      </c>
      <c r="E330" s="99" t="s">
        <v>854</v>
      </c>
      <c r="F330" s="100">
        <v>373344.37</v>
      </c>
      <c r="G330" s="101">
        <v>42002</v>
      </c>
      <c r="H330" s="102">
        <v>381344</v>
      </c>
      <c r="I330" s="99">
        <v>0</v>
      </c>
      <c r="J330" s="102">
        <v>381344</v>
      </c>
      <c r="K330" s="99" t="s">
        <v>855</v>
      </c>
      <c r="L330" s="99">
        <v>0</v>
      </c>
      <c r="M330" s="99" t="s">
        <v>855</v>
      </c>
      <c r="N330" s="99">
        <v>0</v>
      </c>
      <c r="O330" s="99" t="s">
        <v>855</v>
      </c>
      <c r="P330" s="99">
        <v>0</v>
      </c>
      <c r="Q330" s="99" t="s">
        <v>855</v>
      </c>
      <c r="R330" s="99">
        <v>0</v>
      </c>
      <c r="S330" s="99" t="s">
        <v>855</v>
      </c>
      <c r="T330" s="99">
        <v>0</v>
      </c>
      <c r="U330" s="99" t="s">
        <v>855</v>
      </c>
      <c r="V330" s="103">
        <v>0</v>
      </c>
    </row>
    <row r="331" spans="1:22">
      <c r="A331" s="104" t="s">
        <v>1752</v>
      </c>
      <c r="B331" s="105" t="s">
        <v>1753</v>
      </c>
      <c r="C331" s="105" t="s">
        <v>1754</v>
      </c>
      <c r="D331" s="105" t="s">
        <v>871</v>
      </c>
      <c r="E331" s="105" t="s">
        <v>854</v>
      </c>
      <c r="F331" s="106">
        <v>2844000000</v>
      </c>
      <c r="G331" s="107">
        <v>41732</v>
      </c>
      <c r="H331" s="108">
        <v>86371464</v>
      </c>
      <c r="I331" s="105">
        <v>0</v>
      </c>
      <c r="J331" s="108">
        <v>86371464</v>
      </c>
      <c r="K331" s="105" t="s">
        <v>855</v>
      </c>
      <c r="L331" s="105">
        <v>0</v>
      </c>
      <c r="M331" s="105" t="s">
        <v>855</v>
      </c>
      <c r="N331" s="105">
        <v>0</v>
      </c>
      <c r="O331" s="105" t="s">
        <v>855</v>
      </c>
      <c r="P331" s="105">
        <v>0</v>
      </c>
      <c r="Q331" s="105" t="s">
        <v>855</v>
      </c>
      <c r="R331" s="105">
        <v>0</v>
      </c>
      <c r="S331" s="105" t="s">
        <v>855</v>
      </c>
      <c r="T331" s="105">
        <v>0</v>
      </c>
      <c r="U331" s="105" t="s">
        <v>855</v>
      </c>
      <c r="V331" s="109">
        <v>0</v>
      </c>
    </row>
    <row r="332" spans="1:22">
      <c r="A332" s="98" t="s">
        <v>1755</v>
      </c>
      <c r="B332" s="99" t="s">
        <v>1756</v>
      </c>
      <c r="C332" s="99" t="s">
        <v>1757</v>
      </c>
      <c r="D332" s="99" t="s">
        <v>871</v>
      </c>
      <c r="E332" s="99" t="s">
        <v>854</v>
      </c>
      <c r="F332" s="100">
        <v>107838227.5</v>
      </c>
      <c r="G332" s="101">
        <v>42489</v>
      </c>
      <c r="H332" s="102">
        <v>6621486</v>
      </c>
      <c r="I332" s="99">
        <v>0</v>
      </c>
      <c r="J332" s="102">
        <v>6621486</v>
      </c>
      <c r="K332" s="99" t="s">
        <v>855</v>
      </c>
      <c r="L332" s="99">
        <v>0</v>
      </c>
      <c r="M332" s="99" t="s">
        <v>855</v>
      </c>
      <c r="N332" s="99">
        <v>0</v>
      </c>
      <c r="O332" s="99" t="s">
        <v>855</v>
      </c>
      <c r="P332" s="99">
        <v>0</v>
      </c>
      <c r="Q332" s="99" t="s">
        <v>855</v>
      </c>
      <c r="R332" s="99">
        <v>0</v>
      </c>
      <c r="S332" s="99" t="s">
        <v>855</v>
      </c>
      <c r="T332" s="99">
        <v>0</v>
      </c>
      <c r="U332" s="99" t="s">
        <v>855</v>
      </c>
      <c r="V332" s="103">
        <v>0</v>
      </c>
    </row>
    <row r="333" spans="1:22">
      <c r="A333" s="104" t="s">
        <v>1758</v>
      </c>
      <c r="B333" s="105" t="s">
        <v>1759</v>
      </c>
      <c r="C333" s="105" t="s">
        <v>1760</v>
      </c>
      <c r="D333" s="105" t="s">
        <v>936</v>
      </c>
      <c r="E333" s="105" t="s">
        <v>854</v>
      </c>
      <c r="F333" s="106">
        <v>41976864.770000003</v>
      </c>
      <c r="G333" s="107">
        <v>42489</v>
      </c>
      <c r="H333" s="108">
        <v>11877395</v>
      </c>
      <c r="I333" s="105">
        <v>0</v>
      </c>
      <c r="J333" s="108">
        <v>11877395</v>
      </c>
      <c r="K333" s="105" t="s">
        <v>855</v>
      </c>
      <c r="L333" s="105">
        <v>0</v>
      </c>
      <c r="M333" s="105" t="s">
        <v>855</v>
      </c>
      <c r="N333" s="105">
        <v>0</v>
      </c>
      <c r="O333" s="105" t="s">
        <v>855</v>
      </c>
      <c r="P333" s="105">
        <v>0</v>
      </c>
      <c r="Q333" s="105" t="s">
        <v>855</v>
      </c>
      <c r="R333" s="105">
        <v>0</v>
      </c>
      <c r="S333" s="105" t="s">
        <v>855</v>
      </c>
      <c r="T333" s="105">
        <v>0</v>
      </c>
      <c r="U333" s="105" t="s">
        <v>855</v>
      </c>
      <c r="V333" s="109">
        <v>0</v>
      </c>
    </row>
    <row r="334" spans="1:22">
      <c r="A334" s="98" t="s">
        <v>1761</v>
      </c>
      <c r="B334" s="99" t="s">
        <v>1762</v>
      </c>
      <c r="C334" s="99" t="s">
        <v>1763</v>
      </c>
      <c r="D334" s="99" t="s">
        <v>871</v>
      </c>
      <c r="E334" s="99" t="s">
        <v>854</v>
      </c>
      <c r="F334" s="100">
        <v>2000000</v>
      </c>
      <c r="G334" s="101">
        <v>37064</v>
      </c>
      <c r="H334" s="102">
        <v>61375018</v>
      </c>
      <c r="I334" s="102">
        <v>122750036</v>
      </c>
      <c r="J334" s="102">
        <v>184125054</v>
      </c>
      <c r="K334" s="99" t="s">
        <v>855</v>
      </c>
      <c r="L334" s="99">
        <v>0</v>
      </c>
      <c r="M334" s="99" t="s">
        <v>855</v>
      </c>
      <c r="N334" s="99">
        <v>0</v>
      </c>
      <c r="O334" s="99" t="s">
        <v>855</v>
      </c>
      <c r="P334" s="99">
        <v>0</v>
      </c>
      <c r="Q334" s="99" t="s">
        <v>855</v>
      </c>
      <c r="R334" s="99">
        <v>0</v>
      </c>
      <c r="S334" s="99" t="s">
        <v>855</v>
      </c>
      <c r="T334" s="99">
        <v>0</v>
      </c>
      <c r="U334" s="99" t="s">
        <v>855</v>
      </c>
      <c r="V334" s="103">
        <v>0</v>
      </c>
    </row>
    <row r="335" spans="1:22">
      <c r="A335" s="104" t="s">
        <v>2211</v>
      </c>
      <c r="B335" s="105" t="s">
        <v>2212</v>
      </c>
      <c r="C335" s="105" t="s">
        <v>2213</v>
      </c>
      <c r="D335" s="105" t="s">
        <v>871</v>
      </c>
      <c r="E335" s="105" t="s">
        <v>854</v>
      </c>
      <c r="F335" s="106">
        <v>8607345922.8600006</v>
      </c>
      <c r="G335" s="107">
        <v>41928</v>
      </c>
      <c r="H335" s="108">
        <v>120758380</v>
      </c>
      <c r="I335" s="105">
        <v>0</v>
      </c>
      <c r="J335" s="108">
        <v>120758380</v>
      </c>
      <c r="K335" s="105" t="s">
        <v>855</v>
      </c>
      <c r="L335" s="105">
        <v>0</v>
      </c>
      <c r="M335" s="105" t="s">
        <v>855</v>
      </c>
      <c r="N335" s="105">
        <v>0</v>
      </c>
      <c r="O335" s="105" t="s">
        <v>855</v>
      </c>
      <c r="P335" s="105">
        <v>0</v>
      </c>
      <c r="Q335" s="105" t="s">
        <v>855</v>
      </c>
      <c r="R335" s="105">
        <v>0</v>
      </c>
      <c r="S335" s="105" t="s">
        <v>855</v>
      </c>
      <c r="T335" s="105">
        <v>0</v>
      </c>
      <c r="U335" s="105" t="s">
        <v>855</v>
      </c>
      <c r="V335" s="109">
        <v>0</v>
      </c>
    </row>
    <row r="336" spans="1:22">
      <c r="A336" s="98" t="s">
        <v>859</v>
      </c>
      <c r="B336" s="99" t="s">
        <v>860</v>
      </c>
      <c r="C336" s="99" t="s">
        <v>861</v>
      </c>
      <c r="D336" s="99" t="s">
        <v>862</v>
      </c>
      <c r="E336" s="99" t="s">
        <v>863</v>
      </c>
      <c r="F336" s="100">
        <v>117398400</v>
      </c>
      <c r="G336" s="101">
        <v>42459</v>
      </c>
      <c r="H336" s="102">
        <v>12513821</v>
      </c>
      <c r="I336" s="99">
        <v>0</v>
      </c>
      <c r="J336" s="102">
        <v>12513821</v>
      </c>
      <c r="K336" s="99" t="s">
        <v>855</v>
      </c>
      <c r="L336" s="99">
        <v>0</v>
      </c>
      <c r="M336" s="99" t="s">
        <v>855</v>
      </c>
      <c r="N336" s="99">
        <v>0</v>
      </c>
      <c r="O336" s="99" t="s">
        <v>855</v>
      </c>
      <c r="P336" s="99">
        <v>0</v>
      </c>
      <c r="Q336" s="99" t="s">
        <v>855</v>
      </c>
      <c r="R336" s="99">
        <v>0</v>
      </c>
      <c r="S336" s="99" t="s">
        <v>855</v>
      </c>
      <c r="T336" s="99">
        <v>0</v>
      </c>
      <c r="U336" s="99" t="s">
        <v>855</v>
      </c>
      <c r="V336" s="103">
        <v>0</v>
      </c>
    </row>
    <row r="337" spans="1:22">
      <c r="A337" s="104" t="s">
        <v>1764</v>
      </c>
      <c r="B337" s="105" t="s">
        <v>1765</v>
      </c>
      <c r="C337" s="105" t="s">
        <v>1766</v>
      </c>
      <c r="D337" s="105" t="s">
        <v>871</v>
      </c>
      <c r="E337" s="105" t="s">
        <v>854</v>
      </c>
      <c r="F337" s="106">
        <v>2200000</v>
      </c>
      <c r="G337" s="107">
        <v>42368</v>
      </c>
      <c r="H337" s="108">
        <v>2200000</v>
      </c>
      <c r="I337" s="105">
        <v>0</v>
      </c>
      <c r="J337" s="108">
        <v>2200000</v>
      </c>
      <c r="K337" s="105" t="s">
        <v>855</v>
      </c>
      <c r="L337" s="105">
        <v>0</v>
      </c>
      <c r="M337" s="105" t="s">
        <v>855</v>
      </c>
      <c r="N337" s="105">
        <v>0</v>
      </c>
      <c r="O337" s="105" t="s">
        <v>855</v>
      </c>
      <c r="P337" s="105">
        <v>0</v>
      </c>
      <c r="Q337" s="105" t="s">
        <v>855</v>
      </c>
      <c r="R337" s="105">
        <v>0</v>
      </c>
      <c r="S337" s="105" t="s">
        <v>855</v>
      </c>
      <c r="T337" s="105">
        <v>0</v>
      </c>
      <c r="U337" s="105" t="s">
        <v>855</v>
      </c>
      <c r="V337" s="109">
        <v>0</v>
      </c>
    </row>
    <row r="338" spans="1:22">
      <c r="A338" s="98" t="s">
        <v>1767</v>
      </c>
      <c r="B338" s="99" t="s">
        <v>1768</v>
      </c>
      <c r="C338" s="99" t="s">
        <v>1769</v>
      </c>
      <c r="D338" s="99" t="s">
        <v>871</v>
      </c>
      <c r="E338" s="99" t="s">
        <v>854</v>
      </c>
      <c r="F338" s="100">
        <v>422376156.77999997</v>
      </c>
      <c r="G338" s="101">
        <v>42489</v>
      </c>
      <c r="H338" s="102">
        <v>64383093</v>
      </c>
      <c r="I338" s="102">
        <v>64383093</v>
      </c>
      <c r="J338" s="102">
        <v>128766186</v>
      </c>
      <c r="K338" s="99" t="s">
        <v>855</v>
      </c>
      <c r="L338" s="99">
        <v>0</v>
      </c>
      <c r="M338" s="99" t="s">
        <v>855</v>
      </c>
      <c r="N338" s="99">
        <v>0</v>
      </c>
      <c r="O338" s="99" t="s">
        <v>855</v>
      </c>
      <c r="P338" s="99">
        <v>0</v>
      </c>
      <c r="Q338" s="99" t="s">
        <v>855</v>
      </c>
      <c r="R338" s="99">
        <v>0</v>
      </c>
      <c r="S338" s="99" t="s">
        <v>855</v>
      </c>
      <c r="T338" s="99">
        <v>0</v>
      </c>
      <c r="U338" s="99" t="s">
        <v>855</v>
      </c>
      <c r="V338" s="103">
        <v>0</v>
      </c>
    </row>
    <row r="339" spans="1:22">
      <c r="A339" s="104" t="s">
        <v>1770</v>
      </c>
      <c r="B339" s="105" t="s">
        <v>1771</v>
      </c>
      <c r="C339" s="105" t="s">
        <v>1772</v>
      </c>
      <c r="D339" s="105" t="s">
        <v>936</v>
      </c>
      <c r="E339" s="105" t="s">
        <v>854</v>
      </c>
      <c r="F339" s="106">
        <v>24270612.77</v>
      </c>
      <c r="G339" s="107">
        <v>42236</v>
      </c>
      <c r="H339" s="108">
        <v>127944</v>
      </c>
      <c r="I339" s="105">
        <v>0</v>
      </c>
      <c r="J339" s="108">
        <v>127944</v>
      </c>
      <c r="K339" s="105" t="s">
        <v>855</v>
      </c>
      <c r="L339" s="105">
        <v>0</v>
      </c>
      <c r="M339" s="105" t="s">
        <v>855</v>
      </c>
      <c r="N339" s="105">
        <v>0</v>
      </c>
      <c r="O339" s="105" t="s">
        <v>855</v>
      </c>
      <c r="P339" s="105">
        <v>0</v>
      </c>
      <c r="Q339" s="105" t="s">
        <v>855</v>
      </c>
      <c r="R339" s="105">
        <v>0</v>
      </c>
      <c r="S339" s="105" t="s">
        <v>855</v>
      </c>
      <c r="T339" s="105">
        <v>0</v>
      </c>
      <c r="U339" s="105" t="s">
        <v>855</v>
      </c>
      <c r="V339" s="109">
        <v>0</v>
      </c>
    </row>
    <row r="340" spans="1:22">
      <c r="A340" s="98" t="s">
        <v>1773</v>
      </c>
      <c r="B340" s="99" t="s">
        <v>1774</v>
      </c>
      <c r="C340" s="99" t="s">
        <v>1775</v>
      </c>
      <c r="D340" s="99" t="s">
        <v>871</v>
      </c>
      <c r="E340" s="99" t="s">
        <v>854</v>
      </c>
      <c r="F340" s="100">
        <v>134889</v>
      </c>
      <c r="G340" s="101">
        <v>40988</v>
      </c>
      <c r="H340" s="102">
        <v>134889</v>
      </c>
      <c r="I340" s="99">
        <v>0</v>
      </c>
      <c r="J340" s="102">
        <v>134889</v>
      </c>
      <c r="K340" s="99" t="s">
        <v>855</v>
      </c>
      <c r="L340" s="99">
        <v>0</v>
      </c>
      <c r="M340" s="99" t="s">
        <v>855</v>
      </c>
      <c r="N340" s="99">
        <v>0</v>
      </c>
      <c r="O340" s="99" t="s">
        <v>855</v>
      </c>
      <c r="P340" s="99">
        <v>0</v>
      </c>
      <c r="Q340" s="99" t="s">
        <v>855</v>
      </c>
      <c r="R340" s="99">
        <v>0</v>
      </c>
      <c r="S340" s="99" t="s">
        <v>855</v>
      </c>
      <c r="T340" s="99">
        <v>0</v>
      </c>
      <c r="U340" s="99" t="s">
        <v>855</v>
      </c>
      <c r="V340" s="103">
        <v>0</v>
      </c>
    </row>
    <row r="341" spans="1:22">
      <c r="A341" s="104" t="s">
        <v>1776</v>
      </c>
      <c r="B341" s="105" t="s">
        <v>1777</v>
      </c>
      <c r="C341" s="105" t="s">
        <v>1778</v>
      </c>
      <c r="D341" s="105" t="s">
        <v>871</v>
      </c>
      <c r="E341" s="105" t="s">
        <v>854</v>
      </c>
      <c r="F341" s="106">
        <v>62257060.810000002</v>
      </c>
      <c r="G341" s="107">
        <v>38717</v>
      </c>
      <c r="H341" s="108">
        <v>9858589</v>
      </c>
      <c r="I341" s="108">
        <v>1428517</v>
      </c>
      <c r="J341" s="108">
        <v>11287106</v>
      </c>
      <c r="K341" s="105" t="s">
        <v>855</v>
      </c>
      <c r="L341" s="105">
        <v>0</v>
      </c>
      <c r="M341" s="105" t="s">
        <v>855</v>
      </c>
      <c r="N341" s="105">
        <v>0</v>
      </c>
      <c r="O341" s="105" t="s">
        <v>855</v>
      </c>
      <c r="P341" s="105">
        <v>0</v>
      </c>
      <c r="Q341" s="105" t="s">
        <v>855</v>
      </c>
      <c r="R341" s="105">
        <v>0</v>
      </c>
      <c r="S341" s="105" t="s">
        <v>855</v>
      </c>
      <c r="T341" s="105">
        <v>0</v>
      </c>
      <c r="U341" s="105" t="s">
        <v>855</v>
      </c>
      <c r="V341" s="109">
        <v>0</v>
      </c>
    </row>
    <row r="342" spans="1:22">
      <c r="A342" s="98" t="s">
        <v>1779</v>
      </c>
      <c r="B342" s="99" t="s">
        <v>1780</v>
      </c>
      <c r="C342" s="99" t="s">
        <v>1781</v>
      </c>
      <c r="D342" s="99" t="s">
        <v>914</v>
      </c>
      <c r="E342" s="99" t="s">
        <v>854</v>
      </c>
      <c r="F342" s="100">
        <v>506557472.69999999</v>
      </c>
      <c r="G342" s="101">
        <v>41001</v>
      </c>
      <c r="H342" s="102">
        <v>531294792</v>
      </c>
      <c r="I342" s="99">
        <v>0</v>
      </c>
      <c r="J342" s="102">
        <v>531294792</v>
      </c>
      <c r="K342" s="99" t="s">
        <v>855</v>
      </c>
      <c r="L342" s="99">
        <v>0</v>
      </c>
      <c r="M342" s="99" t="s">
        <v>855</v>
      </c>
      <c r="N342" s="99">
        <v>0</v>
      </c>
      <c r="O342" s="99" t="s">
        <v>855</v>
      </c>
      <c r="P342" s="99">
        <v>0</v>
      </c>
      <c r="Q342" s="99" t="s">
        <v>855</v>
      </c>
      <c r="R342" s="99">
        <v>0</v>
      </c>
      <c r="S342" s="99" t="s">
        <v>855</v>
      </c>
      <c r="T342" s="99">
        <v>0</v>
      </c>
      <c r="U342" s="99" t="s">
        <v>855</v>
      </c>
      <c r="V342" s="103">
        <v>0</v>
      </c>
    </row>
    <row r="343" spans="1:22">
      <c r="A343" s="104" t="s">
        <v>748</v>
      </c>
      <c r="B343" s="105" t="s">
        <v>1782</v>
      </c>
      <c r="C343" s="105" t="s">
        <v>1783</v>
      </c>
      <c r="D343" s="105" t="s">
        <v>914</v>
      </c>
      <c r="E343" s="105" t="s">
        <v>854</v>
      </c>
      <c r="F343" s="106">
        <v>9058105645.2999992</v>
      </c>
      <c r="G343" s="107">
        <v>41235</v>
      </c>
      <c r="H343" s="108">
        <v>3236016790</v>
      </c>
      <c r="I343" s="105">
        <v>0</v>
      </c>
      <c r="J343" s="108">
        <v>3236016790</v>
      </c>
      <c r="K343" s="105" t="s">
        <v>855</v>
      </c>
      <c r="L343" s="105">
        <v>0</v>
      </c>
      <c r="M343" s="105" t="s">
        <v>855</v>
      </c>
      <c r="N343" s="105">
        <v>0</v>
      </c>
      <c r="O343" s="105" t="s">
        <v>855</v>
      </c>
      <c r="P343" s="105">
        <v>0</v>
      </c>
      <c r="Q343" s="105" t="s">
        <v>855</v>
      </c>
      <c r="R343" s="105">
        <v>0</v>
      </c>
      <c r="S343" s="105" t="s">
        <v>855</v>
      </c>
      <c r="T343" s="105">
        <v>0</v>
      </c>
      <c r="U343" s="105" t="s">
        <v>855</v>
      </c>
      <c r="V343" s="109">
        <v>0</v>
      </c>
    </row>
    <row r="344" spans="1:22">
      <c r="A344" s="98" t="s">
        <v>1784</v>
      </c>
      <c r="B344" s="99" t="s">
        <v>1785</v>
      </c>
      <c r="C344" s="99" t="s">
        <v>1786</v>
      </c>
      <c r="D344" s="99" t="s">
        <v>929</v>
      </c>
      <c r="E344" s="99" t="s">
        <v>854</v>
      </c>
      <c r="F344" s="100">
        <v>21438374154</v>
      </c>
      <c r="G344" s="101">
        <v>42286</v>
      </c>
      <c r="H344" s="102">
        <v>668033661</v>
      </c>
      <c r="I344" s="102">
        <v>157727241</v>
      </c>
      <c r="J344" s="102">
        <v>825760902</v>
      </c>
      <c r="K344" s="99" t="s">
        <v>855</v>
      </c>
      <c r="L344" s="99">
        <v>0</v>
      </c>
      <c r="M344" s="99" t="s">
        <v>855</v>
      </c>
      <c r="N344" s="99">
        <v>0</v>
      </c>
      <c r="O344" s="99" t="s">
        <v>855</v>
      </c>
      <c r="P344" s="99">
        <v>0</v>
      </c>
      <c r="Q344" s="99" t="s">
        <v>855</v>
      </c>
      <c r="R344" s="99">
        <v>0</v>
      </c>
      <c r="S344" s="99" t="s">
        <v>855</v>
      </c>
      <c r="T344" s="99">
        <v>0</v>
      </c>
      <c r="U344" s="99" t="s">
        <v>855</v>
      </c>
      <c r="V344" s="103">
        <v>0</v>
      </c>
    </row>
    <row r="345" spans="1:22">
      <c r="A345" s="104" t="s">
        <v>1787</v>
      </c>
      <c r="B345" s="105" t="s">
        <v>1788</v>
      </c>
      <c r="C345" s="105" t="s">
        <v>1789</v>
      </c>
      <c r="D345" s="105" t="s">
        <v>853</v>
      </c>
      <c r="E345" s="105" t="s">
        <v>854</v>
      </c>
      <c r="F345" s="106">
        <v>3460875.96</v>
      </c>
      <c r="G345" s="107">
        <v>42072</v>
      </c>
      <c r="H345" s="108">
        <v>1206703827</v>
      </c>
      <c r="I345" s="105">
        <v>0</v>
      </c>
      <c r="J345" s="108">
        <v>1206703827</v>
      </c>
      <c r="K345" s="105" t="s">
        <v>855</v>
      </c>
      <c r="L345" s="105">
        <v>0</v>
      </c>
      <c r="M345" s="105" t="s">
        <v>855</v>
      </c>
      <c r="N345" s="105">
        <v>0</v>
      </c>
      <c r="O345" s="105" t="s">
        <v>855</v>
      </c>
      <c r="P345" s="105">
        <v>0</v>
      </c>
      <c r="Q345" s="105" t="s">
        <v>855</v>
      </c>
      <c r="R345" s="105">
        <v>0</v>
      </c>
      <c r="S345" s="105" t="s">
        <v>855</v>
      </c>
      <c r="T345" s="105">
        <v>0</v>
      </c>
      <c r="U345" s="105" t="s">
        <v>855</v>
      </c>
      <c r="V345" s="109">
        <v>0</v>
      </c>
    </row>
    <row r="346" spans="1:22">
      <c r="A346" s="98" t="s">
        <v>1790</v>
      </c>
      <c r="B346" s="99" t="s">
        <v>1791</v>
      </c>
      <c r="C346" s="99" t="s">
        <v>1792</v>
      </c>
      <c r="D346" s="99" t="s">
        <v>914</v>
      </c>
      <c r="E346" s="99" t="s">
        <v>854</v>
      </c>
      <c r="F346" s="100">
        <v>3886187405.46</v>
      </c>
      <c r="G346" s="101">
        <v>42499</v>
      </c>
      <c r="H346" s="102">
        <v>3148038</v>
      </c>
      <c r="I346" s="99">
        <v>0</v>
      </c>
      <c r="J346" s="102">
        <v>3148038</v>
      </c>
      <c r="K346" s="99" t="s">
        <v>855</v>
      </c>
      <c r="L346" s="99">
        <v>0</v>
      </c>
      <c r="M346" s="99" t="s">
        <v>855</v>
      </c>
      <c r="N346" s="99">
        <v>0</v>
      </c>
      <c r="O346" s="99" t="s">
        <v>855</v>
      </c>
      <c r="P346" s="99">
        <v>0</v>
      </c>
      <c r="Q346" s="99" t="s">
        <v>855</v>
      </c>
      <c r="R346" s="99">
        <v>0</v>
      </c>
      <c r="S346" s="99" t="s">
        <v>855</v>
      </c>
      <c r="T346" s="99">
        <v>0</v>
      </c>
      <c r="U346" s="99" t="s">
        <v>855</v>
      </c>
      <c r="V346" s="103">
        <v>0</v>
      </c>
    </row>
    <row r="347" spans="1:22">
      <c r="A347" s="104" t="s">
        <v>2772</v>
      </c>
      <c r="B347" s="105" t="s">
        <v>2773</v>
      </c>
      <c r="C347" s="105" t="s">
        <v>2774</v>
      </c>
      <c r="D347" s="105" t="s">
        <v>871</v>
      </c>
      <c r="E347" s="105" t="s">
        <v>854</v>
      </c>
      <c r="F347" s="106">
        <v>7218871</v>
      </c>
      <c r="G347" s="107">
        <v>42375</v>
      </c>
      <c r="H347" s="108">
        <v>12601657</v>
      </c>
      <c r="I347" s="105">
        <v>0</v>
      </c>
      <c r="J347" s="108">
        <v>12601657</v>
      </c>
      <c r="K347" s="105" t="s">
        <v>855</v>
      </c>
      <c r="L347" s="105">
        <v>0</v>
      </c>
      <c r="M347" s="105" t="s">
        <v>855</v>
      </c>
      <c r="N347" s="105">
        <v>0</v>
      </c>
      <c r="O347" s="105" t="s">
        <v>855</v>
      </c>
      <c r="P347" s="105">
        <v>0</v>
      </c>
      <c r="Q347" s="105" t="s">
        <v>855</v>
      </c>
      <c r="R347" s="105">
        <v>0</v>
      </c>
      <c r="S347" s="105" t="s">
        <v>855</v>
      </c>
      <c r="T347" s="105">
        <v>0</v>
      </c>
      <c r="U347" s="105" t="s">
        <v>855</v>
      </c>
      <c r="V347" s="109">
        <v>0</v>
      </c>
    </row>
    <row r="348" spans="1:22">
      <c r="A348" s="98" t="s">
        <v>1793</v>
      </c>
      <c r="B348" s="99" t="s">
        <v>1794</v>
      </c>
      <c r="C348" s="99" t="s">
        <v>1795</v>
      </c>
      <c r="D348" s="99" t="s">
        <v>871</v>
      </c>
      <c r="E348" s="99" t="s">
        <v>854</v>
      </c>
      <c r="F348" s="100">
        <v>102723163.40000001</v>
      </c>
      <c r="G348" s="101">
        <v>41661</v>
      </c>
      <c r="H348" s="102">
        <v>87163450</v>
      </c>
      <c r="I348" s="99">
        <v>0</v>
      </c>
      <c r="J348" s="102">
        <v>87163450</v>
      </c>
      <c r="K348" s="99" t="s">
        <v>855</v>
      </c>
      <c r="L348" s="99">
        <v>0</v>
      </c>
      <c r="M348" s="99" t="s">
        <v>855</v>
      </c>
      <c r="N348" s="99">
        <v>0</v>
      </c>
      <c r="O348" s="99" t="s">
        <v>855</v>
      </c>
      <c r="P348" s="99">
        <v>0</v>
      </c>
      <c r="Q348" s="99" t="s">
        <v>855</v>
      </c>
      <c r="R348" s="99">
        <v>0</v>
      </c>
      <c r="S348" s="99" t="s">
        <v>855</v>
      </c>
      <c r="T348" s="99">
        <v>0</v>
      </c>
      <c r="U348" s="99" t="s">
        <v>855</v>
      </c>
      <c r="V348" s="103">
        <v>0</v>
      </c>
    </row>
    <row r="349" spans="1:22">
      <c r="A349" s="104" t="s">
        <v>2214</v>
      </c>
      <c r="B349" s="105" t="s">
        <v>2215</v>
      </c>
      <c r="C349" s="105" t="s">
        <v>2216</v>
      </c>
      <c r="D349" s="105" t="s">
        <v>914</v>
      </c>
      <c r="E349" s="105" t="s">
        <v>854</v>
      </c>
      <c r="F349" s="106">
        <v>298888912.51999998</v>
      </c>
      <c r="G349" s="107">
        <v>41956</v>
      </c>
      <c r="H349" s="108">
        <v>53942307</v>
      </c>
      <c r="I349" s="105">
        <v>0</v>
      </c>
      <c r="J349" s="108">
        <v>53942307</v>
      </c>
      <c r="K349" s="105" t="s">
        <v>855</v>
      </c>
      <c r="L349" s="105">
        <v>0</v>
      </c>
      <c r="M349" s="105" t="s">
        <v>855</v>
      </c>
      <c r="N349" s="105">
        <v>0</v>
      </c>
      <c r="O349" s="105" t="s">
        <v>855</v>
      </c>
      <c r="P349" s="105">
        <v>0</v>
      </c>
      <c r="Q349" s="105" t="s">
        <v>855</v>
      </c>
      <c r="R349" s="105">
        <v>0</v>
      </c>
      <c r="S349" s="105" t="s">
        <v>855</v>
      </c>
      <c r="T349" s="105">
        <v>0</v>
      </c>
      <c r="U349" s="105" t="s">
        <v>855</v>
      </c>
      <c r="V349" s="109">
        <v>0</v>
      </c>
    </row>
    <row r="350" spans="1:22">
      <c r="A350" s="98" t="s">
        <v>750</v>
      </c>
      <c r="B350" s="99" t="s">
        <v>1796</v>
      </c>
      <c r="C350" s="99" t="s">
        <v>1797</v>
      </c>
      <c r="D350" s="99" t="s">
        <v>929</v>
      </c>
      <c r="E350" s="99" t="s">
        <v>854</v>
      </c>
      <c r="F350" s="100">
        <v>6806934033.0900002</v>
      </c>
      <c r="G350" s="101">
        <v>42499</v>
      </c>
      <c r="H350" s="102">
        <v>99679851</v>
      </c>
      <c r="I350" s="102">
        <v>166044341</v>
      </c>
      <c r="J350" s="102">
        <v>265724192</v>
      </c>
      <c r="K350" s="99" t="s">
        <v>855</v>
      </c>
      <c r="L350" s="99">
        <v>0</v>
      </c>
      <c r="M350" s="99" t="s">
        <v>855</v>
      </c>
      <c r="N350" s="99">
        <v>0</v>
      </c>
      <c r="O350" s="99" t="s">
        <v>855</v>
      </c>
      <c r="P350" s="99">
        <v>0</v>
      </c>
      <c r="Q350" s="99" t="s">
        <v>855</v>
      </c>
      <c r="R350" s="99">
        <v>0</v>
      </c>
      <c r="S350" s="99" t="s">
        <v>855</v>
      </c>
      <c r="T350" s="99">
        <v>0</v>
      </c>
      <c r="U350" s="99" t="s">
        <v>855</v>
      </c>
      <c r="V350" s="103">
        <v>0</v>
      </c>
    </row>
    <row r="351" spans="1:22">
      <c r="A351" s="104" t="s">
        <v>752</v>
      </c>
      <c r="B351" s="105" t="s">
        <v>1798</v>
      </c>
      <c r="C351" s="105" t="s">
        <v>1799</v>
      </c>
      <c r="D351" s="105" t="s">
        <v>871</v>
      </c>
      <c r="E351" s="105" t="s">
        <v>854</v>
      </c>
      <c r="F351" s="106">
        <v>226992000</v>
      </c>
      <c r="G351" s="107">
        <v>42326</v>
      </c>
      <c r="H351" s="108">
        <v>15802606</v>
      </c>
      <c r="I351" s="108">
        <v>707300</v>
      </c>
      <c r="J351" s="108">
        <v>16509906</v>
      </c>
      <c r="K351" s="105" t="s">
        <v>855</v>
      </c>
      <c r="L351" s="105">
        <v>0</v>
      </c>
      <c r="M351" s="105" t="s">
        <v>855</v>
      </c>
      <c r="N351" s="105">
        <v>0</v>
      </c>
      <c r="O351" s="105" t="s">
        <v>855</v>
      </c>
      <c r="P351" s="105">
        <v>0</v>
      </c>
      <c r="Q351" s="105" t="s">
        <v>855</v>
      </c>
      <c r="R351" s="105">
        <v>0</v>
      </c>
      <c r="S351" s="105" t="s">
        <v>855</v>
      </c>
      <c r="T351" s="105">
        <v>0</v>
      </c>
      <c r="U351" s="105" t="s">
        <v>855</v>
      </c>
      <c r="V351" s="109">
        <v>0</v>
      </c>
    </row>
    <row r="352" spans="1:22">
      <c r="A352" s="98" t="s">
        <v>753</v>
      </c>
      <c r="B352" s="99" t="s">
        <v>1800</v>
      </c>
      <c r="C352" s="99" t="s">
        <v>1801</v>
      </c>
      <c r="D352" s="99" t="s">
        <v>871</v>
      </c>
      <c r="E352" s="99" t="s">
        <v>854</v>
      </c>
      <c r="F352" s="100">
        <v>410358800</v>
      </c>
      <c r="G352" s="101">
        <v>42489</v>
      </c>
      <c r="H352" s="102">
        <v>6425139</v>
      </c>
      <c r="I352" s="102">
        <v>6425139</v>
      </c>
      <c r="J352" s="102">
        <v>12850278</v>
      </c>
      <c r="K352" s="99" t="s">
        <v>855</v>
      </c>
      <c r="L352" s="99">
        <v>0</v>
      </c>
      <c r="M352" s="99" t="s">
        <v>855</v>
      </c>
      <c r="N352" s="99">
        <v>0</v>
      </c>
      <c r="O352" s="99" t="s">
        <v>855</v>
      </c>
      <c r="P352" s="99">
        <v>0</v>
      </c>
      <c r="Q352" s="99" t="s">
        <v>855</v>
      </c>
      <c r="R352" s="99">
        <v>0</v>
      </c>
      <c r="S352" s="99" t="s">
        <v>855</v>
      </c>
      <c r="T352" s="99">
        <v>0</v>
      </c>
      <c r="U352" s="99" t="s">
        <v>855</v>
      </c>
      <c r="V352" s="103">
        <v>0</v>
      </c>
    </row>
    <row r="353" spans="1:22">
      <c r="A353" s="104" t="s">
        <v>1802</v>
      </c>
      <c r="B353" s="105" t="s">
        <v>1803</v>
      </c>
      <c r="C353" s="105" t="s">
        <v>1804</v>
      </c>
      <c r="D353" s="105" t="s">
        <v>929</v>
      </c>
      <c r="E353" s="105" t="s">
        <v>854</v>
      </c>
      <c r="F353" s="106">
        <v>768359358.23000002</v>
      </c>
      <c r="G353" s="107">
        <v>42291</v>
      </c>
      <c r="H353" s="108">
        <v>56724976</v>
      </c>
      <c r="I353" s="108">
        <v>27388030</v>
      </c>
      <c r="J353" s="108">
        <v>84113006</v>
      </c>
      <c r="K353" s="105" t="s">
        <v>855</v>
      </c>
      <c r="L353" s="105">
        <v>0</v>
      </c>
      <c r="M353" s="105" t="s">
        <v>855</v>
      </c>
      <c r="N353" s="105">
        <v>0</v>
      </c>
      <c r="O353" s="105" t="s">
        <v>855</v>
      </c>
      <c r="P353" s="105">
        <v>0</v>
      </c>
      <c r="Q353" s="105" t="s">
        <v>855</v>
      </c>
      <c r="R353" s="105">
        <v>0</v>
      </c>
      <c r="S353" s="105" t="s">
        <v>855</v>
      </c>
      <c r="T353" s="105">
        <v>0</v>
      </c>
      <c r="U353" s="105" t="s">
        <v>855</v>
      </c>
      <c r="V353" s="109">
        <v>0</v>
      </c>
    </row>
    <row r="354" spans="1:22">
      <c r="A354" s="98" t="s">
        <v>755</v>
      </c>
      <c r="B354" s="99" t="s">
        <v>1805</v>
      </c>
      <c r="C354" s="99" t="s">
        <v>1806</v>
      </c>
      <c r="D354" s="99" t="s">
        <v>914</v>
      </c>
      <c r="E354" s="99" t="s">
        <v>854</v>
      </c>
      <c r="F354" s="100">
        <v>1382990468.48</v>
      </c>
      <c r="G354" s="101">
        <v>40298</v>
      </c>
      <c r="H354" s="102">
        <v>319176942</v>
      </c>
      <c r="I354" s="99">
        <v>0</v>
      </c>
      <c r="J354" s="102">
        <v>319176942</v>
      </c>
      <c r="K354" s="99" t="s">
        <v>855</v>
      </c>
      <c r="L354" s="99">
        <v>0</v>
      </c>
      <c r="M354" s="99" t="s">
        <v>855</v>
      </c>
      <c r="N354" s="99">
        <v>0</v>
      </c>
      <c r="O354" s="99" t="s">
        <v>855</v>
      </c>
      <c r="P354" s="99">
        <v>0</v>
      </c>
      <c r="Q354" s="99" t="s">
        <v>855</v>
      </c>
      <c r="R354" s="99">
        <v>0</v>
      </c>
      <c r="S354" s="99" t="s">
        <v>855</v>
      </c>
      <c r="T354" s="99">
        <v>0</v>
      </c>
      <c r="U354" s="99" t="s">
        <v>855</v>
      </c>
      <c r="V354" s="103">
        <v>0</v>
      </c>
    </row>
    <row r="355" spans="1:22">
      <c r="A355" s="104" t="s">
        <v>1807</v>
      </c>
      <c r="B355" s="105" t="s">
        <v>1808</v>
      </c>
      <c r="C355" s="105" t="s">
        <v>1809</v>
      </c>
      <c r="D355" s="105" t="s">
        <v>853</v>
      </c>
      <c r="E355" s="105" t="s">
        <v>854</v>
      </c>
      <c r="F355" s="106">
        <v>5269408.99</v>
      </c>
      <c r="G355" s="107">
        <v>42278</v>
      </c>
      <c r="H355" s="108">
        <v>9439962</v>
      </c>
      <c r="I355" s="108">
        <v>8517664</v>
      </c>
      <c r="J355" s="108">
        <v>17957626</v>
      </c>
      <c r="K355" s="105" t="s">
        <v>855</v>
      </c>
      <c r="L355" s="105">
        <v>0</v>
      </c>
      <c r="M355" s="105" t="s">
        <v>855</v>
      </c>
      <c r="N355" s="105">
        <v>0</v>
      </c>
      <c r="O355" s="105" t="s">
        <v>855</v>
      </c>
      <c r="P355" s="105">
        <v>0</v>
      </c>
      <c r="Q355" s="105" t="s">
        <v>855</v>
      </c>
      <c r="R355" s="105">
        <v>0</v>
      </c>
      <c r="S355" s="105" t="s">
        <v>855</v>
      </c>
      <c r="T355" s="105">
        <v>0</v>
      </c>
      <c r="U355" s="105" t="s">
        <v>855</v>
      </c>
      <c r="V355" s="109">
        <v>0</v>
      </c>
    </row>
    <row r="356" spans="1:22">
      <c r="A356" s="98" t="s">
        <v>2775</v>
      </c>
      <c r="B356" s="99" t="s">
        <v>2776</v>
      </c>
      <c r="C356" s="99" t="s">
        <v>2777</v>
      </c>
      <c r="D356" s="99" t="s">
        <v>914</v>
      </c>
      <c r="E356" s="99" t="s">
        <v>854</v>
      </c>
      <c r="F356" s="100">
        <v>40000000</v>
      </c>
      <c r="G356" s="101">
        <v>41983</v>
      </c>
      <c r="H356" s="102">
        <v>159907282</v>
      </c>
      <c r="I356" s="99">
        <v>0</v>
      </c>
      <c r="J356" s="102">
        <v>159907282</v>
      </c>
      <c r="K356" s="99" t="s">
        <v>855</v>
      </c>
      <c r="L356" s="99">
        <v>0</v>
      </c>
      <c r="M356" s="99" t="s">
        <v>855</v>
      </c>
      <c r="N356" s="99">
        <v>0</v>
      </c>
      <c r="O356" s="99" t="s">
        <v>855</v>
      </c>
      <c r="P356" s="99">
        <v>0</v>
      </c>
      <c r="Q356" s="99" t="s">
        <v>855</v>
      </c>
      <c r="R356" s="99">
        <v>0</v>
      </c>
      <c r="S356" s="99" t="s">
        <v>855</v>
      </c>
      <c r="T356" s="99">
        <v>0</v>
      </c>
      <c r="U356" s="99" t="s">
        <v>855</v>
      </c>
      <c r="V356" s="103">
        <v>0</v>
      </c>
    </row>
    <row r="357" spans="1:22">
      <c r="A357" s="104" t="s">
        <v>1810</v>
      </c>
      <c r="B357" s="105" t="s">
        <v>1811</v>
      </c>
      <c r="C357" s="105" t="s">
        <v>1812</v>
      </c>
      <c r="D357" s="105" t="s">
        <v>871</v>
      </c>
      <c r="E357" s="105" t="s">
        <v>854</v>
      </c>
      <c r="F357" s="106">
        <v>589547</v>
      </c>
      <c r="G357" s="107">
        <v>42137</v>
      </c>
      <c r="H357" s="108">
        <v>589547</v>
      </c>
      <c r="I357" s="105">
        <v>0</v>
      </c>
      <c r="J357" s="108">
        <v>589547</v>
      </c>
      <c r="K357" s="105" t="s">
        <v>855</v>
      </c>
      <c r="L357" s="105">
        <v>0</v>
      </c>
      <c r="M357" s="105" t="s">
        <v>855</v>
      </c>
      <c r="N357" s="105">
        <v>0</v>
      </c>
      <c r="O357" s="105" t="s">
        <v>855</v>
      </c>
      <c r="P357" s="105">
        <v>0</v>
      </c>
      <c r="Q357" s="105" t="s">
        <v>855</v>
      </c>
      <c r="R357" s="105">
        <v>0</v>
      </c>
      <c r="S357" s="105" t="s">
        <v>855</v>
      </c>
      <c r="T357" s="105">
        <v>0</v>
      </c>
      <c r="U357" s="105" t="s">
        <v>855</v>
      </c>
      <c r="V357" s="109">
        <v>0</v>
      </c>
    </row>
    <row r="358" spans="1:22">
      <c r="A358" s="98" t="s">
        <v>1813</v>
      </c>
      <c r="B358" s="99" t="s">
        <v>1814</v>
      </c>
      <c r="C358" s="99" t="s">
        <v>1815</v>
      </c>
      <c r="D358" s="99" t="s">
        <v>871</v>
      </c>
      <c r="E358" s="99" t="s">
        <v>854</v>
      </c>
      <c r="F358" s="100">
        <v>880653031.74000001</v>
      </c>
      <c r="G358" s="101">
        <v>42356</v>
      </c>
      <c r="H358" s="102">
        <v>728890475</v>
      </c>
      <c r="I358" s="102">
        <v>151762556</v>
      </c>
      <c r="J358" s="102">
        <v>880653031</v>
      </c>
      <c r="K358" s="99" t="s">
        <v>883</v>
      </c>
      <c r="L358" s="102">
        <v>7515616</v>
      </c>
      <c r="M358" s="99" t="s">
        <v>884</v>
      </c>
      <c r="N358" s="102">
        <v>56901884</v>
      </c>
      <c r="O358" s="99" t="s">
        <v>899</v>
      </c>
      <c r="P358" s="102">
        <v>87345056</v>
      </c>
      <c r="Q358" s="99" t="s">
        <v>855</v>
      </c>
      <c r="R358" s="99">
        <v>0</v>
      </c>
      <c r="S358" s="99" t="s">
        <v>855</v>
      </c>
      <c r="T358" s="99">
        <v>0</v>
      </c>
      <c r="U358" s="99" t="s">
        <v>855</v>
      </c>
      <c r="V358" s="103">
        <v>0</v>
      </c>
    </row>
    <row r="359" spans="1:22">
      <c r="A359" s="104" t="s">
        <v>2181</v>
      </c>
      <c r="B359" s="105" t="s">
        <v>2182</v>
      </c>
      <c r="C359" s="105" t="s">
        <v>2183</v>
      </c>
      <c r="D359" s="105" t="s">
        <v>853</v>
      </c>
      <c r="E359" s="105" t="s">
        <v>854</v>
      </c>
      <c r="F359" s="106">
        <v>254974385.83000001</v>
      </c>
      <c r="G359" s="107">
        <v>41597</v>
      </c>
      <c r="H359" s="108">
        <v>25497386</v>
      </c>
      <c r="I359" s="105">
        <v>0</v>
      </c>
      <c r="J359" s="108">
        <v>25497386</v>
      </c>
      <c r="K359" s="105" t="s">
        <v>855</v>
      </c>
      <c r="L359" s="105">
        <v>0</v>
      </c>
      <c r="M359" s="105" t="s">
        <v>855</v>
      </c>
      <c r="N359" s="105">
        <v>0</v>
      </c>
      <c r="O359" s="105" t="s">
        <v>855</v>
      </c>
      <c r="P359" s="105">
        <v>0</v>
      </c>
      <c r="Q359" s="105" t="s">
        <v>855</v>
      </c>
      <c r="R359" s="105">
        <v>0</v>
      </c>
      <c r="S359" s="105" t="s">
        <v>855</v>
      </c>
      <c r="T359" s="105">
        <v>0</v>
      </c>
      <c r="U359" s="105" t="s">
        <v>855</v>
      </c>
      <c r="V359" s="109">
        <v>0</v>
      </c>
    </row>
    <row r="360" spans="1:22">
      <c r="A360" s="98" t="s">
        <v>1816</v>
      </c>
      <c r="B360" s="99" t="s">
        <v>1817</v>
      </c>
      <c r="C360" s="99" t="s">
        <v>1818</v>
      </c>
      <c r="D360" s="99" t="s">
        <v>914</v>
      </c>
      <c r="E360" s="99" t="s">
        <v>854</v>
      </c>
      <c r="F360" s="100">
        <v>4970079848.04</v>
      </c>
      <c r="G360" s="101">
        <v>42285</v>
      </c>
      <c r="H360" s="102">
        <v>49192557</v>
      </c>
      <c r="I360" s="99">
        <v>0</v>
      </c>
      <c r="J360" s="102">
        <v>49192557</v>
      </c>
      <c r="K360" s="99" t="s">
        <v>855</v>
      </c>
      <c r="L360" s="99">
        <v>0</v>
      </c>
      <c r="M360" s="99" t="s">
        <v>855</v>
      </c>
      <c r="N360" s="99">
        <v>0</v>
      </c>
      <c r="O360" s="99" t="s">
        <v>855</v>
      </c>
      <c r="P360" s="99">
        <v>0</v>
      </c>
      <c r="Q360" s="99" t="s">
        <v>855</v>
      </c>
      <c r="R360" s="99">
        <v>0</v>
      </c>
      <c r="S360" s="99" t="s">
        <v>855</v>
      </c>
      <c r="T360" s="99">
        <v>0</v>
      </c>
      <c r="U360" s="99" t="s">
        <v>855</v>
      </c>
      <c r="V360" s="103">
        <v>0</v>
      </c>
    </row>
    <row r="361" spans="1:22">
      <c r="A361" s="104" t="s">
        <v>1819</v>
      </c>
      <c r="B361" s="105" t="s">
        <v>1820</v>
      </c>
      <c r="C361" s="105" t="s">
        <v>1821</v>
      </c>
      <c r="D361" s="105" t="s">
        <v>871</v>
      </c>
      <c r="E361" s="105" t="s">
        <v>854</v>
      </c>
      <c r="F361" s="106">
        <v>24383678</v>
      </c>
      <c r="G361" s="107">
        <v>42312</v>
      </c>
      <c r="H361" s="108">
        <v>23295669</v>
      </c>
      <c r="I361" s="105">
        <v>0</v>
      </c>
      <c r="J361" s="108">
        <v>23295669</v>
      </c>
      <c r="K361" s="105" t="s">
        <v>855</v>
      </c>
      <c r="L361" s="105">
        <v>0</v>
      </c>
      <c r="M361" s="105" t="s">
        <v>855</v>
      </c>
      <c r="N361" s="105">
        <v>0</v>
      </c>
      <c r="O361" s="105" t="s">
        <v>855</v>
      </c>
      <c r="P361" s="105">
        <v>0</v>
      </c>
      <c r="Q361" s="105" t="s">
        <v>855</v>
      </c>
      <c r="R361" s="105">
        <v>0</v>
      </c>
      <c r="S361" s="105" t="s">
        <v>855</v>
      </c>
      <c r="T361" s="105">
        <v>0</v>
      </c>
      <c r="U361" s="105" t="s">
        <v>855</v>
      </c>
      <c r="V361" s="109">
        <v>0</v>
      </c>
    </row>
    <row r="362" spans="1:22">
      <c r="A362" s="98" t="s">
        <v>757</v>
      </c>
      <c r="B362" s="99" t="s">
        <v>1822</v>
      </c>
      <c r="C362" s="99" t="s">
        <v>1823</v>
      </c>
      <c r="D362" s="99" t="s">
        <v>871</v>
      </c>
      <c r="E362" s="99" t="s">
        <v>854</v>
      </c>
      <c r="F362" s="100">
        <v>208713674.84999999</v>
      </c>
      <c r="G362" s="101">
        <v>42398</v>
      </c>
      <c r="H362" s="102">
        <v>67691629</v>
      </c>
      <c r="I362" s="99">
        <v>0</v>
      </c>
      <c r="J362" s="102">
        <v>67691629</v>
      </c>
      <c r="K362" s="99" t="s">
        <v>855</v>
      </c>
      <c r="L362" s="99">
        <v>0</v>
      </c>
      <c r="M362" s="99" t="s">
        <v>855</v>
      </c>
      <c r="N362" s="99">
        <v>0</v>
      </c>
      <c r="O362" s="99" t="s">
        <v>855</v>
      </c>
      <c r="P362" s="99">
        <v>0</v>
      </c>
      <c r="Q362" s="99" t="s">
        <v>855</v>
      </c>
      <c r="R362" s="99">
        <v>0</v>
      </c>
      <c r="S362" s="99" t="s">
        <v>855</v>
      </c>
      <c r="T362" s="99">
        <v>0</v>
      </c>
      <c r="U362" s="99" t="s">
        <v>855</v>
      </c>
      <c r="V362" s="103">
        <v>0</v>
      </c>
    </row>
    <row r="363" spans="1:22">
      <c r="A363" s="104" t="s">
        <v>1824</v>
      </c>
      <c r="B363" s="105" t="s">
        <v>1825</v>
      </c>
      <c r="C363" s="105" t="s">
        <v>1826</v>
      </c>
      <c r="D363" s="105" t="s">
        <v>871</v>
      </c>
      <c r="E363" s="105" t="s">
        <v>854</v>
      </c>
      <c r="F363" s="106">
        <v>205431960490.51999</v>
      </c>
      <c r="G363" s="107">
        <v>41731</v>
      </c>
      <c r="H363" s="108">
        <v>7442454142</v>
      </c>
      <c r="I363" s="108">
        <v>5602042788</v>
      </c>
      <c r="J363" s="108">
        <v>13044496930</v>
      </c>
      <c r="K363" s="105" t="s">
        <v>855</v>
      </c>
      <c r="L363" s="105">
        <v>0</v>
      </c>
      <c r="M363" s="105" t="s">
        <v>855</v>
      </c>
      <c r="N363" s="105">
        <v>0</v>
      </c>
      <c r="O363" s="105" t="s">
        <v>855</v>
      </c>
      <c r="P363" s="105">
        <v>0</v>
      </c>
      <c r="Q363" s="105" t="s">
        <v>855</v>
      </c>
      <c r="R363" s="105">
        <v>0</v>
      </c>
      <c r="S363" s="105" t="s">
        <v>855</v>
      </c>
      <c r="T363" s="105">
        <v>0</v>
      </c>
      <c r="U363" s="105" t="s">
        <v>855</v>
      </c>
      <c r="V363" s="109">
        <v>0</v>
      </c>
    </row>
    <row r="364" spans="1:22">
      <c r="A364" s="98" t="s">
        <v>2778</v>
      </c>
      <c r="B364" s="99" t="s">
        <v>2779</v>
      </c>
      <c r="C364" s="99" t="s">
        <v>2780</v>
      </c>
      <c r="D364" s="99" t="s">
        <v>914</v>
      </c>
      <c r="E364" s="99" t="s">
        <v>854</v>
      </c>
      <c r="F364" s="100">
        <v>3401910565.1799998</v>
      </c>
      <c r="G364" s="101">
        <v>42502</v>
      </c>
      <c r="H364" s="102">
        <v>65953739</v>
      </c>
      <c r="I364" s="99">
        <v>0</v>
      </c>
      <c r="J364" s="102">
        <v>65953739</v>
      </c>
      <c r="K364" s="99" t="s">
        <v>855</v>
      </c>
      <c r="L364" s="99">
        <v>0</v>
      </c>
      <c r="M364" s="99" t="s">
        <v>855</v>
      </c>
      <c r="N364" s="99">
        <v>0</v>
      </c>
      <c r="O364" s="99" t="s">
        <v>855</v>
      </c>
      <c r="P364" s="99">
        <v>0</v>
      </c>
      <c r="Q364" s="99" t="s">
        <v>855</v>
      </c>
      <c r="R364" s="99">
        <v>0</v>
      </c>
      <c r="S364" s="99" t="s">
        <v>855</v>
      </c>
      <c r="T364" s="99">
        <v>0</v>
      </c>
      <c r="U364" s="99" t="s">
        <v>855</v>
      </c>
      <c r="V364" s="103">
        <v>0</v>
      </c>
    </row>
    <row r="365" spans="1:22">
      <c r="A365" s="104" t="s">
        <v>1827</v>
      </c>
      <c r="B365" s="105" t="s">
        <v>1828</v>
      </c>
      <c r="C365" s="105" t="s">
        <v>1829</v>
      </c>
      <c r="D365" s="105" t="s">
        <v>871</v>
      </c>
      <c r="E365" s="105" t="s">
        <v>854</v>
      </c>
      <c r="F365" s="106">
        <v>50000000</v>
      </c>
      <c r="G365" s="107">
        <v>40556</v>
      </c>
      <c r="H365" s="108">
        <v>16016924</v>
      </c>
      <c r="I365" s="108">
        <v>32029564</v>
      </c>
      <c r="J365" s="108">
        <v>48046488</v>
      </c>
      <c r="K365" s="105" t="s">
        <v>855</v>
      </c>
      <c r="L365" s="105">
        <v>0</v>
      </c>
      <c r="M365" s="105" t="s">
        <v>855</v>
      </c>
      <c r="N365" s="105">
        <v>0</v>
      </c>
      <c r="O365" s="105" t="s">
        <v>855</v>
      </c>
      <c r="P365" s="105">
        <v>0</v>
      </c>
      <c r="Q365" s="105" t="s">
        <v>855</v>
      </c>
      <c r="R365" s="105">
        <v>0</v>
      </c>
      <c r="S365" s="105" t="s">
        <v>855</v>
      </c>
      <c r="T365" s="105">
        <v>0</v>
      </c>
      <c r="U365" s="105" t="s">
        <v>855</v>
      </c>
      <c r="V365" s="109">
        <v>0</v>
      </c>
    </row>
    <row r="366" spans="1:22">
      <c r="A366" s="98" t="s">
        <v>1830</v>
      </c>
      <c r="B366" s="99" t="s">
        <v>760</v>
      </c>
      <c r="C366" s="99" t="s">
        <v>1831</v>
      </c>
      <c r="D366" s="99" t="s">
        <v>867</v>
      </c>
      <c r="E366" s="99" t="s">
        <v>854</v>
      </c>
      <c r="F366" s="100">
        <v>1112258700.96</v>
      </c>
      <c r="G366" s="101">
        <v>41725</v>
      </c>
      <c r="H366" s="102">
        <v>65178483</v>
      </c>
      <c r="I366" s="102">
        <v>55993541</v>
      </c>
      <c r="J366" s="102">
        <v>121172024</v>
      </c>
      <c r="K366" s="99" t="s">
        <v>855</v>
      </c>
      <c r="L366" s="99">
        <v>0</v>
      </c>
      <c r="M366" s="99" t="s">
        <v>855</v>
      </c>
      <c r="N366" s="99">
        <v>0</v>
      </c>
      <c r="O366" s="99" t="s">
        <v>855</v>
      </c>
      <c r="P366" s="99">
        <v>0</v>
      </c>
      <c r="Q366" s="99" t="s">
        <v>855</v>
      </c>
      <c r="R366" s="99">
        <v>0</v>
      </c>
      <c r="S366" s="99" t="s">
        <v>855</v>
      </c>
      <c r="T366" s="99">
        <v>0</v>
      </c>
      <c r="U366" s="99" t="s">
        <v>855</v>
      </c>
      <c r="V366" s="103">
        <v>0</v>
      </c>
    </row>
    <row r="367" spans="1:22">
      <c r="A367" s="104" t="s">
        <v>761</v>
      </c>
      <c r="B367" s="105" t="s">
        <v>1832</v>
      </c>
      <c r="C367" s="105" t="s">
        <v>1833</v>
      </c>
      <c r="D367" s="105" t="s">
        <v>871</v>
      </c>
      <c r="E367" s="105" t="s">
        <v>854</v>
      </c>
      <c r="F367" s="106">
        <v>481971954.88</v>
      </c>
      <c r="G367" s="107">
        <v>42262</v>
      </c>
      <c r="H367" s="108">
        <v>4970167</v>
      </c>
      <c r="I367" s="105">
        <v>0</v>
      </c>
      <c r="J367" s="108">
        <v>4970167</v>
      </c>
      <c r="K367" s="105" t="s">
        <v>855</v>
      </c>
      <c r="L367" s="105">
        <v>0</v>
      </c>
      <c r="M367" s="105" t="s">
        <v>855</v>
      </c>
      <c r="N367" s="105">
        <v>0</v>
      </c>
      <c r="O367" s="105" t="s">
        <v>855</v>
      </c>
      <c r="P367" s="105">
        <v>0</v>
      </c>
      <c r="Q367" s="105" t="s">
        <v>855</v>
      </c>
      <c r="R367" s="105">
        <v>0</v>
      </c>
      <c r="S367" s="105" t="s">
        <v>855</v>
      </c>
      <c r="T367" s="105">
        <v>0</v>
      </c>
      <c r="U367" s="105" t="s">
        <v>855</v>
      </c>
      <c r="V367" s="109">
        <v>0</v>
      </c>
    </row>
    <row r="368" spans="1:22">
      <c r="A368" s="98" t="s">
        <v>1834</v>
      </c>
      <c r="B368" s="99" t="s">
        <v>1835</v>
      </c>
      <c r="C368" s="99" t="s">
        <v>1836</v>
      </c>
      <c r="D368" s="99" t="s">
        <v>871</v>
      </c>
      <c r="E368" s="99" t="s">
        <v>854</v>
      </c>
      <c r="F368" s="100">
        <v>500000</v>
      </c>
      <c r="G368" s="101">
        <v>41324</v>
      </c>
      <c r="H368" s="102">
        <v>500000</v>
      </c>
      <c r="I368" s="99">
        <v>0</v>
      </c>
      <c r="J368" s="102">
        <v>500000</v>
      </c>
      <c r="K368" s="99" t="s">
        <v>855</v>
      </c>
      <c r="L368" s="99">
        <v>0</v>
      </c>
      <c r="M368" s="99" t="s">
        <v>855</v>
      </c>
      <c r="N368" s="99">
        <v>0</v>
      </c>
      <c r="O368" s="99" t="s">
        <v>855</v>
      </c>
      <c r="P368" s="99">
        <v>0</v>
      </c>
      <c r="Q368" s="99" t="s">
        <v>855</v>
      </c>
      <c r="R368" s="99">
        <v>0</v>
      </c>
      <c r="S368" s="99" t="s">
        <v>855</v>
      </c>
      <c r="T368" s="99">
        <v>0</v>
      </c>
      <c r="U368" s="99" t="s">
        <v>855</v>
      </c>
      <c r="V368" s="103">
        <v>0</v>
      </c>
    </row>
    <row r="369" spans="1:22">
      <c r="A369" s="104" t="s">
        <v>1837</v>
      </c>
      <c r="B369" s="105" t="s">
        <v>1838</v>
      </c>
      <c r="C369" s="105" t="s">
        <v>1839</v>
      </c>
      <c r="D369" s="105" t="s">
        <v>871</v>
      </c>
      <c r="E369" s="105" t="s">
        <v>854</v>
      </c>
      <c r="F369" s="106">
        <v>3000000</v>
      </c>
      <c r="G369" s="107">
        <v>40662</v>
      </c>
      <c r="H369" s="108">
        <v>74000</v>
      </c>
      <c r="I369" s="105">
        <v>0</v>
      </c>
      <c r="J369" s="108">
        <v>74000</v>
      </c>
      <c r="K369" s="105" t="s">
        <v>855</v>
      </c>
      <c r="L369" s="105">
        <v>0</v>
      </c>
      <c r="M369" s="105" t="s">
        <v>855</v>
      </c>
      <c r="N369" s="105">
        <v>0</v>
      </c>
      <c r="O369" s="105" t="s">
        <v>855</v>
      </c>
      <c r="P369" s="105">
        <v>0</v>
      </c>
      <c r="Q369" s="105" t="s">
        <v>855</v>
      </c>
      <c r="R369" s="105">
        <v>0</v>
      </c>
      <c r="S369" s="105" t="s">
        <v>855</v>
      </c>
      <c r="T369" s="105">
        <v>0</v>
      </c>
      <c r="U369" s="105" t="s">
        <v>855</v>
      </c>
      <c r="V369" s="109">
        <v>0</v>
      </c>
    </row>
    <row r="370" spans="1:22">
      <c r="A370" s="98" t="s">
        <v>2781</v>
      </c>
      <c r="B370" s="99" t="s">
        <v>2782</v>
      </c>
      <c r="C370" s="99" t="s">
        <v>2783</v>
      </c>
      <c r="D370" s="99" t="s">
        <v>914</v>
      </c>
      <c r="E370" s="99" t="s">
        <v>854</v>
      </c>
      <c r="F370" s="100">
        <v>142716745.59999999</v>
      </c>
      <c r="G370" s="101">
        <v>42508</v>
      </c>
      <c r="H370" s="102">
        <v>11942481</v>
      </c>
      <c r="I370" s="99">
        <v>0</v>
      </c>
      <c r="J370" s="102">
        <v>11942481</v>
      </c>
      <c r="K370" s="99" t="s">
        <v>855</v>
      </c>
      <c r="L370" s="99">
        <v>0</v>
      </c>
      <c r="M370" s="99" t="s">
        <v>855</v>
      </c>
      <c r="N370" s="99">
        <v>0</v>
      </c>
      <c r="O370" s="99" t="s">
        <v>855</v>
      </c>
      <c r="P370" s="99">
        <v>0</v>
      </c>
      <c r="Q370" s="99" t="s">
        <v>855</v>
      </c>
      <c r="R370" s="99">
        <v>0</v>
      </c>
      <c r="S370" s="99" t="s">
        <v>855</v>
      </c>
      <c r="T370" s="99">
        <v>0</v>
      </c>
      <c r="U370" s="99" t="s">
        <v>855</v>
      </c>
      <c r="V370" s="103">
        <v>0</v>
      </c>
    </row>
    <row r="371" spans="1:22">
      <c r="A371" s="104" t="s">
        <v>1840</v>
      </c>
      <c r="B371" s="105" t="s">
        <v>1841</v>
      </c>
      <c r="C371" s="105" t="s">
        <v>2784</v>
      </c>
      <c r="D371" s="105" t="s">
        <v>871</v>
      </c>
      <c r="E371" s="105" t="s">
        <v>854</v>
      </c>
      <c r="F371" s="106">
        <v>803584572.71000004</v>
      </c>
      <c r="G371" s="107">
        <v>42187</v>
      </c>
      <c r="H371" s="108">
        <v>18439916</v>
      </c>
      <c r="I371" s="108">
        <v>18438150</v>
      </c>
      <c r="J371" s="108">
        <v>36878066</v>
      </c>
      <c r="K371" s="105" t="s">
        <v>855</v>
      </c>
      <c r="L371" s="105">
        <v>0</v>
      </c>
      <c r="M371" s="105" t="s">
        <v>855</v>
      </c>
      <c r="N371" s="105">
        <v>0</v>
      </c>
      <c r="O371" s="105" t="s">
        <v>855</v>
      </c>
      <c r="P371" s="105">
        <v>0</v>
      </c>
      <c r="Q371" s="105" t="s">
        <v>855</v>
      </c>
      <c r="R371" s="105">
        <v>0</v>
      </c>
      <c r="S371" s="105" t="s">
        <v>855</v>
      </c>
      <c r="T371" s="105">
        <v>0</v>
      </c>
      <c r="U371" s="105" t="s">
        <v>855</v>
      </c>
      <c r="V371" s="109">
        <v>0</v>
      </c>
    </row>
    <row r="372" spans="1:22">
      <c r="A372" s="98" t="s">
        <v>762</v>
      </c>
      <c r="B372" s="99" t="s">
        <v>1842</v>
      </c>
      <c r="C372" s="99" t="s">
        <v>1843</v>
      </c>
      <c r="D372" s="99" t="s">
        <v>914</v>
      </c>
      <c r="E372" s="99" t="s">
        <v>854</v>
      </c>
      <c r="F372" s="100">
        <v>3170000000</v>
      </c>
      <c r="G372" s="101">
        <v>42458</v>
      </c>
      <c r="H372" s="102">
        <v>323293030</v>
      </c>
      <c r="I372" s="99">
        <v>0</v>
      </c>
      <c r="J372" s="102">
        <v>323293030</v>
      </c>
      <c r="K372" s="99" t="s">
        <v>855</v>
      </c>
      <c r="L372" s="99">
        <v>0</v>
      </c>
      <c r="M372" s="99" t="s">
        <v>855</v>
      </c>
      <c r="N372" s="99">
        <v>0</v>
      </c>
      <c r="O372" s="99" t="s">
        <v>855</v>
      </c>
      <c r="P372" s="99">
        <v>0</v>
      </c>
      <c r="Q372" s="99" t="s">
        <v>855</v>
      </c>
      <c r="R372" s="99">
        <v>0</v>
      </c>
      <c r="S372" s="99" t="s">
        <v>855</v>
      </c>
      <c r="T372" s="99">
        <v>0</v>
      </c>
      <c r="U372" s="99" t="s">
        <v>855</v>
      </c>
      <c r="V372" s="103">
        <v>0</v>
      </c>
    </row>
    <row r="373" spans="1:22">
      <c r="A373" s="104" t="s">
        <v>2785</v>
      </c>
      <c r="B373" s="105" t="s">
        <v>2786</v>
      </c>
      <c r="C373" s="105" t="s">
        <v>2787</v>
      </c>
      <c r="D373" s="105" t="s">
        <v>871</v>
      </c>
      <c r="E373" s="105" t="s">
        <v>854</v>
      </c>
      <c r="F373" s="106">
        <v>1000</v>
      </c>
      <c r="G373" s="107">
        <v>42006</v>
      </c>
      <c r="H373" s="108">
        <v>1000</v>
      </c>
      <c r="I373" s="105">
        <v>0</v>
      </c>
      <c r="J373" s="108">
        <v>1000</v>
      </c>
      <c r="K373" s="105" t="s">
        <v>855</v>
      </c>
      <c r="L373" s="105">
        <v>0</v>
      </c>
      <c r="M373" s="105" t="s">
        <v>855</v>
      </c>
      <c r="N373" s="105">
        <v>0</v>
      </c>
      <c r="O373" s="105" t="s">
        <v>855</v>
      </c>
      <c r="P373" s="105">
        <v>0</v>
      </c>
      <c r="Q373" s="105" t="s">
        <v>855</v>
      </c>
      <c r="R373" s="105">
        <v>0</v>
      </c>
      <c r="S373" s="105" t="s">
        <v>855</v>
      </c>
      <c r="T373" s="105">
        <v>0</v>
      </c>
      <c r="U373" s="105" t="s">
        <v>855</v>
      </c>
      <c r="V373" s="109">
        <v>0</v>
      </c>
    </row>
    <row r="374" spans="1:22">
      <c r="A374" s="98" t="s">
        <v>1844</v>
      </c>
      <c r="B374" s="99" t="s">
        <v>1845</v>
      </c>
      <c r="C374" s="99" t="s">
        <v>2788</v>
      </c>
      <c r="D374" s="99" t="s">
        <v>914</v>
      </c>
      <c r="E374" s="99" t="s">
        <v>854</v>
      </c>
      <c r="F374" s="100">
        <v>119565164.31</v>
      </c>
      <c r="G374" s="101">
        <v>42489</v>
      </c>
      <c r="H374" s="102">
        <v>158488517</v>
      </c>
      <c r="I374" s="99">
        <v>0</v>
      </c>
      <c r="J374" s="102">
        <v>158488517</v>
      </c>
      <c r="K374" s="99" t="s">
        <v>855</v>
      </c>
      <c r="L374" s="99">
        <v>0</v>
      </c>
      <c r="M374" s="99" t="s">
        <v>855</v>
      </c>
      <c r="N374" s="99">
        <v>0</v>
      </c>
      <c r="O374" s="99" t="s">
        <v>855</v>
      </c>
      <c r="P374" s="99">
        <v>0</v>
      </c>
      <c r="Q374" s="99" t="s">
        <v>855</v>
      </c>
      <c r="R374" s="99">
        <v>0</v>
      </c>
      <c r="S374" s="99" t="s">
        <v>855</v>
      </c>
      <c r="T374" s="99">
        <v>0</v>
      </c>
      <c r="U374" s="99" t="s">
        <v>855</v>
      </c>
      <c r="V374" s="103">
        <v>0</v>
      </c>
    </row>
    <row r="375" spans="1:22">
      <c r="A375" s="104" t="s">
        <v>764</v>
      </c>
      <c r="B375" s="105" t="s">
        <v>1846</v>
      </c>
      <c r="C375" s="105" t="s">
        <v>1847</v>
      </c>
      <c r="D375" s="105" t="s">
        <v>914</v>
      </c>
      <c r="E375" s="105" t="s">
        <v>854</v>
      </c>
      <c r="F375" s="106">
        <v>389000000</v>
      </c>
      <c r="G375" s="107">
        <v>39532</v>
      </c>
      <c r="H375" s="108">
        <v>87800000</v>
      </c>
      <c r="I375" s="105">
        <v>0</v>
      </c>
      <c r="J375" s="108">
        <v>87800000</v>
      </c>
      <c r="K375" s="105" t="s">
        <v>855</v>
      </c>
      <c r="L375" s="105">
        <v>0</v>
      </c>
      <c r="M375" s="105" t="s">
        <v>855</v>
      </c>
      <c r="N375" s="105">
        <v>0</v>
      </c>
      <c r="O375" s="105" t="s">
        <v>855</v>
      </c>
      <c r="P375" s="105">
        <v>0</v>
      </c>
      <c r="Q375" s="105" t="s">
        <v>855</v>
      </c>
      <c r="R375" s="105">
        <v>0</v>
      </c>
      <c r="S375" s="105" t="s">
        <v>855</v>
      </c>
      <c r="T375" s="105">
        <v>0</v>
      </c>
      <c r="U375" s="105" t="s">
        <v>855</v>
      </c>
      <c r="V375" s="109">
        <v>0</v>
      </c>
    </row>
    <row r="376" spans="1:22">
      <c r="A376" s="98" t="s">
        <v>1848</v>
      </c>
      <c r="B376" s="99" t="s">
        <v>1849</v>
      </c>
      <c r="C376" s="99" t="s">
        <v>1850</v>
      </c>
      <c r="D376" s="99" t="s">
        <v>871</v>
      </c>
      <c r="E376" s="99" t="s">
        <v>854</v>
      </c>
      <c r="F376" s="100">
        <v>275104984.08999997</v>
      </c>
      <c r="G376" s="101">
        <v>39982</v>
      </c>
      <c r="H376" s="102">
        <v>6182736196</v>
      </c>
      <c r="I376" s="102">
        <v>281518889</v>
      </c>
      <c r="J376" s="102">
        <v>6464255085</v>
      </c>
      <c r="K376" s="99" t="s">
        <v>855</v>
      </c>
      <c r="L376" s="99">
        <v>0</v>
      </c>
      <c r="M376" s="99" t="s">
        <v>855</v>
      </c>
      <c r="N376" s="99">
        <v>0</v>
      </c>
      <c r="O376" s="99" t="s">
        <v>855</v>
      </c>
      <c r="P376" s="99">
        <v>0</v>
      </c>
      <c r="Q376" s="99" t="s">
        <v>855</v>
      </c>
      <c r="R376" s="99">
        <v>0</v>
      </c>
      <c r="S376" s="99" t="s">
        <v>855</v>
      </c>
      <c r="T376" s="99">
        <v>0</v>
      </c>
      <c r="U376" s="99" t="s">
        <v>855</v>
      </c>
      <c r="V376" s="103">
        <v>0</v>
      </c>
    </row>
    <row r="377" spans="1:22">
      <c r="A377" s="104" t="s">
        <v>2789</v>
      </c>
      <c r="B377" s="105" t="s">
        <v>2790</v>
      </c>
      <c r="C377" s="105" t="s">
        <v>2791</v>
      </c>
      <c r="D377" s="105" t="s">
        <v>2742</v>
      </c>
      <c r="E377" s="105" t="s">
        <v>854</v>
      </c>
      <c r="F377" s="106">
        <v>30277808.920000002</v>
      </c>
      <c r="G377" s="107">
        <v>42265</v>
      </c>
      <c r="H377" s="108">
        <v>11606288</v>
      </c>
      <c r="I377" s="108">
        <v>2724655</v>
      </c>
      <c r="J377" s="108">
        <v>14330943</v>
      </c>
      <c r="K377" s="105" t="s">
        <v>883</v>
      </c>
      <c r="L377" s="108">
        <v>1291561</v>
      </c>
      <c r="M377" s="105" t="s">
        <v>884</v>
      </c>
      <c r="N377" s="108">
        <v>1433094</v>
      </c>
      <c r="O377" s="105" t="s">
        <v>855</v>
      </c>
      <c r="P377" s="105">
        <v>0</v>
      </c>
      <c r="Q377" s="105" t="s">
        <v>855</v>
      </c>
      <c r="R377" s="105">
        <v>0</v>
      </c>
      <c r="S377" s="105" t="s">
        <v>855</v>
      </c>
      <c r="T377" s="105">
        <v>0</v>
      </c>
      <c r="U377" s="105" t="s">
        <v>855</v>
      </c>
      <c r="V377" s="109">
        <v>0</v>
      </c>
    </row>
    <row r="378" spans="1:22">
      <c r="A378" s="98" t="s">
        <v>1851</v>
      </c>
      <c r="B378" s="99" t="s">
        <v>1852</v>
      </c>
      <c r="C378" s="99" t="s">
        <v>1853</v>
      </c>
      <c r="D378" s="99" t="s">
        <v>914</v>
      </c>
      <c r="E378" s="99" t="s">
        <v>854</v>
      </c>
      <c r="F378" s="100">
        <v>586879304.25</v>
      </c>
      <c r="G378" s="101">
        <v>41816</v>
      </c>
      <c r="H378" s="102">
        <v>41509103</v>
      </c>
      <c r="I378" s="99">
        <v>0</v>
      </c>
      <c r="J378" s="102">
        <v>41509103</v>
      </c>
      <c r="K378" s="99" t="s">
        <v>855</v>
      </c>
      <c r="L378" s="99">
        <v>0</v>
      </c>
      <c r="M378" s="99" t="s">
        <v>855</v>
      </c>
      <c r="N378" s="99">
        <v>0</v>
      </c>
      <c r="O378" s="99" t="s">
        <v>855</v>
      </c>
      <c r="P378" s="99">
        <v>0</v>
      </c>
      <c r="Q378" s="99" t="s">
        <v>855</v>
      </c>
      <c r="R378" s="99">
        <v>0</v>
      </c>
      <c r="S378" s="99" t="s">
        <v>855</v>
      </c>
      <c r="T378" s="99">
        <v>0</v>
      </c>
      <c r="U378" s="99" t="s">
        <v>855</v>
      </c>
      <c r="V378" s="103">
        <v>0</v>
      </c>
    </row>
    <row r="379" spans="1:22">
      <c r="A379" s="104" t="s">
        <v>859</v>
      </c>
      <c r="B379" s="105" t="s">
        <v>860</v>
      </c>
      <c r="C379" s="105" t="s">
        <v>861</v>
      </c>
      <c r="D379" s="105" t="s">
        <v>862</v>
      </c>
      <c r="E379" s="105" t="s">
        <v>863</v>
      </c>
      <c r="F379" s="106">
        <v>140000004</v>
      </c>
      <c r="G379" s="107">
        <v>42453</v>
      </c>
      <c r="H379" s="108">
        <v>23333334</v>
      </c>
      <c r="I379" s="105">
        <v>0</v>
      </c>
      <c r="J379" s="108">
        <v>23333334</v>
      </c>
      <c r="K379" s="105" t="s">
        <v>855</v>
      </c>
      <c r="L379" s="105">
        <v>0</v>
      </c>
      <c r="M379" s="105" t="s">
        <v>855</v>
      </c>
      <c r="N379" s="105">
        <v>0</v>
      </c>
      <c r="O379" s="105" t="s">
        <v>855</v>
      </c>
      <c r="P379" s="105">
        <v>0</v>
      </c>
      <c r="Q379" s="105" t="s">
        <v>855</v>
      </c>
      <c r="R379" s="105">
        <v>0</v>
      </c>
      <c r="S379" s="105" t="s">
        <v>855</v>
      </c>
      <c r="T379" s="105">
        <v>0</v>
      </c>
      <c r="U379" s="105" t="s">
        <v>855</v>
      </c>
      <c r="V379" s="109">
        <v>0</v>
      </c>
    </row>
    <row r="380" spans="1:22">
      <c r="A380" s="98" t="s">
        <v>1854</v>
      </c>
      <c r="B380" s="99" t="s">
        <v>1855</v>
      </c>
      <c r="C380" s="99" t="s">
        <v>1856</v>
      </c>
      <c r="D380" s="99" t="s">
        <v>853</v>
      </c>
      <c r="E380" s="99" t="s">
        <v>854</v>
      </c>
      <c r="F380" s="100">
        <v>1100000</v>
      </c>
      <c r="G380" s="101">
        <v>37183</v>
      </c>
      <c r="H380" s="102">
        <v>100000</v>
      </c>
      <c r="I380" s="99">
        <v>0</v>
      </c>
      <c r="J380" s="102">
        <v>100000</v>
      </c>
      <c r="K380" s="99" t="s">
        <v>855</v>
      </c>
      <c r="L380" s="99">
        <v>0</v>
      </c>
      <c r="M380" s="99" t="s">
        <v>855</v>
      </c>
      <c r="N380" s="99">
        <v>0</v>
      </c>
      <c r="O380" s="99" t="s">
        <v>855</v>
      </c>
      <c r="P380" s="99">
        <v>0</v>
      </c>
      <c r="Q380" s="99" t="s">
        <v>855</v>
      </c>
      <c r="R380" s="99">
        <v>0</v>
      </c>
      <c r="S380" s="99" t="s">
        <v>855</v>
      </c>
      <c r="T380" s="99">
        <v>0</v>
      </c>
      <c r="U380" s="99" t="s">
        <v>855</v>
      </c>
      <c r="V380" s="103">
        <v>0</v>
      </c>
    </row>
    <row r="381" spans="1:22">
      <c r="A381" s="104" t="s">
        <v>1857</v>
      </c>
      <c r="B381" s="105" t="s">
        <v>1858</v>
      </c>
      <c r="C381" s="105" t="s">
        <v>1859</v>
      </c>
      <c r="D381" s="105" t="s">
        <v>853</v>
      </c>
      <c r="E381" s="105" t="s">
        <v>854</v>
      </c>
      <c r="F381" s="106">
        <v>4928213.93</v>
      </c>
      <c r="G381" s="107">
        <v>42492</v>
      </c>
      <c r="H381" s="108">
        <v>51815796</v>
      </c>
      <c r="I381" s="105">
        <v>0</v>
      </c>
      <c r="J381" s="108">
        <v>51815796</v>
      </c>
      <c r="K381" s="105" t="s">
        <v>855</v>
      </c>
      <c r="L381" s="105">
        <v>0</v>
      </c>
      <c r="M381" s="105" t="s">
        <v>855</v>
      </c>
      <c r="N381" s="105">
        <v>0</v>
      </c>
      <c r="O381" s="105" t="s">
        <v>855</v>
      </c>
      <c r="P381" s="105">
        <v>0</v>
      </c>
      <c r="Q381" s="105" t="s">
        <v>855</v>
      </c>
      <c r="R381" s="105">
        <v>0</v>
      </c>
      <c r="S381" s="105" t="s">
        <v>855</v>
      </c>
      <c r="T381" s="105">
        <v>0</v>
      </c>
      <c r="U381" s="105" t="s">
        <v>855</v>
      </c>
      <c r="V381" s="109">
        <v>0</v>
      </c>
    </row>
    <row r="382" spans="1:22">
      <c r="A382" s="98" t="s">
        <v>2177</v>
      </c>
      <c r="B382" s="99" t="s">
        <v>2178</v>
      </c>
      <c r="C382" s="99" t="s">
        <v>1621</v>
      </c>
      <c r="D382" s="99" t="s">
        <v>914</v>
      </c>
      <c r="E382" s="99" t="s">
        <v>854</v>
      </c>
      <c r="F382" s="100">
        <v>2574612907.8400002</v>
      </c>
      <c r="G382" s="101">
        <v>42320</v>
      </c>
      <c r="H382" s="102">
        <v>277747471</v>
      </c>
      <c r="I382" s="99">
        <v>0</v>
      </c>
      <c r="J382" s="102">
        <v>277747471</v>
      </c>
      <c r="K382" s="99" t="s">
        <v>855</v>
      </c>
      <c r="L382" s="99">
        <v>0</v>
      </c>
      <c r="M382" s="99" t="s">
        <v>855</v>
      </c>
      <c r="N382" s="99">
        <v>0</v>
      </c>
      <c r="O382" s="99" t="s">
        <v>855</v>
      </c>
      <c r="P382" s="99">
        <v>0</v>
      </c>
      <c r="Q382" s="99" t="s">
        <v>855</v>
      </c>
      <c r="R382" s="99">
        <v>0</v>
      </c>
      <c r="S382" s="99" t="s">
        <v>855</v>
      </c>
      <c r="T382" s="99">
        <v>0</v>
      </c>
      <c r="U382" s="99" t="s">
        <v>855</v>
      </c>
      <c r="V382" s="103">
        <v>0</v>
      </c>
    </row>
    <row r="383" spans="1:22">
      <c r="A383" s="104" t="s">
        <v>1860</v>
      </c>
      <c r="B383" s="105" t="s">
        <v>1861</v>
      </c>
      <c r="C383" s="105" t="s">
        <v>1862</v>
      </c>
      <c r="D383" s="105" t="s">
        <v>914</v>
      </c>
      <c r="E383" s="105" t="s">
        <v>854</v>
      </c>
      <c r="F383" s="106">
        <v>2135496103.8199999</v>
      </c>
      <c r="G383" s="107">
        <v>40604</v>
      </c>
      <c r="H383" s="108">
        <v>265806905</v>
      </c>
      <c r="I383" s="105">
        <v>0</v>
      </c>
      <c r="J383" s="108">
        <v>265806905</v>
      </c>
      <c r="K383" s="105" t="s">
        <v>855</v>
      </c>
      <c r="L383" s="105">
        <v>0</v>
      </c>
      <c r="M383" s="105" t="s">
        <v>855</v>
      </c>
      <c r="N383" s="105">
        <v>0</v>
      </c>
      <c r="O383" s="105" t="s">
        <v>855</v>
      </c>
      <c r="P383" s="105">
        <v>0</v>
      </c>
      <c r="Q383" s="105" t="s">
        <v>855</v>
      </c>
      <c r="R383" s="105">
        <v>0</v>
      </c>
      <c r="S383" s="105" t="s">
        <v>855</v>
      </c>
      <c r="T383" s="105">
        <v>0</v>
      </c>
      <c r="U383" s="105" t="s">
        <v>855</v>
      </c>
      <c r="V383" s="109">
        <v>0</v>
      </c>
    </row>
    <row r="384" spans="1:22">
      <c r="A384" s="98" t="s">
        <v>1863</v>
      </c>
      <c r="B384" s="99" t="s">
        <v>1864</v>
      </c>
      <c r="C384" s="99" t="s">
        <v>1865</v>
      </c>
      <c r="D384" s="99" t="s">
        <v>914</v>
      </c>
      <c r="E384" s="99" t="s">
        <v>854</v>
      </c>
      <c r="F384" s="100">
        <v>1605453703.73</v>
      </c>
      <c r="G384" s="101">
        <v>42296</v>
      </c>
      <c r="H384" s="102">
        <v>274325088</v>
      </c>
      <c r="I384" s="99">
        <v>0</v>
      </c>
      <c r="J384" s="102">
        <v>274325088</v>
      </c>
      <c r="K384" s="99" t="s">
        <v>855</v>
      </c>
      <c r="L384" s="99">
        <v>0</v>
      </c>
      <c r="M384" s="99" t="s">
        <v>855</v>
      </c>
      <c r="N384" s="99">
        <v>0</v>
      </c>
      <c r="O384" s="99" t="s">
        <v>855</v>
      </c>
      <c r="P384" s="99">
        <v>0</v>
      </c>
      <c r="Q384" s="99" t="s">
        <v>855</v>
      </c>
      <c r="R384" s="99">
        <v>0</v>
      </c>
      <c r="S384" s="99" t="s">
        <v>855</v>
      </c>
      <c r="T384" s="99">
        <v>0</v>
      </c>
      <c r="U384" s="99" t="s">
        <v>855</v>
      </c>
      <c r="V384" s="103">
        <v>0</v>
      </c>
    </row>
    <row r="385" spans="1:22">
      <c r="A385" s="104" t="s">
        <v>1866</v>
      </c>
      <c r="B385" s="105" t="s">
        <v>1867</v>
      </c>
      <c r="C385" s="105" t="s">
        <v>1868</v>
      </c>
      <c r="D385" s="105" t="s">
        <v>936</v>
      </c>
      <c r="E385" s="105" t="s">
        <v>854</v>
      </c>
      <c r="F385" s="106">
        <v>17893281.469999999</v>
      </c>
      <c r="G385" s="107">
        <v>42438</v>
      </c>
      <c r="H385" s="108">
        <v>663218</v>
      </c>
      <c r="I385" s="105">
        <v>0</v>
      </c>
      <c r="J385" s="108">
        <v>663218</v>
      </c>
      <c r="K385" s="105" t="s">
        <v>855</v>
      </c>
      <c r="L385" s="105">
        <v>0</v>
      </c>
      <c r="M385" s="105" t="s">
        <v>855</v>
      </c>
      <c r="N385" s="105">
        <v>0</v>
      </c>
      <c r="O385" s="105" t="s">
        <v>855</v>
      </c>
      <c r="P385" s="105">
        <v>0</v>
      </c>
      <c r="Q385" s="105" t="s">
        <v>855</v>
      </c>
      <c r="R385" s="105">
        <v>0</v>
      </c>
      <c r="S385" s="105" t="s">
        <v>855</v>
      </c>
      <c r="T385" s="105">
        <v>0</v>
      </c>
      <c r="U385" s="105" t="s">
        <v>855</v>
      </c>
      <c r="V385" s="109">
        <v>0</v>
      </c>
    </row>
    <row r="386" spans="1:22">
      <c r="A386" s="98" t="s">
        <v>768</v>
      </c>
      <c r="B386" s="99" t="s">
        <v>1869</v>
      </c>
      <c r="C386" s="99" t="s">
        <v>1870</v>
      </c>
      <c r="D386" s="99" t="s">
        <v>914</v>
      </c>
      <c r="E386" s="99" t="s">
        <v>854</v>
      </c>
      <c r="F386" s="100">
        <v>1808639254.5699999</v>
      </c>
      <c r="G386" s="101">
        <v>42334</v>
      </c>
      <c r="H386" s="102">
        <v>330386000</v>
      </c>
      <c r="I386" s="99">
        <v>0</v>
      </c>
      <c r="J386" s="102">
        <v>330386000</v>
      </c>
      <c r="K386" s="99" t="s">
        <v>855</v>
      </c>
      <c r="L386" s="99">
        <v>0</v>
      </c>
      <c r="M386" s="99" t="s">
        <v>855</v>
      </c>
      <c r="N386" s="99">
        <v>0</v>
      </c>
      <c r="O386" s="99" t="s">
        <v>855</v>
      </c>
      <c r="P386" s="99">
        <v>0</v>
      </c>
      <c r="Q386" s="99" t="s">
        <v>855</v>
      </c>
      <c r="R386" s="99">
        <v>0</v>
      </c>
      <c r="S386" s="99" t="s">
        <v>855</v>
      </c>
      <c r="T386" s="99">
        <v>0</v>
      </c>
      <c r="U386" s="99" t="s">
        <v>855</v>
      </c>
      <c r="V386" s="103">
        <v>0</v>
      </c>
    </row>
    <row r="387" spans="1:22">
      <c r="A387" s="104" t="s">
        <v>1871</v>
      </c>
      <c r="B387" s="105" t="s">
        <v>1872</v>
      </c>
      <c r="C387" s="105" t="s">
        <v>1873</v>
      </c>
      <c r="D387" s="105" t="s">
        <v>871</v>
      </c>
      <c r="E387" s="105" t="s">
        <v>854</v>
      </c>
      <c r="F387" s="106">
        <v>6516353969.5799999</v>
      </c>
      <c r="G387" s="107">
        <v>42250</v>
      </c>
      <c r="H387" s="108">
        <v>7243283198</v>
      </c>
      <c r="I387" s="108">
        <v>134005934</v>
      </c>
      <c r="J387" s="108">
        <v>7377289132</v>
      </c>
      <c r="K387" s="105" t="s">
        <v>883</v>
      </c>
      <c r="L387" s="105">
        <v>1</v>
      </c>
      <c r="M387" s="105" t="s">
        <v>884</v>
      </c>
      <c r="N387" s="108">
        <v>133242457</v>
      </c>
      <c r="O387" s="105" t="s">
        <v>899</v>
      </c>
      <c r="P387" s="108">
        <v>663476</v>
      </c>
      <c r="Q387" s="105" t="s">
        <v>900</v>
      </c>
      <c r="R387" s="108">
        <v>100000</v>
      </c>
      <c r="S387" s="105" t="s">
        <v>855</v>
      </c>
      <c r="T387" s="105">
        <v>0</v>
      </c>
      <c r="U387" s="105" t="s">
        <v>855</v>
      </c>
      <c r="V387" s="109">
        <v>0</v>
      </c>
    </row>
    <row r="388" spans="1:22">
      <c r="A388" s="98" t="s">
        <v>1874</v>
      </c>
      <c r="B388" s="99" t="s">
        <v>1875</v>
      </c>
      <c r="C388" s="99" t="s">
        <v>1876</v>
      </c>
      <c r="D388" s="99" t="s">
        <v>929</v>
      </c>
      <c r="E388" s="99" t="s">
        <v>854</v>
      </c>
      <c r="F388" s="100">
        <v>1200000000</v>
      </c>
      <c r="G388" s="101">
        <v>41743</v>
      </c>
      <c r="H388" s="102">
        <v>102360368</v>
      </c>
      <c r="I388" s="102">
        <v>202371448</v>
      </c>
      <c r="J388" s="102">
        <v>304731816</v>
      </c>
      <c r="K388" s="99" t="s">
        <v>855</v>
      </c>
      <c r="L388" s="99">
        <v>0</v>
      </c>
      <c r="M388" s="99" t="s">
        <v>855</v>
      </c>
      <c r="N388" s="99">
        <v>0</v>
      </c>
      <c r="O388" s="99" t="s">
        <v>855</v>
      </c>
      <c r="P388" s="99">
        <v>0</v>
      </c>
      <c r="Q388" s="99" t="s">
        <v>855</v>
      </c>
      <c r="R388" s="99">
        <v>0</v>
      </c>
      <c r="S388" s="99" t="s">
        <v>855</v>
      </c>
      <c r="T388" s="99">
        <v>0</v>
      </c>
      <c r="U388" s="99" t="s">
        <v>855</v>
      </c>
      <c r="V388" s="103">
        <v>0</v>
      </c>
    </row>
    <row r="389" spans="1:22">
      <c r="A389" s="104" t="s">
        <v>859</v>
      </c>
      <c r="B389" s="105" t="s">
        <v>860</v>
      </c>
      <c r="C389" s="105" t="s">
        <v>861</v>
      </c>
      <c r="D389" s="105" t="s">
        <v>862</v>
      </c>
      <c r="E389" s="105" t="s">
        <v>863</v>
      </c>
      <c r="F389" s="106">
        <v>99990000</v>
      </c>
      <c r="G389" s="107">
        <v>42468</v>
      </c>
      <c r="H389" s="108">
        <v>14682819</v>
      </c>
      <c r="I389" s="108">
        <v>29365639</v>
      </c>
      <c r="J389" s="108">
        <v>44048458</v>
      </c>
      <c r="K389" s="105" t="s">
        <v>855</v>
      </c>
      <c r="L389" s="105">
        <v>0</v>
      </c>
      <c r="M389" s="105" t="s">
        <v>855</v>
      </c>
      <c r="N389" s="105">
        <v>0</v>
      </c>
      <c r="O389" s="105" t="s">
        <v>855</v>
      </c>
      <c r="P389" s="105">
        <v>0</v>
      </c>
      <c r="Q389" s="105" t="s">
        <v>855</v>
      </c>
      <c r="R389" s="105">
        <v>0</v>
      </c>
      <c r="S389" s="105" t="s">
        <v>855</v>
      </c>
      <c r="T389" s="105">
        <v>0</v>
      </c>
      <c r="U389" s="105" t="s">
        <v>855</v>
      </c>
      <c r="V389" s="109">
        <v>0</v>
      </c>
    </row>
    <row r="390" spans="1:22">
      <c r="A390" s="98" t="s">
        <v>1877</v>
      </c>
      <c r="B390" s="99" t="s">
        <v>1878</v>
      </c>
      <c r="C390" s="99" t="s">
        <v>1879</v>
      </c>
      <c r="D390" s="99" t="s">
        <v>853</v>
      </c>
      <c r="E390" s="99" t="s">
        <v>854</v>
      </c>
      <c r="F390" s="100">
        <v>12482912.050000001</v>
      </c>
      <c r="G390" s="101">
        <v>41823</v>
      </c>
      <c r="H390" s="102">
        <v>5996865</v>
      </c>
      <c r="I390" s="99">
        <v>0</v>
      </c>
      <c r="J390" s="102">
        <v>5996865</v>
      </c>
      <c r="K390" s="99" t="s">
        <v>855</v>
      </c>
      <c r="L390" s="99">
        <v>0</v>
      </c>
      <c r="M390" s="99" t="s">
        <v>855</v>
      </c>
      <c r="N390" s="99">
        <v>0</v>
      </c>
      <c r="O390" s="99" t="s">
        <v>855</v>
      </c>
      <c r="P390" s="99">
        <v>0</v>
      </c>
      <c r="Q390" s="99" t="s">
        <v>855</v>
      </c>
      <c r="R390" s="99">
        <v>0</v>
      </c>
      <c r="S390" s="99" t="s">
        <v>855</v>
      </c>
      <c r="T390" s="99">
        <v>0</v>
      </c>
      <c r="U390" s="99" t="s">
        <v>855</v>
      </c>
      <c r="V390" s="103">
        <v>0</v>
      </c>
    </row>
    <row r="391" spans="1:22">
      <c r="A391" s="104" t="s">
        <v>1880</v>
      </c>
      <c r="B391" s="105" t="s">
        <v>1881</v>
      </c>
      <c r="C391" s="105" t="s">
        <v>1882</v>
      </c>
      <c r="D391" s="105" t="s">
        <v>853</v>
      </c>
      <c r="E391" s="105" t="s">
        <v>854</v>
      </c>
      <c r="F391" s="106">
        <v>5690422.79</v>
      </c>
      <c r="G391" s="107">
        <v>42279</v>
      </c>
      <c r="H391" s="108">
        <v>11187534</v>
      </c>
      <c r="I391" s="105">
        <v>0</v>
      </c>
      <c r="J391" s="108">
        <v>11187534</v>
      </c>
      <c r="K391" s="105" t="s">
        <v>855</v>
      </c>
      <c r="L391" s="105">
        <v>0</v>
      </c>
      <c r="M391" s="105" t="s">
        <v>855</v>
      </c>
      <c r="N391" s="105">
        <v>0</v>
      </c>
      <c r="O391" s="105" t="s">
        <v>855</v>
      </c>
      <c r="P391" s="105">
        <v>0</v>
      </c>
      <c r="Q391" s="105" t="s">
        <v>855</v>
      </c>
      <c r="R391" s="105">
        <v>0</v>
      </c>
      <c r="S391" s="105" t="s">
        <v>855</v>
      </c>
      <c r="T391" s="105">
        <v>0</v>
      </c>
      <c r="U391" s="105" t="s">
        <v>855</v>
      </c>
      <c r="V391" s="109">
        <v>0</v>
      </c>
    </row>
    <row r="392" spans="1:22">
      <c r="A392" s="98" t="s">
        <v>1883</v>
      </c>
      <c r="B392" s="99" t="s">
        <v>1884</v>
      </c>
      <c r="C392" s="99" t="s">
        <v>1885</v>
      </c>
      <c r="D392" s="99" t="s">
        <v>871</v>
      </c>
      <c r="E392" s="99" t="s">
        <v>854</v>
      </c>
      <c r="F392" s="100">
        <v>72000000</v>
      </c>
      <c r="G392" s="101">
        <v>42215</v>
      </c>
      <c r="H392" s="102">
        <v>1042390</v>
      </c>
      <c r="I392" s="102">
        <v>2068328</v>
      </c>
      <c r="J392" s="102">
        <v>3110718</v>
      </c>
      <c r="K392" s="99" t="s">
        <v>855</v>
      </c>
      <c r="L392" s="99">
        <v>0</v>
      </c>
      <c r="M392" s="99" t="s">
        <v>855</v>
      </c>
      <c r="N392" s="99">
        <v>0</v>
      </c>
      <c r="O392" s="99" t="s">
        <v>855</v>
      </c>
      <c r="P392" s="99">
        <v>0</v>
      </c>
      <c r="Q392" s="99" t="s">
        <v>855</v>
      </c>
      <c r="R392" s="99">
        <v>0</v>
      </c>
      <c r="S392" s="99" t="s">
        <v>855</v>
      </c>
      <c r="T392" s="99">
        <v>0</v>
      </c>
      <c r="U392" s="99" t="s">
        <v>855</v>
      </c>
      <c r="V392" s="103">
        <v>0</v>
      </c>
    </row>
    <row r="393" spans="1:22">
      <c r="A393" s="104" t="s">
        <v>859</v>
      </c>
      <c r="B393" s="105" t="s">
        <v>860</v>
      </c>
      <c r="C393" s="105" t="s">
        <v>861</v>
      </c>
      <c r="D393" s="105" t="s">
        <v>862</v>
      </c>
      <c r="E393" s="105" t="s">
        <v>863</v>
      </c>
      <c r="F393" s="106">
        <v>52500000</v>
      </c>
      <c r="G393" s="107">
        <v>42436</v>
      </c>
      <c r="H393" s="108">
        <v>11728369</v>
      </c>
      <c r="I393" s="108">
        <v>23271631</v>
      </c>
      <c r="J393" s="108">
        <v>35000000</v>
      </c>
      <c r="K393" s="105" t="s">
        <v>855</v>
      </c>
      <c r="L393" s="105">
        <v>0</v>
      </c>
      <c r="M393" s="105" t="s">
        <v>855</v>
      </c>
      <c r="N393" s="105">
        <v>0</v>
      </c>
      <c r="O393" s="105" t="s">
        <v>855</v>
      </c>
      <c r="P393" s="105">
        <v>0</v>
      </c>
      <c r="Q393" s="105" t="s">
        <v>855</v>
      </c>
      <c r="R393" s="105">
        <v>0</v>
      </c>
      <c r="S393" s="105" t="s">
        <v>855</v>
      </c>
      <c r="T393" s="105">
        <v>0</v>
      </c>
      <c r="U393" s="105" t="s">
        <v>855</v>
      </c>
      <c r="V393" s="109">
        <v>0</v>
      </c>
    </row>
    <row r="394" spans="1:22">
      <c r="A394" s="98" t="s">
        <v>1886</v>
      </c>
      <c r="B394" s="99" t="s">
        <v>1887</v>
      </c>
      <c r="C394" s="99" t="s">
        <v>1888</v>
      </c>
      <c r="D394" s="99" t="s">
        <v>871</v>
      </c>
      <c r="E394" s="99" t="s">
        <v>854</v>
      </c>
      <c r="F394" s="100">
        <v>2245786630.7399998</v>
      </c>
      <c r="G394" s="101">
        <v>41807</v>
      </c>
      <c r="H394" s="102">
        <v>1182320203</v>
      </c>
      <c r="I394" s="102">
        <v>532575323</v>
      </c>
      <c r="J394" s="102">
        <v>1714895526</v>
      </c>
      <c r="K394" s="99" t="s">
        <v>855</v>
      </c>
      <c r="L394" s="99">
        <v>0</v>
      </c>
      <c r="M394" s="99" t="s">
        <v>855</v>
      </c>
      <c r="N394" s="99">
        <v>0</v>
      </c>
      <c r="O394" s="99" t="s">
        <v>855</v>
      </c>
      <c r="P394" s="99">
        <v>0</v>
      </c>
      <c r="Q394" s="99" t="s">
        <v>855</v>
      </c>
      <c r="R394" s="99">
        <v>0</v>
      </c>
      <c r="S394" s="99" t="s">
        <v>855</v>
      </c>
      <c r="T394" s="99">
        <v>0</v>
      </c>
      <c r="U394" s="99" t="s">
        <v>855</v>
      </c>
      <c r="V394" s="103">
        <v>0</v>
      </c>
    </row>
    <row r="395" spans="1:22">
      <c r="A395" s="104" t="s">
        <v>1889</v>
      </c>
      <c r="B395" s="105" t="s">
        <v>1890</v>
      </c>
      <c r="C395" s="105" t="s">
        <v>1891</v>
      </c>
      <c r="D395" s="105" t="s">
        <v>867</v>
      </c>
      <c r="E395" s="105" t="s">
        <v>854</v>
      </c>
      <c r="F395" s="106">
        <v>2568009837.54</v>
      </c>
      <c r="G395" s="107">
        <v>42359</v>
      </c>
      <c r="H395" s="108">
        <v>236874031</v>
      </c>
      <c r="I395" s="108">
        <v>81898898</v>
      </c>
      <c r="J395" s="108">
        <v>318772929</v>
      </c>
      <c r="K395" s="105" t="s">
        <v>855</v>
      </c>
      <c r="L395" s="105">
        <v>0</v>
      </c>
      <c r="M395" s="105" t="s">
        <v>855</v>
      </c>
      <c r="N395" s="105">
        <v>0</v>
      </c>
      <c r="O395" s="105" t="s">
        <v>855</v>
      </c>
      <c r="P395" s="105">
        <v>0</v>
      </c>
      <c r="Q395" s="105" t="s">
        <v>855</v>
      </c>
      <c r="R395" s="105">
        <v>0</v>
      </c>
      <c r="S395" s="105" t="s">
        <v>855</v>
      </c>
      <c r="T395" s="105">
        <v>0</v>
      </c>
      <c r="U395" s="105" t="s">
        <v>855</v>
      </c>
      <c r="V395" s="109">
        <v>0</v>
      </c>
    </row>
    <row r="396" spans="1:22">
      <c r="A396" s="98" t="s">
        <v>859</v>
      </c>
      <c r="B396" s="99" t="s">
        <v>860</v>
      </c>
      <c r="C396" s="99" t="s">
        <v>861</v>
      </c>
      <c r="D396" s="99" t="s">
        <v>862</v>
      </c>
      <c r="E396" s="99" t="s">
        <v>863</v>
      </c>
      <c r="F396" s="100">
        <v>731247640.38</v>
      </c>
      <c r="G396" s="101">
        <v>42402</v>
      </c>
      <c r="H396" s="102">
        <v>81587997</v>
      </c>
      <c r="I396" s="102">
        <v>28208946</v>
      </c>
      <c r="J396" s="102">
        <v>109796943</v>
      </c>
      <c r="K396" s="99" t="s">
        <v>855</v>
      </c>
      <c r="L396" s="99">
        <v>0</v>
      </c>
      <c r="M396" s="99" t="s">
        <v>855</v>
      </c>
      <c r="N396" s="99">
        <v>0</v>
      </c>
      <c r="O396" s="99" t="s">
        <v>855</v>
      </c>
      <c r="P396" s="99">
        <v>0</v>
      </c>
      <c r="Q396" s="99" t="s">
        <v>855</v>
      </c>
      <c r="R396" s="99">
        <v>0</v>
      </c>
      <c r="S396" s="99" t="s">
        <v>855</v>
      </c>
      <c r="T396" s="99">
        <v>0</v>
      </c>
      <c r="U396" s="99" t="s">
        <v>855</v>
      </c>
      <c r="V396" s="103">
        <v>0</v>
      </c>
    </row>
    <row r="397" spans="1:22">
      <c r="A397" s="104" t="s">
        <v>1892</v>
      </c>
      <c r="B397" s="105" t="s">
        <v>1893</v>
      </c>
      <c r="C397" s="105" t="s">
        <v>1894</v>
      </c>
      <c r="D397" s="105" t="s">
        <v>853</v>
      </c>
      <c r="E397" s="105" t="s">
        <v>854</v>
      </c>
      <c r="F397" s="106">
        <v>9829145.7200000007</v>
      </c>
      <c r="G397" s="107">
        <v>42395</v>
      </c>
      <c r="H397" s="108">
        <v>41069983</v>
      </c>
      <c r="I397" s="105">
        <v>0</v>
      </c>
      <c r="J397" s="108">
        <v>41069983</v>
      </c>
      <c r="K397" s="105" t="s">
        <v>855</v>
      </c>
      <c r="L397" s="105">
        <v>0</v>
      </c>
      <c r="M397" s="105" t="s">
        <v>855</v>
      </c>
      <c r="N397" s="105">
        <v>0</v>
      </c>
      <c r="O397" s="105" t="s">
        <v>855</v>
      </c>
      <c r="P397" s="105">
        <v>0</v>
      </c>
      <c r="Q397" s="105" t="s">
        <v>855</v>
      </c>
      <c r="R397" s="105">
        <v>0</v>
      </c>
      <c r="S397" s="105" t="s">
        <v>855</v>
      </c>
      <c r="T397" s="105">
        <v>0</v>
      </c>
      <c r="U397" s="105" t="s">
        <v>855</v>
      </c>
      <c r="V397" s="109">
        <v>0</v>
      </c>
    </row>
    <row r="398" spans="1:22">
      <c r="A398" s="98" t="s">
        <v>771</v>
      </c>
      <c r="B398" s="99" t="s">
        <v>1895</v>
      </c>
      <c r="C398" s="99" t="s">
        <v>1896</v>
      </c>
      <c r="D398" s="99" t="s">
        <v>871</v>
      </c>
      <c r="E398" s="99" t="s">
        <v>854</v>
      </c>
      <c r="F398" s="100">
        <v>1213180350.02</v>
      </c>
      <c r="G398" s="101">
        <v>42488</v>
      </c>
      <c r="H398" s="102">
        <v>869123914</v>
      </c>
      <c r="I398" s="102">
        <v>150665862</v>
      </c>
      <c r="J398" s="102">
        <v>1019789776</v>
      </c>
      <c r="K398" s="99" t="s">
        <v>855</v>
      </c>
      <c r="L398" s="99">
        <v>0</v>
      </c>
      <c r="M398" s="99" t="s">
        <v>855</v>
      </c>
      <c r="N398" s="99">
        <v>0</v>
      </c>
      <c r="O398" s="99" t="s">
        <v>855</v>
      </c>
      <c r="P398" s="99">
        <v>0</v>
      </c>
      <c r="Q398" s="99" t="s">
        <v>855</v>
      </c>
      <c r="R398" s="99">
        <v>0</v>
      </c>
      <c r="S398" s="99" t="s">
        <v>855</v>
      </c>
      <c r="T398" s="99">
        <v>0</v>
      </c>
      <c r="U398" s="99" t="s">
        <v>855</v>
      </c>
      <c r="V398" s="103">
        <v>0</v>
      </c>
    </row>
    <row r="399" spans="1:22">
      <c r="A399" s="104" t="s">
        <v>1897</v>
      </c>
      <c r="B399" s="105" t="s">
        <v>1898</v>
      </c>
      <c r="C399" s="105" t="s">
        <v>1899</v>
      </c>
      <c r="D399" s="105" t="s">
        <v>871</v>
      </c>
      <c r="E399" s="105" t="s">
        <v>854</v>
      </c>
      <c r="F399" s="106">
        <v>9213921.8000000007</v>
      </c>
      <c r="G399" s="107">
        <v>39573</v>
      </c>
      <c r="H399" s="108">
        <v>343000</v>
      </c>
      <c r="I399" s="108">
        <v>240000</v>
      </c>
      <c r="J399" s="108">
        <v>583000</v>
      </c>
      <c r="K399" s="105" t="s">
        <v>855</v>
      </c>
      <c r="L399" s="105">
        <v>0</v>
      </c>
      <c r="M399" s="105" t="s">
        <v>855</v>
      </c>
      <c r="N399" s="105">
        <v>0</v>
      </c>
      <c r="O399" s="105" t="s">
        <v>855</v>
      </c>
      <c r="P399" s="105">
        <v>0</v>
      </c>
      <c r="Q399" s="105" t="s">
        <v>855</v>
      </c>
      <c r="R399" s="105">
        <v>0</v>
      </c>
      <c r="S399" s="105" t="s">
        <v>855</v>
      </c>
      <c r="T399" s="105">
        <v>0</v>
      </c>
      <c r="U399" s="105" t="s">
        <v>855</v>
      </c>
      <c r="V399" s="109">
        <v>0</v>
      </c>
    </row>
    <row r="400" spans="1:22">
      <c r="A400" s="98" t="s">
        <v>2224</v>
      </c>
      <c r="B400" s="99" t="s">
        <v>1900</v>
      </c>
      <c r="C400" s="99" t="s">
        <v>2225</v>
      </c>
      <c r="D400" s="99" t="s">
        <v>871</v>
      </c>
      <c r="E400" s="99" t="s">
        <v>854</v>
      </c>
      <c r="F400" s="100">
        <v>28933201.920000002</v>
      </c>
      <c r="G400" s="101">
        <v>42228</v>
      </c>
      <c r="H400" s="102">
        <v>1121073896</v>
      </c>
      <c r="I400" s="99">
        <v>0</v>
      </c>
      <c r="J400" s="102">
        <v>1121073896</v>
      </c>
      <c r="K400" s="99" t="s">
        <v>855</v>
      </c>
      <c r="L400" s="99">
        <v>0</v>
      </c>
      <c r="M400" s="99" t="s">
        <v>855</v>
      </c>
      <c r="N400" s="99">
        <v>0</v>
      </c>
      <c r="O400" s="99" t="s">
        <v>855</v>
      </c>
      <c r="P400" s="99">
        <v>0</v>
      </c>
      <c r="Q400" s="99" t="s">
        <v>855</v>
      </c>
      <c r="R400" s="99">
        <v>0</v>
      </c>
      <c r="S400" s="99" t="s">
        <v>855</v>
      </c>
      <c r="T400" s="99">
        <v>0</v>
      </c>
      <c r="U400" s="99" t="s">
        <v>855</v>
      </c>
      <c r="V400" s="103">
        <v>0</v>
      </c>
    </row>
    <row r="401" spans="1:22">
      <c r="A401" s="104" t="s">
        <v>1901</v>
      </c>
      <c r="B401" s="105" t="s">
        <v>1902</v>
      </c>
      <c r="C401" s="105" t="s">
        <v>1903</v>
      </c>
      <c r="D401" s="105" t="s">
        <v>871</v>
      </c>
      <c r="E401" s="105" t="s">
        <v>854</v>
      </c>
      <c r="F401" s="106">
        <v>226145401</v>
      </c>
      <c r="G401" s="107">
        <v>41344</v>
      </c>
      <c r="H401" s="108">
        <v>74220000</v>
      </c>
      <c r="I401" s="105">
        <v>0</v>
      </c>
      <c r="J401" s="108">
        <v>74220000</v>
      </c>
      <c r="K401" s="105" t="s">
        <v>855</v>
      </c>
      <c r="L401" s="105">
        <v>0</v>
      </c>
      <c r="M401" s="105" t="s">
        <v>855</v>
      </c>
      <c r="N401" s="105">
        <v>0</v>
      </c>
      <c r="O401" s="105" t="s">
        <v>855</v>
      </c>
      <c r="P401" s="105">
        <v>0</v>
      </c>
      <c r="Q401" s="105" t="s">
        <v>855</v>
      </c>
      <c r="R401" s="105">
        <v>0</v>
      </c>
      <c r="S401" s="105" t="s">
        <v>855</v>
      </c>
      <c r="T401" s="105">
        <v>0</v>
      </c>
      <c r="U401" s="105" t="s">
        <v>855</v>
      </c>
      <c r="V401" s="109">
        <v>0</v>
      </c>
    </row>
    <row r="402" spans="1:22">
      <c r="A402" s="98" t="s">
        <v>1904</v>
      </c>
      <c r="B402" s="99" t="s">
        <v>1905</v>
      </c>
      <c r="C402" s="99" t="s">
        <v>1906</v>
      </c>
      <c r="D402" s="99" t="s">
        <v>871</v>
      </c>
      <c r="E402" s="99" t="s">
        <v>854</v>
      </c>
      <c r="F402" s="100">
        <v>303578475.95999998</v>
      </c>
      <c r="G402" s="101">
        <v>42185</v>
      </c>
      <c r="H402" s="102">
        <v>30357847596</v>
      </c>
      <c r="I402" s="99">
        <v>0</v>
      </c>
      <c r="J402" s="102">
        <v>30357847596</v>
      </c>
      <c r="K402" s="99" t="s">
        <v>855</v>
      </c>
      <c r="L402" s="99">
        <v>0</v>
      </c>
      <c r="M402" s="99" t="s">
        <v>855</v>
      </c>
      <c r="N402" s="99">
        <v>0</v>
      </c>
      <c r="O402" s="99" t="s">
        <v>855</v>
      </c>
      <c r="P402" s="99">
        <v>0</v>
      </c>
      <c r="Q402" s="99" t="s">
        <v>855</v>
      </c>
      <c r="R402" s="99">
        <v>0</v>
      </c>
      <c r="S402" s="99" t="s">
        <v>855</v>
      </c>
      <c r="T402" s="99">
        <v>0</v>
      </c>
      <c r="U402" s="99" t="s">
        <v>855</v>
      </c>
      <c r="V402" s="103">
        <v>0</v>
      </c>
    </row>
    <row r="403" spans="1:22">
      <c r="A403" s="104" t="s">
        <v>773</v>
      </c>
      <c r="B403" s="105" t="s">
        <v>1907</v>
      </c>
      <c r="C403" s="105" t="s">
        <v>1908</v>
      </c>
      <c r="D403" s="105" t="s">
        <v>914</v>
      </c>
      <c r="E403" s="105" t="s">
        <v>854</v>
      </c>
      <c r="F403" s="106">
        <v>512438000</v>
      </c>
      <c r="G403" s="107">
        <v>42318</v>
      </c>
      <c r="H403" s="108">
        <v>43769808</v>
      </c>
      <c r="I403" s="105">
        <v>0</v>
      </c>
      <c r="J403" s="108">
        <v>43769808</v>
      </c>
      <c r="K403" s="105" t="s">
        <v>855</v>
      </c>
      <c r="L403" s="105">
        <v>0</v>
      </c>
      <c r="M403" s="105" t="s">
        <v>855</v>
      </c>
      <c r="N403" s="105">
        <v>0</v>
      </c>
      <c r="O403" s="105" t="s">
        <v>855</v>
      </c>
      <c r="P403" s="105">
        <v>0</v>
      </c>
      <c r="Q403" s="105" t="s">
        <v>855</v>
      </c>
      <c r="R403" s="105">
        <v>0</v>
      </c>
      <c r="S403" s="105" t="s">
        <v>855</v>
      </c>
      <c r="T403" s="105">
        <v>0</v>
      </c>
      <c r="U403" s="105" t="s">
        <v>855</v>
      </c>
      <c r="V403" s="109">
        <v>0</v>
      </c>
    </row>
    <row r="404" spans="1:22">
      <c r="A404" s="98" t="s">
        <v>1909</v>
      </c>
      <c r="B404" s="99" t="s">
        <v>1910</v>
      </c>
      <c r="C404" s="99" t="s">
        <v>1911</v>
      </c>
      <c r="D404" s="99" t="s">
        <v>914</v>
      </c>
      <c r="E404" s="99" t="s">
        <v>854</v>
      </c>
      <c r="F404" s="100">
        <v>2635639575</v>
      </c>
      <c r="G404" s="101">
        <v>42387</v>
      </c>
      <c r="H404" s="102">
        <v>17153337</v>
      </c>
      <c r="I404" s="99">
        <v>0</v>
      </c>
      <c r="J404" s="102">
        <v>17153337</v>
      </c>
      <c r="K404" s="99" t="s">
        <v>855</v>
      </c>
      <c r="L404" s="99">
        <v>0</v>
      </c>
      <c r="M404" s="99" t="s">
        <v>855</v>
      </c>
      <c r="N404" s="99">
        <v>0</v>
      </c>
      <c r="O404" s="99" t="s">
        <v>855</v>
      </c>
      <c r="P404" s="99">
        <v>0</v>
      </c>
      <c r="Q404" s="99" t="s">
        <v>855</v>
      </c>
      <c r="R404" s="99">
        <v>0</v>
      </c>
      <c r="S404" s="99" t="s">
        <v>855</v>
      </c>
      <c r="T404" s="99">
        <v>0</v>
      </c>
      <c r="U404" s="99" t="s">
        <v>855</v>
      </c>
      <c r="V404" s="103">
        <v>0</v>
      </c>
    </row>
    <row r="405" spans="1:22">
      <c r="A405" s="104" t="s">
        <v>1912</v>
      </c>
      <c r="B405" s="105" t="s">
        <v>1913</v>
      </c>
      <c r="C405" s="105" t="s">
        <v>1914</v>
      </c>
      <c r="D405" s="105" t="s">
        <v>871</v>
      </c>
      <c r="E405" s="105" t="s">
        <v>854</v>
      </c>
      <c r="F405" s="106">
        <v>556799050</v>
      </c>
      <c r="G405" s="107">
        <v>40478</v>
      </c>
      <c r="H405" s="108">
        <v>278399525</v>
      </c>
      <c r="I405" s="108">
        <v>278399525</v>
      </c>
      <c r="J405" s="108">
        <v>556799050</v>
      </c>
      <c r="K405" s="105" t="s">
        <v>855</v>
      </c>
      <c r="L405" s="105">
        <v>0</v>
      </c>
      <c r="M405" s="105" t="s">
        <v>855</v>
      </c>
      <c r="N405" s="105">
        <v>0</v>
      </c>
      <c r="O405" s="105" t="s">
        <v>855</v>
      </c>
      <c r="P405" s="105">
        <v>0</v>
      </c>
      <c r="Q405" s="105" t="s">
        <v>855</v>
      </c>
      <c r="R405" s="105">
        <v>0</v>
      </c>
      <c r="S405" s="105" t="s">
        <v>855</v>
      </c>
      <c r="T405" s="105">
        <v>0</v>
      </c>
      <c r="U405" s="105" t="s">
        <v>855</v>
      </c>
      <c r="V405" s="109">
        <v>0</v>
      </c>
    </row>
    <row r="406" spans="1:22">
      <c r="A406" s="98" t="s">
        <v>2792</v>
      </c>
      <c r="B406" s="99" t="s">
        <v>2793</v>
      </c>
      <c r="C406" s="99" t="s">
        <v>2794</v>
      </c>
      <c r="D406" s="99" t="s">
        <v>914</v>
      </c>
      <c r="E406" s="99" t="s">
        <v>854</v>
      </c>
      <c r="F406" s="100">
        <v>8051490166.79</v>
      </c>
      <c r="G406" s="101">
        <v>42467</v>
      </c>
      <c r="H406" s="102">
        <v>1339015898</v>
      </c>
      <c r="I406" s="99">
        <v>0</v>
      </c>
      <c r="J406" s="102">
        <v>1339015898</v>
      </c>
      <c r="K406" s="99" t="s">
        <v>855</v>
      </c>
      <c r="L406" s="99">
        <v>0</v>
      </c>
      <c r="M406" s="99" t="s">
        <v>855</v>
      </c>
      <c r="N406" s="99">
        <v>0</v>
      </c>
      <c r="O406" s="99" t="s">
        <v>855</v>
      </c>
      <c r="P406" s="99">
        <v>0</v>
      </c>
      <c r="Q406" s="99" t="s">
        <v>855</v>
      </c>
      <c r="R406" s="99">
        <v>0</v>
      </c>
      <c r="S406" s="99" t="s">
        <v>855</v>
      </c>
      <c r="T406" s="99">
        <v>0</v>
      </c>
      <c r="U406" s="99" t="s">
        <v>855</v>
      </c>
      <c r="V406" s="103">
        <v>0</v>
      </c>
    </row>
    <row r="407" spans="1:22">
      <c r="A407" s="104" t="s">
        <v>1915</v>
      </c>
      <c r="B407" s="105" t="s">
        <v>1916</v>
      </c>
      <c r="C407" s="105" t="s">
        <v>1917</v>
      </c>
      <c r="D407" s="105" t="s">
        <v>914</v>
      </c>
      <c r="E407" s="105" t="s">
        <v>854</v>
      </c>
      <c r="F407" s="106">
        <v>10000000000</v>
      </c>
      <c r="G407" s="107">
        <v>41759</v>
      </c>
      <c r="H407" s="108">
        <v>683509869</v>
      </c>
      <c r="I407" s="105">
        <v>0</v>
      </c>
      <c r="J407" s="108">
        <v>683509869</v>
      </c>
      <c r="K407" s="105" t="s">
        <v>855</v>
      </c>
      <c r="L407" s="105">
        <v>0</v>
      </c>
      <c r="M407" s="105" t="s">
        <v>855</v>
      </c>
      <c r="N407" s="105">
        <v>0</v>
      </c>
      <c r="O407" s="105" t="s">
        <v>855</v>
      </c>
      <c r="P407" s="105">
        <v>0</v>
      </c>
      <c r="Q407" s="105" t="s">
        <v>855</v>
      </c>
      <c r="R407" s="105">
        <v>0</v>
      </c>
      <c r="S407" s="105" t="s">
        <v>855</v>
      </c>
      <c r="T407" s="105">
        <v>0</v>
      </c>
      <c r="U407" s="105" t="s">
        <v>855</v>
      </c>
      <c r="V407" s="109">
        <v>0</v>
      </c>
    </row>
    <row r="408" spans="1:22">
      <c r="A408" s="98" t="s">
        <v>2233</v>
      </c>
      <c r="B408" s="99" t="s">
        <v>2234</v>
      </c>
      <c r="C408" s="99" t="s">
        <v>2235</v>
      </c>
      <c r="D408" s="99" t="s">
        <v>871</v>
      </c>
      <c r="E408" s="99" t="s">
        <v>854</v>
      </c>
      <c r="F408" s="100">
        <v>420000</v>
      </c>
      <c r="G408" s="101">
        <v>41948</v>
      </c>
      <c r="H408" s="102">
        <v>420000</v>
      </c>
      <c r="I408" s="99">
        <v>0</v>
      </c>
      <c r="J408" s="102">
        <v>420000</v>
      </c>
      <c r="K408" s="99" t="s">
        <v>855</v>
      </c>
      <c r="L408" s="99">
        <v>0</v>
      </c>
      <c r="M408" s="99" t="s">
        <v>855</v>
      </c>
      <c r="N408" s="99">
        <v>0</v>
      </c>
      <c r="O408" s="99" t="s">
        <v>855</v>
      </c>
      <c r="P408" s="99">
        <v>0</v>
      </c>
      <c r="Q408" s="99" t="s">
        <v>855</v>
      </c>
      <c r="R408" s="99">
        <v>0</v>
      </c>
      <c r="S408" s="99" t="s">
        <v>855</v>
      </c>
      <c r="T408" s="99">
        <v>0</v>
      </c>
      <c r="U408" s="99" t="s">
        <v>855</v>
      </c>
      <c r="V408" s="103">
        <v>0</v>
      </c>
    </row>
    <row r="409" spans="1:22">
      <c r="A409" s="104" t="s">
        <v>1918</v>
      </c>
      <c r="B409" s="105" t="s">
        <v>1919</v>
      </c>
      <c r="C409" s="105" t="s">
        <v>1920</v>
      </c>
      <c r="D409" s="105" t="s">
        <v>871</v>
      </c>
      <c r="E409" s="105" t="s">
        <v>854</v>
      </c>
      <c r="F409" s="106">
        <v>2597359806</v>
      </c>
      <c r="G409" s="107">
        <v>41732</v>
      </c>
      <c r="H409" s="108">
        <v>231967956</v>
      </c>
      <c r="I409" s="108">
        <v>244652250</v>
      </c>
      <c r="J409" s="108">
        <v>476620206</v>
      </c>
      <c r="K409" s="105" t="s">
        <v>855</v>
      </c>
      <c r="L409" s="105">
        <v>0</v>
      </c>
      <c r="M409" s="105" t="s">
        <v>855</v>
      </c>
      <c r="N409" s="105">
        <v>0</v>
      </c>
      <c r="O409" s="105" t="s">
        <v>855</v>
      </c>
      <c r="P409" s="105">
        <v>0</v>
      </c>
      <c r="Q409" s="105" t="s">
        <v>855</v>
      </c>
      <c r="R409" s="105">
        <v>0</v>
      </c>
      <c r="S409" s="105" t="s">
        <v>855</v>
      </c>
      <c r="T409" s="105">
        <v>0</v>
      </c>
      <c r="U409" s="105" t="s">
        <v>855</v>
      </c>
      <c r="V409" s="109">
        <v>0</v>
      </c>
    </row>
    <row r="410" spans="1:22">
      <c r="A410" s="98" t="s">
        <v>1921</v>
      </c>
      <c r="B410" s="99" t="s">
        <v>1922</v>
      </c>
      <c r="C410" s="99" t="s">
        <v>1923</v>
      </c>
      <c r="D410" s="99" t="s">
        <v>871</v>
      </c>
      <c r="E410" s="99" t="s">
        <v>854</v>
      </c>
      <c r="F410" s="100">
        <v>2000000</v>
      </c>
      <c r="G410" s="101">
        <v>39070</v>
      </c>
      <c r="H410" s="102">
        <v>2000000</v>
      </c>
      <c r="I410" s="99">
        <v>0</v>
      </c>
      <c r="J410" s="102">
        <v>2000000</v>
      </c>
      <c r="K410" s="99" t="s">
        <v>855</v>
      </c>
      <c r="L410" s="99">
        <v>0</v>
      </c>
      <c r="M410" s="99" t="s">
        <v>855</v>
      </c>
      <c r="N410" s="99">
        <v>0</v>
      </c>
      <c r="O410" s="99" t="s">
        <v>855</v>
      </c>
      <c r="P410" s="99">
        <v>0</v>
      </c>
      <c r="Q410" s="99" t="s">
        <v>855</v>
      </c>
      <c r="R410" s="99">
        <v>0</v>
      </c>
      <c r="S410" s="99" t="s">
        <v>855</v>
      </c>
      <c r="T410" s="99">
        <v>0</v>
      </c>
      <c r="U410" s="99" t="s">
        <v>855</v>
      </c>
      <c r="V410" s="103">
        <v>0</v>
      </c>
    </row>
    <row r="411" spans="1:22">
      <c r="A411" s="104" t="s">
        <v>1924</v>
      </c>
      <c r="B411" s="105" t="s">
        <v>1925</v>
      </c>
      <c r="C411" s="105" t="s">
        <v>1926</v>
      </c>
      <c r="D411" s="105" t="s">
        <v>871</v>
      </c>
      <c r="E411" s="105" t="s">
        <v>854</v>
      </c>
      <c r="F411" s="106">
        <v>54625000</v>
      </c>
      <c r="G411" s="107">
        <v>42457</v>
      </c>
      <c r="H411" s="108">
        <v>66448</v>
      </c>
      <c r="I411" s="108">
        <v>126463</v>
      </c>
      <c r="J411" s="108">
        <v>192911</v>
      </c>
      <c r="K411" s="105" t="s">
        <v>883</v>
      </c>
      <c r="L411" s="108">
        <v>126307</v>
      </c>
      <c r="M411" s="105" t="s">
        <v>884</v>
      </c>
      <c r="N411" s="105">
        <v>156</v>
      </c>
      <c r="O411" s="105" t="s">
        <v>855</v>
      </c>
      <c r="P411" s="105">
        <v>0</v>
      </c>
      <c r="Q411" s="105" t="s">
        <v>855</v>
      </c>
      <c r="R411" s="105">
        <v>0</v>
      </c>
      <c r="S411" s="105" t="s">
        <v>855</v>
      </c>
      <c r="T411" s="105">
        <v>0</v>
      </c>
      <c r="U411" s="105" t="s">
        <v>855</v>
      </c>
      <c r="V411" s="109">
        <v>0</v>
      </c>
    </row>
    <row r="412" spans="1:22">
      <c r="A412" s="98" t="s">
        <v>777</v>
      </c>
      <c r="B412" s="99" t="s">
        <v>1927</v>
      </c>
      <c r="C412" s="99" t="s">
        <v>1928</v>
      </c>
      <c r="D412" s="99" t="s">
        <v>871</v>
      </c>
      <c r="E412" s="99" t="s">
        <v>854</v>
      </c>
      <c r="F412" s="100">
        <v>57000000000</v>
      </c>
      <c r="G412" s="101">
        <v>41716</v>
      </c>
      <c r="H412" s="102">
        <v>3850970714</v>
      </c>
      <c r="I412" s="102">
        <v>3712111703</v>
      </c>
      <c r="J412" s="102">
        <v>7563082417</v>
      </c>
      <c r="K412" s="99" t="s">
        <v>855</v>
      </c>
      <c r="L412" s="99">
        <v>0</v>
      </c>
      <c r="M412" s="99" t="s">
        <v>855</v>
      </c>
      <c r="N412" s="99">
        <v>0</v>
      </c>
      <c r="O412" s="99" t="s">
        <v>855</v>
      </c>
      <c r="P412" s="99">
        <v>0</v>
      </c>
      <c r="Q412" s="99" t="s">
        <v>855</v>
      </c>
      <c r="R412" s="99">
        <v>0</v>
      </c>
      <c r="S412" s="99" t="s">
        <v>855</v>
      </c>
      <c r="T412" s="99">
        <v>0</v>
      </c>
      <c r="U412" s="99" t="s">
        <v>855</v>
      </c>
      <c r="V412" s="103">
        <v>0</v>
      </c>
    </row>
    <row r="413" spans="1:22">
      <c r="A413" s="104" t="s">
        <v>1929</v>
      </c>
      <c r="B413" s="105" t="s">
        <v>1930</v>
      </c>
      <c r="C413" s="105" t="s">
        <v>1931</v>
      </c>
      <c r="D413" s="105" t="s">
        <v>871</v>
      </c>
      <c r="E413" s="105" t="s">
        <v>854</v>
      </c>
      <c r="F413" s="106">
        <v>150000000</v>
      </c>
      <c r="G413" s="107">
        <v>41759</v>
      </c>
      <c r="H413" s="108">
        <v>38041111</v>
      </c>
      <c r="I413" s="108">
        <v>1258019</v>
      </c>
      <c r="J413" s="108">
        <v>39299130</v>
      </c>
      <c r="K413" s="105" t="s">
        <v>900</v>
      </c>
      <c r="L413" s="108">
        <v>1227</v>
      </c>
      <c r="M413" s="105" t="s">
        <v>855</v>
      </c>
      <c r="N413" s="105">
        <v>0</v>
      </c>
      <c r="O413" s="105" t="s">
        <v>855</v>
      </c>
      <c r="P413" s="105">
        <v>0</v>
      </c>
      <c r="Q413" s="105" t="s">
        <v>855</v>
      </c>
      <c r="R413" s="105">
        <v>0</v>
      </c>
      <c r="S413" s="105" t="s">
        <v>855</v>
      </c>
      <c r="T413" s="105">
        <v>0</v>
      </c>
      <c r="U413" s="105" t="s">
        <v>855</v>
      </c>
      <c r="V413" s="109">
        <v>0</v>
      </c>
    </row>
    <row r="414" spans="1:22">
      <c r="A414" s="98" t="s">
        <v>1932</v>
      </c>
      <c r="B414" s="99" t="s">
        <v>1933</v>
      </c>
      <c r="C414" s="99" t="s">
        <v>1934</v>
      </c>
      <c r="D414" s="99" t="s">
        <v>871</v>
      </c>
      <c r="E414" s="99" t="s">
        <v>854</v>
      </c>
      <c r="F414" s="100">
        <v>52658360.329999998</v>
      </c>
      <c r="G414" s="101">
        <v>40724</v>
      </c>
      <c r="H414" s="102">
        <v>16918</v>
      </c>
      <c r="I414" s="99">
        <v>0</v>
      </c>
      <c r="J414" s="102">
        <v>16918</v>
      </c>
      <c r="K414" s="99" t="s">
        <v>855</v>
      </c>
      <c r="L414" s="99">
        <v>0</v>
      </c>
      <c r="M414" s="99" t="s">
        <v>855</v>
      </c>
      <c r="N414" s="99">
        <v>0</v>
      </c>
      <c r="O414" s="99" t="s">
        <v>855</v>
      </c>
      <c r="P414" s="99">
        <v>0</v>
      </c>
      <c r="Q414" s="99" t="s">
        <v>855</v>
      </c>
      <c r="R414" s="99">
        <v>0</v>
      </c>
      <c r="S414" s="99" t="s">
        <v>855</v>
      </c>
      <c r="T414" s="99">
        <v>0</v>
      </c>
      <c r="U414" s="99" t="s">
        <v>855</v>
      </c>
      <c r="V414" s="103">
        <v>0</v>
      </c>
    </row>
    <row r="415" spans="1:22">
      <c r="A415" s="104" t="s">
        <v>1935</v>
      </c>
      <c r="B415" s="105" t="s">
        <v>1936</v>
      </c>
      <c r="C415" s="105" t="s">
        <v>1937</v>
      </c>
      <c r="D415" s="105" t="s">
        <v>871</v>
      </c>
      <c r="E415" s="105" t="s">
        <v>854</v>
      </c>
      <c r="F415" s="106">
        <v>530000</v>
      </c>
      <c r="G415" s="107">
        <v>42096</v>
      </c>
      <c r="H415" s="108">
        <v>365806</v>
      </c>
      <c r="I415" s="108">
        <v>164194</v>
      </c>
      <c r="J415" s="108">
        <v>530000</v>
      </c>
      <c r="K415" s="105" t="s">
        <v>855</v>
      </c>
      <c r="L415" s="105">
        <v>0</v>
      </c>
      <c r="M415" s="105" t="s">
        <v>855</v>
      </c>
      <c r="N415" s="105">
        <v>0</v>
      </c>
      <c r="O415" s="105" t="s">
        <v>855</v>
      </c>
      <c r="P415" s="105">
        <v>0</v>
      </c>
      <c r="Q415" s="105" t="s">
        <v>855</v>
      </c>
      <c r="R415" s="105">
        <v>0</v>
      </c>
      <c r="S415" s="105" t="s">
        <v>855</v>
      </c>
      <c r="T415" s="105">
        <v>0</v>
      </c>
      <c r="U415" s="105" t="s">
        <v>855</v>
      </c>
      <c r="V415" s="109">
        <v>0</v>
      </c>
    </row>
    <row r="416" spans="1:22">
      <c r="A416" s="98" t="s">
        <v>1938</v>
      </c>
      <c r="B416" s="99" t="s">
        <v>1939</v>
      </c>
      <c r="C416" s="99" t="s">
        <v>1940</v>
      </c>
      <c r="D416" s="99" t="s">
        <v>867</v>
      </c>
      <c r="E416" s="99" t="s">
        <v>854</v>
      </c>
      <c r="F416" s="100">
        <v>1071077315.22</v>
      </c>
      <c r="G416" s="101">
        <v>41508</v>
      </c>
      <c r="H416" s="102">
        <v>454629482</v>
      </c>
      <c r="I416" s="102">
        <v>211457072</v>
      </c>
      <c r="J416" s="102">
        <v>666086554</v>
      </c>
      <c r="K416" s="99" t="s">
        <v>855</v>
      </c>
      <c r="L416" s="99">
        <v>0</v>
      </c>
      <c r="M416" s="99" t="s">
        <v>855</v>
      </c>
      <c r="N416" s="99">
        <v>0</v>
      </c>
      <c r="O416" s="99" t="s">
        <v>855</v>
      </c>
      <c r="P416" s="99">
        <v>0</v>
      </c>
      <c r="Q416" s="99" t="s">
        <v>855</v>
      </c>
      <c r="R416" s="99">
        <v>0</v>
      </c>
      <c r="S416" s="99" t="s">
        <v>855</v>
      </c>
      <c r="T416" s="99">
        <v>0</v>
      </c>
      <c r="U416" s="99" t="s">
        <v>855</v>
      </c>
      <c r="V416" s="103">
        <v>0</v>
      </c>
    </row>
    <row r="417" spans="1:22">
      <c r="A417" s="104" t="s">
        <v>1941</v>
      </c>
      <c r="B417" s="105" t="s">
        <v>1942</v>
      </c>
      <c r="C417" s="105" t="s">
        <v>1943</v>
      </c>
      <c r="D417" s="105" t="s">
        <v>914</v>
      </c>
      <c r="E417" s="105" t="s">
        <v>854</v>
      </c>
      <c r="F417" s="106">
        <v>673911676.48000002</v>
      </c>
      <c r="G417" s="107">
        <v>41759</v>
      </c>
      <c r="H417" s="108">
        <v>57737317</v>
      </c>
      <c r="I417" s="105">
        <v>0</v>
      </c>
      <c r="J417" s="108">
        <v>57737317</v>
      </c>
      <c r="K417" s="105" t="s">
        <v>855</v>
      </c>
      <c r="L417" s="105">
        <v>0</v>
      </c>
      <c r="M417" s="105" t="s">
        <v>855</v>
      </c>
      <c r="N417" s="105">
        <v>0</v>
      </c>
      <c r="O417" s="105" t="s">
        <v>855</v>
      </c>
      <c r="P417" s="105">
        <v>0</v>
      </c>
      <c r="Q417" s="105" t="s">
        <v>855</v>
      </c>
      <c r="R417" s="105">
        <v>0</v>
      </c>
      <c r="S417" s="105" t="s">
        <v>855</v>
      </c>
      <c r="T417" s="105">
        <v>0</v>
      </c>
      <c r="U417" s="105" t="s">
        <v>855</v>
      </c>
      <c r="V417" s="109">
        <v>0</v>
      </c>
    </row>
    <row r="418" spans="1:22">
      <c r="A418" s="98" t="s">
        <v>781</v>
      </c>
      <c r="B418" s="99" t="s">
        <v>1944</v>
      </c>
      <c r="C418" s="99" t="s">
        <v>1945</v>
      </c>
      <c r="D418" s="99" t="s">
        <v>914</v>
      </c>
      <c r="E418" s="99" t="s">
        <v>854</v>
      </c>
      <c r="F418" s="100">
        <v>931340000</v>
      </c>
      <c r="G418" s="101">
        <v>42216</v>
      </c>
      <c r="H418" s="102">
        <v>113329207</v>
      </c>
      <c r="I418" s="99">
        <v>0</v>
      </c>
      <c r="J418" s="102">
        <v>113329207</v>
      </c>
      <c r="K418" s="99" t="s">
        <v>855</v>
      </c>
      <c r="L418" s="99">
        <v>0</v>
      </c>
      <c r="M418" s="99" t="s">
        <v>855</v>
      </c>
      <c r="N418" s="99">
        <v>0</v>
      </c>
      <c r="O418" s="99" t="s">
        <v>855</v>
      </c>
      <c r="P418" s="99">
        <v>0</v>
      </c>
      <c r="Q418" s="99" t="s">
        <v>855</v>
      </c>
      <c r="R418" s="99">
        <v>0</v>
      </c>
      <c r="S418" s="99" t="s">
        <v>855</v>
      </c>
      <c r="T418" s="99">
        <v>0</v>
      </c>
      <c r="U418" s="99" t="s">
        <v>855</v>
      </c>
      <c r="V418" s="103">
        <v>0</v>
      </c>
    </row>
    <row r="419" spans="1:22">
      <c r="A419" s="104" t="s">
        <v>782</v>
      </c>
      <c r="B419" s="105" t="s">
        <v>1946</v>
      </c>
      <c r="C419" s="105" t="s">
        <v>1947</v>
      </c>
      <c r="D419" s="105" t="s">
        <v>867</v>
      </c>
      <c r="E419" s="105" t="s">
        <v>854</v>
      </c>
      <c r="F419" s="106">
        <v>282998580.98000002</v>
      </c>
      <c r="G419" s="107">
        <v>42502</v>
      </c>
      <c r="H419" s="108">
        <v>9622313</v>
      </c>
      <c r="I419" s="108">
        <v>17079432</v>
      </c>
      <c r="J419" s="108">
        <v>26701745</v>
      </c>
      <c r="K419" s="105" t="s">
        <v>855</v>
      </c>
      <c r="L419" s="105">
        <v>0</v>
      </c>
      <c r="M419" s="105" t="s">
        <v>855</v>
      </c>
      <c r="N419" s="105">
        <v>0</v>
      </c>
      <c r="O419" s="105" t="s">
        <v>855</v>
      </c>
      <c r="P419" s="105">
        <v>0</v>
      </c>
      <c r="Q419" s="105" t="s">
        <v>855</v>
      </c>
      <c r="R419" s="105">
        <v>0</v>
      </c>
      <c r="S419" s="105" t="s">
        <v>855</v>
      </c>
      <c r="T419" s="105">
        <v>0</v>
      </c>
      <c r="U419" s="105" t="s">
        <v>855</v>
      </c>
      <c r="V419" s="109">
        <v>0</v>
      </c>
    </row>
    <row r="420" spans="1:22">
      <c r="A420" s="98" t="s">
        <v>1948</v>
      </c>
      <c r="B420" s="99" t="s">
        <v>1949</v>
      </c>
      <c r="C420" s="99" t="s">
        <v>1950</v>
      </c>
      <c r="D420" s="99" t="s">
        <v>871</v>
      </c>
      <c r="E420" s="99" t="s">
        <v>854</v>
      </c>
      <c r="F420" s="100">
        <v>443680654.75999999</v>
      </c>
      <c r="G420" s="101">
        <v>42040</v>
      </c>
      <c r="H420" s="102">
        <v>10995474</v>
      </c>
      <c r="I420" s="102">
        <v>21990939</v>
      </c>
      <c r="J420" s="102">
        <v>32986413</v>
      </c>
      <c r="K420" s="99" t="s">
        <v>855</v>
      </c>
      <c r="L420" s="99">
        <v>0</v>
      </c>
      <c r="M420" s="99" t="s">
        <v>855</v>
      </c>
      <c r="N420" s="99">
        <v>0</v>
      </c>
      <c r="O420" s="99" t="s">
        <v>855</v>
      </c>
      <c r="P420" s="99">
        <v>0</v>
      </c>
      <c r="Q420" s="99" t="s">
        <v>855</v>
      </c>
      <c r="R420" s="99">
        <v>0</v>
      </c>
      <c r="S420" s="99" t="s">
        <v>855</v>
      </c>
      <c r="T420" s="99">
        <v>0</v>
      </c>
      <c r="U420" s="99" t="s">
        <v>855</v>
      </c>
      <c r="V420" s="103">
        <v>0</v>
      </c>
    </row>
    <row r="421" spans="1:22">
      <c r="A421" s="104" t="s">
        <v>1951</v>
      </c>
      <c r="B421" s="105" t="s">
        <v>1952</v>
      </c>
      <c r="C421" s="105" t="s">
        <v>1953</v>
      </c>
      <c r="D421" s="105" t="s">
        <v>871</v>
      </c>
      <c r="E421" s="105" t="s">
        <v>854</v>
      </c>
      <c r="F421" s="106">
        <v>20388939.289999999</v>
      </c>
      <c r="G421" s="107">
        <v>38833</v>
      </c>
      <c r="H421" s="108">
        <v>480000</v>
      </c>
      <c r="I421" s="108">
        <v>480000</v>
      </c>
      <c r="J421" s="108">
        <v>960000</v>
      </c>
      <c r="K421" s="105" t="s">
        <v>855</v>
      </c>
      <c r="L421" s="105">
        <v>0</v>
      </c>
      <c r="M421" s="105" t="s">
        <v>855</v>
      </c>
      <c r="N421" s="105">
        <v>0</v>
      </c>
      <c r="O421" s="105" t="s">
        <v>855</v>
      </c>
      <c r="P421" s="105">
        <v>0</v>
      </c>
      <c r="Q421" s="105" t="s">
        <v>855</v>
      </c>
      <c r="R421" s="105">
        <v>0</v>
      </c>
      <c r="S421" s="105" t="s">
        <v>855</v>
      </c>
      <c r="T421" s="105">
        <v>0</v>
      </c>
      <c r="U421" s="105" t="s">
        <v>855</v>
      </c>
      <c r="V421" s="109">
        <v>0</v>
      </c>
    </row>
    <row r="422" spans="1:22">
      <c r="A422" s="98" t="s">
        <v>1954</v>
      </c>
      <c r="B422" s="99" t="s">
        <v>1955</v>
      </c>
      <c r="C422" s="99" t="s">
        <v>1956</v>
      </c>
      <c r="D422" s="99" t="s">
        <v>871</v>
      </c>
      <c r="E422" s="99" t="s">
        <v>854</v>
      </c>
      <c r="F422" s="100">
        <v>252000000</v>
      </c>
      <c r="G422" s="101">
        <v>42117</v>
      </c>
      <c r="H422" s="102">
        <v>27266565</v>
      </c>
      <c r="I422" s="102">
        <v>36550360</v>
      </c>
      <c r="J422" s="102">
        <v>63816925</v>
      </c>
      <c r="K422" s="99" t="s">
        <v>855</v>
      </c>
      <c r="L422" s="99">
        <v>0</v>
      </c>
      <c r="M422" s="99" t="s">
        <v>855</v>
      </c>
      <c r="N422" s="99">
        <v>0</v>
      </c>
      <c r="O422" s="99" t="s">
        <v>855</v>
      </c>
      <c r="P422" s="99">
        <v>0</v>
      </c>
      <c r="Q422" s="99" t="s">
        <v>855</v>
      </c>
      <c r="R422" s="99">
        <v>0</v>
      </c>
      <c r="S422" s="99" t="s">
        <v>855</v>
      </c>
      <c r="T422" s="99">
        <v>0</v>
      </c>
      <c r="U422" s="99" t="s">
        <v>855</v>
      </c>
      <c r="V422" s="103">
        <v>0</v>
      </c>
    </row>
    <row r="423" spans="1:22">
      <c r="A423" s="104" t="s">
        <v>784</v>
      </c>
      <c r="B423" s="105" t="s">
        <v>1957</v>
      </c>
      <c r="C423" s="105" t="s">
        <v>1958</v>
      </c>
      <c r="D423" s="105" t="s">
        <v>871</v>
      </c>
      <c r="E423" s="105" t="s">
        <v>854</v>
      </c>
      <c r="F423" s="106">
        <v>100000000</v>
      </c>
      <c r="G423" s="107">
        <v>39902</v>
      </c>
      <c r="H423" s="108">
        <v>3840000</v>
      </c>
      <c r="I423" s="108">
        <v>3840000</v>
      </c>
      <c r="J423" s="108">
        <v>7680000</v>
      </c>
      <c r="K423" s="105" t="s">
        <v>855</v>
      </c>
      <c r="L423" s="105">
        <v>0</v>
      </c>
      <c r="M423" s="105" t="s">
        <v>855</v>
      </c>
      <c r="N423" s="105">
        <v>0</v>
      </c>
      <c r="O423" s="105" t="s">
        <v>855</v>
      </c>
      <c r="P423" s="105">
        <v>0</v>
      </c>
      <c r="Q423" s="105" t="s">
        <v>855</v>
      </c>
      <c r="R423" s="105">
        <v>0</v>
      </c>
      <c r="S423" s="105" t="s">
        <v>855</v>
      </c>
      <c r="T423" s="105">
        <v>0</v>
      </c>
      <c r="U423" s="105" t="s">
        <v>855</v>
      </c>
      <c r="V423" s="109">
        <v>0</v>
      </c>
    </row>
    <row r="424" spans="1:22">
      <c r="A424" s="98" t="s">
        <v>1959</v>
      </c>
      <c r="B424" s="99" t="s">
        <v>1960</v>
      </c>
      <c r="C424" s="99" t="s">
        <v>1961</v>
      </c>
      <c r="D424" s="99" t="s">
        <v>853</v>
      </c>
      <c r="E424" s="99" t="s">
        <v>854</v>
      </c>
      <c r="F424" s="100">
        <v>3477863.37</v>
      </c>
      <c r="G424" s="101">
        <v>42489</v>
      </c>
      <c r="H424" s="102">
        <v>50612981</v>
      </c>
      <c r="I424" s="99">
        <v>0</v>
      </c>
      <c r="J424" s="102">
        <v>50612981</v>
      </c>
      <c r="K424" s="99" t="s">
        <v>855</v>
      </c>
      <c r="L424" s="99">
        <v>0</v>
      </c>
      <c r="M424" s="99" t="s">
        <v>855</v>
      </c>
      <c r="N424" s="99">
        <v>0</v>
      </c>
      <c r="O424" s="99" t="s">
        <v>855</v>
      </c>
      <c r="P424" s="99">
        <v>0</v>
      </c>
      <c r="Q424" s="99" t="s">
        <v>855</v>
      </c>
      <c r="R424" s="99">
        <v>0</v>
      </c>
      <c r="S424" s="99" t="s">
        <v>855</v>
      </c>
      <c r="T424" s="99">
        <v>0</v>
      </c>
      <c r="U424" s="99" t="s">
        <v>855</v>
      </c>
      <c r="V424" s="103">
        <v>0</v>
      </c>
    </row>
    <row r="425" spans="1:22">
      <c r="A425" s="104" t="s">
        <v>1962</v>
      </c>
      <c r="B425" s="105" t="s">
        <v>1963</v>
      </c>
      <c r="C425" s="105" t="s">
        <v>1964</v>
      </c>
      <c r="D425" s="105" t="s">
        <v>936</v>
      </c>
      <c r="E425" s="105" t="s">
        <v>854</v>
      </c>
      <c r="F425" s="106">
        <v>50560593.840000004</v>
      </c>
      <c r="G425" s="107">
        <v>41516</v>
      </c>
      <c r="H425" s="108">
        <v>11787203</v>
      </c>
      <c r="I425" s="105">
        <v>0</v>
      </c>
      <c r="J425" s="108">
        <v>11787203</v>
      </c>
      <c r="K425" s="105" t="s">
        <v>855</v>
      </c>
      <c r="L425" s="105">
        <v>0</v>
      </c>
      <c r="M425" s="105" t="s">
        <v>855</v>
      </c>
      <c r="N425" s="105">
        <v>0</v>
      </c>
      <c r="O425" s="105" t="s">
        <v>855</v>
      </c>
      <c r="P425" s="105">
        <v>0</v>
      </c>
      <c r="Q425" s="105" t="s">
        <v>855</v>
      </c>
      <c r="R425" s="105">
        <v>0</v>
      </c>
      <c r="S425" s="105" t="s">
        <v>855</v>
      </c>
      <c r="T425" s="105">
        <v>0</v>
      </c>
      <c r="U425" s="105" t="s">
        <v>855</v>
      </c>
      <c r="V425" s="109">
        <v>0</v>
      </c>
    </row>
    <row r="426" spans="1:22">
      <c r="A426" s="98" t="s">
        <v>1965</v>
      </c>
      <c r="B426" s="99" t="s">
        <v>1966</v>
      </c>
      <c r="C426" s="99" t="s">
        <v>1967</v>
      </c>
      <c r="D426" s="99" t="s">
        <v>914</v>
      </c>
      <c r="E426" s="99" t="s">
        <v>854</v>
      </c>
      <c r="F426" s="100">
        <v>377048558.24000001</v>
      </c>
      <c r="G426" s="101">
        <v>41991</v>
      </c>
      <c r="H426" s="102">
        <v>125213244</v>
      </c>
      <c r="I426" s="99">
        <v>0</v>
      </c>
      <c r="J426" s="102">
        <v>125213244</v>
      </c>
      <c r="K426" s="99" t="s">
        <v>855</v>
      </c>
      <c r="L426" s="99">
        <v>0</v>
      </c>
      <c r="M426" s="99" t="s">
        <v>855</v>
      </c>
      <c r="N426" s="99">
        <v>0</v>
      </c>
      <c r="O426" s="99" t="s">
        <v>855</v>
      </c>
      <c r="P426" s="99">
        <v>0</v>
      </c>
      <c r="Q426" s="99" t="s">
        <v>855</v>
      </c>
      <c r="R426" s="99">
        <v>0</v>
      </c>
      <c r="S426" s="99" t="s">
        <v>855</v>
      </c>
      <c r="T426" s="99">
        <v>0</v>
      </c>
      <c r="U426" s="99" t="s">
        <v>855</v>
      </c>
      <c r="V426" s="103">
        <v>0</v>
      </c>
    </row>
    <row r="427" spans="1:22">
      <c r="A427" s="104" t="s">
        <v>786</v>
      </c>
      <c r="B427" s="105" t="s">
        <v>1968</v>
      </c>
      <c r="C427" s="105" t="s">
        <v>1969</v>
      </c>
      <c r="D427" s="105" t="s">
        <v>871</v>
      </c>
      <c r="E427" s="105" t="s">
        <v>854</v>
      </c>
      <c r="F427" s="106">
        <v>4540000000</v>
      </c>
      <c r="G427" s="107">
        <v>41870</v>
      </c>
      <c r="H427" s="108">
        <v>1387524047</v>
      </c>
      <c r="I427" s="105">
        <v>0</v>
      </c>
      <c r="J427" s="108">
        <v>1387524047</v>
      </c>
      <c r="K427" s="105" t="s">
        <v>855</v>
      </c>
      <c r="L427" s="105">
        <v>0</v>
      </c>
      <c r="M427" s="105" t="s">
        <v>855</v>
      </c>
      <c r="N427" s="105">
        <v>0</v>
      </c>
      <c r="O427" s="105" t="s">
        <v>855</v>
      </c>
      <c r="P427" s="105">
        <v>0</v>
      </c>
      <c r="Q427" s="105" t="s">
        <v>855</v>
      </c>
      <c r="R427" s="105">
        <v>0</v>
      </c>
      <c r="S427" s="105" t="s">
        <v>855</v>
      </c>
      <c r="T427" s="105">
        <v>0</v>
      </c>
      <c r="U427" s="105" t="s">
        <v>855</v>
      </c>
      <c r="V427" s="109">
        <v>0</v>
      </c>
    </row>
    <row r="428" spans="1:22">
      <c r="A428" s="98" t="s">
        <v>787</v>
      </c>
      <c r="B428" s="99" t="s">
        <v>1970</v>
      </c>
      <c r="C428" s="99" t="s">
        <v>1971</v>
      </c>
      <c r="D428" s="99" t="s">
        <v>914</v>
      </c>
      <c r="E428" s="99" t="s">
        <v>854</v>
      </c>
      <c r="F428" s="100">
        <v>1397865823</v>
      </c>
      <c r="G428" s="101">
        <v>41794</v>
      </c>
      <c r="H428" s="102">
        <v>76423831</v>
      </c>
      <c r="I428" s="99">
        <v>0</v>
      </c>
      <c r="J428" s="102">
        <v>76423831</v>
      </c>
      <c r="K428" s="99" t="s">
        <v>855</v>
      </c>
      <c r="L428" s="99">
        <v>0</v>
      </c>
      <c r="M428" s="99" t="s">
        <v>855</v>
      </c>
      <c r="N428" s="99">
        <v>0</v>
      </c>
      <c r="O428" s="99" t="s">
        <v>855</v>
      </c>
      <c r="P428" s="99">
        <v>0</v>
      </c>
      <c r="Q428" s="99" t="s">
        <v>855</v>
      </c>
      <c r="R428" s="99">
        <v>0</v>
      </c>
      <c r="S428" s="99" t="s">
        <v>855</v>
      </c>
      <c r="T428" s="99">
        <v>0</v>
      </c>
      <c r="U428" s="99" t="s">
        <v>855</v>
      </c>
      <c r="V428" s="103">
        <v>0</v>
      </c>
    </row>
    <row r="429" spans="1:22">
      <c r="A429" s="104" t="s">
        <v>788</v>
      </c>
      <c r="B429" s="105" t="s">
        <v>1972</v>
      </c>
      <c r="C429" s="105" t="s">
        <v>1973</v>
      </c>
      <c r="D429" s="105" t="s">
        <v>914</v>
      </c>
      <c r="E429" s="105" t="s">
        <v>854</v>
      </c>
      <c r="F429" s="106">
        <v>947521509.85000002</v>
      </c>
      <c r="G429" s="107">
        <v>42247</v>
      </c>
      <c r="H429" s="108">
        <v>98897500</v>
      </c>
      <c r="I429" s="105">
        <v>0</v>
      </c>
      <c r="J429" s="108">
        <v>98897500</v>
      </c>
      <c r="K429" s="105" t="s">
        <v>855</v>
      </c>
      <c r="L429" s="105">
        <v>0</v>
      </c>
      <c r="M429" s="105" t="s">
        <v>855</v>
      </c>
      <c r="N429" s="105">
        <v>0</v>
      </c>
      <c r="O429" s="105" t="s">
        <v>855</v>
      </c>
      <c r="P429" s="105">
        <v>0</v>
      </c>
      <c r="Q429" s="105" t="s">
        <v>855</v>
      </c>
      <c r="R429" s="105">
        <v>0</v>
      </c>
      <c r="S429" s="105" t="s">
        <v>855</v>
      </c>
      <c r="T429" s="105">
        <v>0</v>
      </c>
      <c r="U429" s="105" t="s">
        <v>855</v>
      </c>
      <c r="V429" s="109">
        <v>0</v>
      </c>
    </row>
    <row r="430" spans="1:22">
      <c r="A430" s="98" t="s">
        <v>1974</v>
      </c>
      <c r="B430" s="99" t="s">
        <v>1975</v>
      </c>
      <c r="C430" s="99" t="s">
        <v>1976</v>
      </c>
      <c r="D430" s="99" t="s">
        <v>914</v>
      </c>
      <c r="E430" s="99" t="s">
        <v>854</v>
      </c>
      <c r="F430" s="100">
        <v>178554046.68000001</v>
      </c>
      <c r="G430" s="101">
        <v>42489</v>
      </c>
      <c r="H430" s="102">
        <v>123236277</v>
      </c>
      <c r="I430" s="99">
        <v>0</v>
      </c>
      <c r="J430" s="102">
        <v>123236277</v>
      </c>
      <c r="K430" s="99" t="s">
        <v>855</v>
      </c>
      <c r="L430" s="99">
        <v>0</v>
      </c>
      <c r="M430" s="99" t="s">
        <v>855</v>
      </c>
      <c r="N430" s="99">
        <v>0</v>
      </c>
      <c r="O430" s="99" t="s">
        <v>855</v>
      </c>
      <c r="P430" s="99">
        <v>0</v>
      </c>
      <c r="Q430" s="99" t="s">
        <v>855</v>
      </c>
      <c r="R430" s="99">
        <v>0</v>
      </c>
      <c r="S430" s="99" t="s">
        <v>855</v>
      </c>
      <c r="T430" s="99">
        <v>0</v>
      </c>
      <c r="U430" s="99" t="s">
        <v>855</v>
      </c>
      <c r="V430" s="103">
        <v>0</v>
      </c>
    </row>
    <row r="431" spans="1:22">
      <c r="A431" s="104" t="s">
        <v>1977</v>
      </c>
      <c r="B431" s="105" t="s">
        <v>1978</v>
      </c>
      <c r="C431" s="105" t="s">
        <v>1979</v>
      </c>
      <c r="D431" s="105" t="s">
        <v>867</v>
      </c>
      <c r="E431" s="105" t="s">
        <v>854</v>
      </c>
      <c r="F431" s="106">
        <v>635700092.85000002</v>
      </c>
      <c r="G431" s="107">
        <v>41669</v>
      </c>
      <c r="H431" s="108">
        <v>97140150</v>
      </c>
      <c r="I431" s="108">
        <v>40607271</v>
      </c>
      <c r="J431" s="108">
        <v>137747421</v>
      </c>
      <c r="K431" s="105" t="s">
        <v>855</v>
      </c>
      <c r="L431" s="105">
        <v>0</v>
      </c>
      <c r="M431" s="105" t="s">
        <v>855</v>
      </c>
      <c r="N431" s="105">
        <v>0</v>
      </c>
      <c r="O431" s="105" t="s">
        <v>855</v>
      </c>
      <c r="P431" s="105">
        <v>0</v>
      </c>
      <c r="Q431" s="105" t="s">
        <v>855</v>
      </c>
      <c r="R431" s="105">
        <v>0</v>
      </c>
      <c r="S431" s="105" t="s">
        <v>855</v>
      </c>
      <c r="T431" s="105">
        <v>0</v>
      </c>
      <c r="U431" s="105" t="s">
        <v>855</v>
      </c>
      <c r="V431" s="109">
        <v>0</v>
      </c>
    </row>
    <row r="432" spans="1:22">
      <c r="A432" s="98" t="s">
        <v>2795</v>
      </c>
      <c r="B432" s="99" t="s">
        <v>2796</v>
      </c>
      <c r="C432" s="99" t="s">
        <v>2797</v>
      </c>
      <c r="D432" s="99" t="s">
        <v>914</v>
      </c>
      <c r="E432" s="99" t="s">
        <v>854</v>
      </c>
      <c r="F432" s="100">
        <v>852867969.67999995</v>
      </c>
      <c r="G432" s="101">
        <v>41907</v>
      </c>
      <c r="H432" s="102">
        <v>261257651</v>
      </c>
      <c r="I432" s="99">
        <v>0</v>
      </c>
      <c r="J432" s="102">
        <v>261257651</v>
      </c>
      <c r="K432" s="99" t="s">
        <v>855</v>
      </c>
      <c r="L432" s="99">
        <v>0</v>
      </c>
      <c r="M432" s="99" t="s">
        <v>855</v>
      </c>
      <c r="N432" s="99">
        <v>0</v>
      </c>
      <c r="O432" s="99" t="s">
        <v>855</v>
      </c>
      <c r="P432" s="99">
        <v>0</v>
      </c>
      <c r="Q432" s="99" t="s">
        <v>855</v>
      </c>
      <c r="R432" s="99">
        <v>0</v>
      </c>
      <c r="S432" s="99" t="s">
        <v>855</v>
      </c>
      <c r="T432" s="99">
        <v>0</v>
      </c>
      <c r="U432" s="99" t="s">
        <v>855</v>
      </c>
      <c r="V432" s="103">
        <v>0</v>
      </c>
    </row>
    <row r="433" spans="1:22">
      <c r="A433" s="104" t="s">
        <v>790</v>
      </c>
      <c r="B433" s="105" t="s">
        <v>1980</v>
      </c>
      <c r="C433" s="105" t="s">
        <v>1981</v>
      </c>
      <c r="D433" s="105" t="s">
        <v>871</v>
      </c>
      <c r="E433" s="105" t="s">
        <v>854</v>
      </c>
      <c r="F433" s="106">
        <v>34200000</v>
      </c>
      <c r="G433" s="107">
        <v>41435</v>
      </c>
      <c r="H433" s="108">
        <v>856000</v>
      </c>
      <c r="I433" s="108">
        <v>1601900</v>
      </c>
      <c r="J433" s="108">
        <v>2457900</v>
      </c>
      <c r="K433" s="105" t="s">
        <v>883</v>
      </c>
      <c r="L433" s="108">
        <v>784600</v>
      </c>
      <c r="M433" s="105" t="s">
        <v>884</v>
      </c>
      <c r="N433" s="108">
        <v>817300</v>
      </c>
      <c r="O433" s="105" t="s">
        <v>855</v>
      </c>
      <c r="P433" s="105">
        <v>0</v>
      </c>
      <c r="Q433" s="105" t="s">
        <v>855</v>
      </c>
      <c r="R433" s="105">
        <v>0</v>
      </c>
      <c r="S433" s="105" t="s">
        <v>855</v>
      </c>
      <c r="T433" s="105">
        <v>0</v>
      </c>
      <c r="U433" s="105" t="s">
        <v>855</v>
      </c>
      <c r="V433" s="109">
        <v>0</v>
      </c>
    </row>
    <row r="434" spans="1:22">
      <c r="A434" s="98" t="s">
        <v>1982</v>
      </c>
      <c r="B434" s="99" t="s">
        <v>1983</v>
      </c>
      <c r="C434" s="99" t="s">
        <v>1984</v>
      </c>
      <c r="D434" s="99" t="s">
        <v>871</v>
      </c>
      <c r="E434" s="99" t="s">
        <v>854</v>
      </c>
      <c r="F434" s="100">
        <v>78245643.75</v>
      </c>
      <c r="G434" s="101">
        <v>40662</v>
      </c>
      <c r="H434" s="102">
        <v>94450230</v>
      </c>
      <c r="I434" s="102">
        <v>32020800</v>
      </c>
      <c r="J434" s="102">
        <v>126471030</v>
      </c>
      <c r="K434" s="99" t="s">
        <v>883</v>
      </c>
      <c r="L434" s="102">
        <v>25616640</v>
      </c>
      <c r="M434" s="99" t="s">
        <v>884</v>
      </c>
      <c r="N434" s="102">
        <v>6404160</v>
      </c>
      <c r="O434" s="99" t="s">
        <v>855</v>
      </c>
      <c r="P434" s="99">
        <v>0</v>
      </c>
      <c r="Q434" s="99" t="s">
        <v>855</v>
      </c>
      <c r="R434" s="99">
        <v>0</v>
      </c>
      <c r="S434" s="99" t="s">
        <v>855</v>
      </c>
      <c r="T434" s="99">
        <v>0</v>
      </c>
      <c r="U434" s="99" t="s">
        <v>855</v>
      </c>
      <c r="V434" s="103">
        <v>0</v>
      </c>
    </row>
    <row r="435" spans="1:22">
      <c r="A435" s="104" t="s">
        <v>1985</v>
      </c>
      <c r="B435" s="105" t="s">
        <v>1986</v>
      </c>
      <c r="C435" s="105" t="s">
        <v>1987</v>
      </c>
      <c r="D435" s="105" t="s">
        <v>914</v>
      </c>
      <c r="E435" s="105" t="s">
        <v>854</v>
      </c>
      <c r="F435" s="106">
        <v>1860263807.6800001</v>
      </c>
      <c r="G435" s="107">
        <v>42298</v>
      </c>
      <c r="H435" s="108">
        <v>50000000</v>
      </c>
      <c r="I435" s="105">
        <v>0</v>
      </c>
      <c r="J435" s="108">
        <v>50000000</v>
      </c>
      <c r="K435" s="105" t="s">
        <v>855</v>
      </c>
      <c r="L435" s="105">
        <v>0</v>
      </c>
      <c r="M435" s="105" t="s">
        <v>855</v>
      </c>
      <c r="N435" s="105">
        <v>0</v>
      </c>
      <c r="O435" s="105" t="s">
        <v>855</v>
      </c>
      <c r="P435" s="105">
        <v>0</v>
      </c>
      <c r="Q435" s="105" t="s">
        <v>855</v>
      </c>
      <c r="R435" s="105">
        <v>0</v>
      </c>
      <c r="S435" s="105" t="s">
        <v>855</v>
      </c>
      <c r="T435" s="105">
        <v>0</v>
      </c>
      <c r="U435" s="105" t="s">
        <v>855</v>
      </c>
      <c r="V435" s="109">
        <v>0</v>
      </c>
    </row>
    <row r="436" spans="1:22">
      <c r="A436" s="98" t="s">
        <v>1988</v>
      </c>
      <c r="B436" s="99" t="s">
        <v>1989</v>
      </c>
      <c r="C436" s="99" t="s">
        <v>1990</v>
      </c>
      <c r="D436" s="99" t="s">
        <v>871</v>
      </c>
      <c r="E436" s="99" t="s">
        <v>854</v>
      </c>
      <c r="F436" s="100">
        <v>149198894.38999999</v>
      </c>
      <c r="G436" s="101">
        <v>41759</v>
      </c>
      <c r="H436" s="102">
        <v>5064624</v>
      </c>
      <c r="I436" s="102">
        <v>114095</v>
      </c>
      <c r="J436" s="102">
        <v>5178719</v>
      </c>
      <c r="K436" s="99" t="s">
        <v>883</v>
      </c>
      <c r="L436" s="102">
        <v>38350</v>
      </c>
      <c r="M436" s="99" t="s">
        <v>884</v>
      </c>
      <c r="N436" s="102">
        <v>75745</v>
      </c>
      <c r="O436" s="99" t="s">
        <v>855</v>
      </c>
      <c r="P436" s="99">
        <v>0</v>
      </c>
      <c r="Q436" s="99" t="s">
        <v>855</v>
      </c>
      <c r="R436" s="99">
        <v>0</v>
      </c>
      <c r="S436" s="99" t="s">
        <v>855</v>
      </c>
      <c r="T436" s="99">
        <v>0</v>
      </c>
      <c r="U436" s="99" t="s">
        <v>855</v>
      </c>
      <c r="V436" s="103">
        <v>0</v>
      </c>
    </row>
    <row r="437" spans="1:22">
      <c r="A437" s="104" t="s">
        <v>2798</v>
      </c>
      <c r="B437" s="105" t="s">
        <v>2799</v>
      </c>
      <c r="C437" s="105" t="s">
        <v>2800</v>
      </c>
      <c r="D437" s="105" t="s">
        <v>936</v>
      </c>
      <c r="E437" s="105" t="s">
        <v>854</v>
      </c>
      <c r="F437" s="106">
        <v>881786996.77999997</v>
      </c>
      <c r="G437" s="107">
        <v>42198</v>
      </c>
      <c r="H437" s="108">
        <v>143347224</v>
      </c>
      <c r="I437" s="105">
        <v>0</v>
      </c>
      <c r="J437" s="108">
        <v>143347224</v>
      </c>
      <c r="K437" s="105" t="s">
        <v>855</v>
      </c>
      <c r="L437" s="105">
        <v>0</v>
      </c>
      <c r="M437" s="105" t="s">
        <v>855</v>
      </c>
      <c r="N437" s="105">
        <v>0</v>
      </c>
      <c r="O437" s="105" t="s">
        <v>855</v>
      </c>
      <c r="P437" s="105">
        <v>0</v>
      </c>
      <c r="Q437" s="105" t="s">
        <v>855</v>
      </c>
      <c r="R437" s="105">
        <v>0</v>
      </c>
      <c r="S437" s="105" t="s">
        <v>855</v>
      </c>
      <c r="T437" s="105">
        <v>0</v>
      </c>
      <c r="U437" s="105" t="s">
        <v>855</v>
      </c>
      <c r="V437" s="109">
        <v>0</v>
      </c>
    </row>
    <row r="438" spans="1:22">
      <c r="A438" s="98" t="s">
        <v>2184</v>
      </c>
      <c r="B438" s="99" t="s">
        <v>2185</v>
      </c>
      <c r="C438" s="99" t="s">
        <v>2186</v>
      </c>
      <c r="D438" s="99" t="s">
        <v>871</v>
      </c>
      <c r="E438" s="99" t="s">
        <v>854</v>
      </c>
      <c r="F438" s="100">
        <v>9522870456</v>
      </c>
      <c r="G438" s="101">
        <v>42437</v>
      </c>
      <c r="H438" s="102">
        <v>9711399868</v>
      </c>
      <c r="I438" s="99">
        <v>0</v>
      </c>
      <c r="J438" s="102">
        <v>9711399868</v>
      </c>
      <c r="K438" s="99" t="s">
        <v>855</v>
      </c>
      <c r="L438" s="99">
        <v>0</v>
      </c>
      <c r="M438" s="99" t="s">
        <v>855</v>
      </c>
      <c r="N438" s="99">
        <v>0</v>
      </c>
      <c r="O438" s="99" t="s">
        <v>855</v>
      </c>
      <c r="P438" s="99">
        <v>0</v>
      </c>
      <c r="Q438" s="99" t="s">
        <v>855</v>
      </c>
      <c r="R438" s="99">
        <v>0</v>
      </c>
      <c r="S438" s="99" t="s">
        <v>855</v>
      </c>
      <c r="T438" s="99">
        <v>0</v>
      </c>
      <c r="U438" s="99" t="s">
        <v>855</v>
      </c>
      <c r="V438" s="103">
        <v>0</v>
      </c>
    </row>
    <row r="439" spans="1:22">
      <c r="A439" s="104" t="s">
        <v>1991</v>
      </c>
      <c r="B439" s="105" t="s">
        <v>1992</v>
      </c>
      <c r="C439" s="105" t="s">
        <v>1993</v>
      </c>
      <c r="D439" s="105" t="s">
        <v>853</v>
      </c>
      <c r="E439" s="105" t="s">
        <v>854</v>
      </c>
      <c r="F439" s="106">
        <v>3539000</v>
      </c>
      <c r="G439" s="107">
        <v>42445</v>
      </c>
      <c r="H439" s="108">
        <v>70178324</v>
      </c>
      <c r="I439" s="105">
        <v>0</v>
      </c>
      <c r="J439" s="108">
        <v>70178324</v>
      </c>
      <c r="K439" s="105" t="s">
        <v>855</v>
      </c>
      <c r="L439" s="105">
        <v>0</v>
      </c>
      <c r="M439" s="105" t="s">
        <v>855</v>
      </c>
      <c r="N439" s="105">
        <v>0</v>
      </c>
      <c r="O439" s="105" t="s">
        <v>855</v>
      </c>
      <c r="P439" s="105">
        <v>0</v>
      </c>
      <c r="Q439" s="105" t="s">
        <v>855</v>
      </c>
      <c r="R439" s="105">
        <v>0</v>
      </c>
      <c r="S439" s="105" t="s">
        <v>855</v>
      </c>
      <c r="T439" s="105">
        <v>0</v>
      </c>
      <c r="U439" s="105" t="s">
        <v>855</v>
      </c>
      <c r="V439" s="109">
        <v>0</v>
      </c>
    </row>
    <row r="440" spans="1:22">
      <c r="A440" s="98" t="s">
        <v>1994</v>
      </c>
      <c r="B440" s="99" t="s">
        <v>1995</v>
      </c>
      <c r="C440" s="99" t="s">
        <v>1996</v>
      </c>
      <c r="D440" s="99" t="s">
        <v>853</v>
      </c>
      <c r="E440" s="99" t="s">
        <v>854</v>
      </c>
      <c r="F440" s="100">
        <v>28385040.469999999</v>
      </c>
      <c r="G440" s="101">
        <v>41999</v>
      </c>
      <c r="H440" s="102">
        <v>83596902573</v>
      </c>
      <c r="I440" s="99">
        <v>0</v>
      </c>
      <c r="J440" s="102">
        <v>83596902573</v>
      </c>
      <c r="K440" s="99" t="s">
        <v>855</v>
      </c>
      <c r="L440" s="99">
        <v>0</v>
      </c>
      <c r="M440" s="99" t="s">
        <v>855</v>
      </c>
      <c r="N440" s="99">
        <v>0</v>
      </c>
      <c r="O440" s="99" t="s">
        <v>855</v>
      </c>
      <c r="P440" s="99">
        <v>0</v>
      </c>
      <c r="Q440" s="99" t="s">
        <v>855</v>
      </c>
      <c r="R440" s="99">
        <v>0</v>
      </c>
      <c r="S440" s="99" t="s">
        <v>855</v>
      </c>
      <c r="T440" s="99">
        <v>0</v>
      </c>
      <c r="U440" s="99" t="s">
        <v>855</v>
      </c>
      <c r="V440" s="103">
        <v>0</v>
      </c>
    </row>
    <row r="441" spans="1:22">
      <c r="A441" s="104" t="s">
        <v>1997</v>
      </c>
      <c r="B441" s="105" t="s">
        <v>1998</v>
      </c>
      <c r="C441" s="105" t="s">
        <v>1999</v>
      </c>
      <c r="D441" s="105" t="s">
        <v>867</v>
      </c>
      <c r="E441" s="105" t="s">
        <v>854</v>
      </c>
      <c r="F441" s="106">
        <v>2319882346.8499999</v>
      </c>
      <c r="G441" s="107">
        <v>41603</v>
      </c>
      <c r="H441" s="108">
        <v>512362664</v>
      </c>
      <c r="I441" s="108">
        <v>509842829</v>
      </c>
      <c r="J441" s="108">
        <v>1022205493</v>
      </c>
      <c r="K441" s="105" t="s">
        <v>855</v>
      </c>
      <c r="L441" s="105">
        <v>0</v>
      </c>
      <c r="M441" s="105" t="s">
        <v>855</v>
      </c>
      <c r="N441" s="105">
        <v>0</v>
      </c>
      <c r="O441" s="105" t="s">
        <v>855</v>
      </c>
      <c r="P441" s="105">
        <v>0</v>
      </c>
      <c r="Q441" s="105" t="s">
        <v>855</v>
      </c>
      <c r="R441" s="105">
        <v>0</v>
      </c>
      <c r="S441" s="105" t="s">
        <v>855</v>
      </c>
      <c r="T441" s="105">
        <v>0</v>
      </c>
      <c r="U441" s="105" t="s">
        <v>855</v>
      </c>
      <c r="V441" s="109">
        <v>0</v>
      </c>
    </row>
    <row r="442" spans="1:22">
      <c r="A442" s="98" t="s">
        <v>2000</v>
      </c>
      <c r="B442" s="99" t="s">
        <v>2001</v>
      </c>
      <c r="C442" s="99" t="s">
        <v>2002</v>
      </c>
      <c r="D442" s="99" t="s">
        <v>871</v>
      </c>
      <c r="E442" s="99" t="s">
        <v>854</v>
      </c>
      <c r="F442" s="100">
        <v>130000000</v>
      </c>
      <c r="G442" s="101">
        <v>39570</v>
      </c>
      <c r="H442" s="102">
        <v>7489720</v>
      </c>
      <c r="I442" s="102">
        <v>5110280</v>
      </c>
      <c r="J442" s="102">
        <v>12600000</v>
      </c>
      <c r="K442" s="99" t="s">
        <v>855</v>
      </c>
      <c r="L442" s="99">
        <v>0</v>
      </c>
      <c r="M442" s="99" t="s">
        <v>855</v>
      </c>
      <c r="N442" s="99">
        <v>0</v>
      </c>
      <c r="O442" s="99" t="s">
        <v>855</v>
      </c>
      <c r="P442" s="99">
        <v>0</v>
      </c>
      <c r="Q442" s="99" t="s">
        <v>855</v>
      </c>
      <c r="R442" s="99">
        <v>0</v>
      </c>
      <c r="S442" s="99" t="s">
        <v>855</v>
      </c>
      <c r="T442" s="99">
        <v>0</v>
      </c>
      <c r="U442" s="99" t="s">
        <v>855</v>
      </c>
      <c r="V442" s="103">
        <v>0</v>
      </c>
    </row>
    <row r="443" spans="1:22">
      <c r="A443" s="104" t="s">
        <v>2003</v>
      </c>
      <c r="B443" s="105" t="s">
        <v>2004</v>
      </c>
      <c r="C443" s="105" t="s">
        <v>2005</v>
      </c>
      <c r="D443" s="105" t="s">
        <v>871</v>
      </c>
      <c r="E443" s="105" t="s">
        <v>854</v>
      </c>
      <c r="F443" s="106">
        <v>1953374350.97</v>
      </c>
      <c r="G443" s="107">
        <v>41394</v>
      </c>
      <c r="H443" s="108">
        <v>70805346</v>
      </c>
      <c r="I443" s="108">
        <v>97893107</v>
      </c>
      <c r="J443" s="108">
        <v>168698453</v>
      </c>
      <c r="K443" s="105" t="s">
        <v>883</v>
      </c>
      <c r="L443" s="108">
        <v>68572777</v>
      </c>
      <c r="M443" s="105" t="s">
        <v>884</v>
      </c>
      <c r="N443" s="108">
        <v>29320330</v>
      </c>
      <c r="O443" s="105" t="s">
        <v>855</v>
      </c>
      <c r="P443" s="105">
        <v>0</v>
      </c>
      <c r="Q443" s="105" t="s">
        <v>855</v>
      </c>
      <c r="R443" s="105">
        <v>0</v>
      </c>
      <c r="S443" s="105" t="s">
        <v>855</v>
      </c>
      <c r="T443" s="105">
        <v>0</v>
      </c>
      <c r="U443" s="105" t="s">
        <v>855</v>
      </c>
      <c r="V443" s="109">
        <v>0</v>
      </c>
    </row>
    <row r="444" spans="1:22">
      <c r="A444" s="98" t="s">
        <v>796</v>
      </c>
      <c r="B444" s="99" t="s">
        <v>2006</v>
      </c>
      <c r="C444" s="99" t="s">
        <v>2007</v>
      </c>
      <c r="D444" s="99" t="s">
        <v>929</v>
      </c>
      <c r="E444" s="99" t="s">
        <v>854</v>
      </c>
      <c r="F444" s="100">
        <v>6241753032.1599998</v>
      </c>
      <c r="G444" s="101">
        <v>41634</v>
      </c>
      <c r="H444" s="102">
        <v>371148532</v>
      </c>
      <c r="I444" s="102">
        <v>736590145</v>
      </c>
      <c r="J444" s="102">
        <v>1107738677</v>
      </c>
      <c r="K444" s="99" t="s">
        <v>883</v>
      </c>
      <c r="L444" s="102">
        <v>734649326</v>
      </c>
      <c r="M444" s="99" t="s">
        <v>884</v>
      </c>
      <c r="N444" s="102">
        <v>1940819</v>
      </c>
      <c r="O444" s="99" t="s">
        <v>855</v>
      </c>
      <c r="P444" s="99">
        <v>0</v>
      </c>
      <c r="Q444" s="99" t="s">
        <v>855</v>
      </c>
      <c r="R444" s="99">
        <v>0</v>
      </c>
      <c r="S444" s="99" t="s">
        <v>855</v>
      </c>
      <c r="T444" s="99">
        <v>0</v>
      </c>
      <c r="U444" s="99" t="s">
        <v>855</v>
      </c>
      <c r="V444" s="103">
        <v>0</v>
      </c>
    </row>
    <row r="445" spans="1:22">
      <c r="A445" s="104" t="s">
        <v>2008</v>
      </c>
      <c r="B445" s="105" t="s">
        <v>2009</v>
      </c>
      <c r="C445" s="105" t="s">
        <v>2010</v>
      </c>
      <c r="D445" s="105" t="s">
        <v>867</v>
      </c>
      <c r="E445" s="105" t="s">
        <v>854</v>
      </c>
      <c r="F445" s="106">
        <v>3067535193.2800002</v>
      </c>
      <c r="G445" s="107">
        <v>41942</v>
      </c>
      <c r="H445" s="108">
        <v>640714069</v>
      </c>
      <c r="I445" s="108">
        <v>392782652</v>
      </c>
      <c r="J445" s="108">
        <v>1033496721</v>
      </c>
      <c r="K445" s="105" t="s">
        <v>855</v>
      </c>
      <c r="L445" s="105">
        <v>0</v>
      </c>
      <c r="M445" s="105" t="s">
        <v>855</v>
      </c>
      <c r="N445" s="105">
        <v>0</v>
      </c>
      <c r="O445" s="105" t="s">
        <v>855</v>
      </c>
      <c r="P445" s="105">
        <v>0</v>
      </c>
      <c r="Q445" s="105" t="s">
        <v>855</v>
      </c>
      <c r="R445" s="105">
        <v>0</v>
      </c>
      <c r="S445" s="105" t="s">
        <v>855</v>
      </c>
      <c r="T445" s="105">
        <v>0</v>
      </c>
      <c r="U445" s="105" t="s">
        <v>855</v>
      </c>
      <c r="V445" s="109">
        <v>0</v>
      </c>
    </row>
    <row r="446" spans="1:22">
      <c r="A446" s="98" t="s">
        <v>2011</v>
      </c>
      <c r="B446" s="99" t="s">
        <v>2012</v>
      </c>
      <c r="C446" s="99" t="s">
        <v>2013</v>
      </c>
      <c r="D446" s="99" t="s">
        <v>914</v>
      </c>
      <c r="E446" s="99" t="s">
        <v>854</v>
      </c>
      <c r="F446" s="100">
        <v>7084677.4500000002</v>
      </c>
      <c r="G446" s="101">
        <v>42461</v>
      </c>
      <c r="H446" s="102">
        <v>45497726</v>
      </c>
      <c r="I446" s="99">
        <v>0</v>
      </c>
      <c r="J446" s="102">
        <v>45497726</v>
      </c>
      <c r="K446" s="99" t="s">
        <v>855</v>
      </c>
      <c r="L446" s="99">
        <v>0</v>
      </c>
      <c r="M446" s="99" t="s">
        <v>855</v>
      </c>
      <c r="N446" s="99">
        <v>0</v>
      </c>
      <c r="O446" s="99" t="s">
        <v>855</v>
      </c>
      <c r="P446" s="99">
        <v>0</v>
      </c>
      <c r="Q446" s="99" t="s">
        <v>855</v>
      </c>
      <c r="R446" s="99">
        <v>0</v>
      </c>
      <c r="S446" s="99" t="s">
        <v>855</v>
      </c>
      <c r="T446" s="99">
        <v>0</v>
      </c>
      <c r="U446" s="99" t="s">
        <v>855</v>
      </c>
      <c r="V446" s="103">
        <v>0</v>
      </c>
    </row>
    <row r="447" spans="1:22">
      <c r="A447" s="104" t="s">
        <v>2014</v>
      </c>
      <c r="B447" s="105" t="s">
        <v>2015</v>
      </c>
      <c r="C447" s="105" t="s">
        <v>2016</v>
      </c>
      <c r="D447" s="105" t="s">
        <v>871</v>
      </c>
      <c r="E447" s="105" t="s">
        <v>854</v>
      </c>
      <c r="F447" s="106">
        <v>500005</v>
      </c>
      <c r="G447" s="107">
        <v>41544</v>
      </c>
      <c r="H447" s="108">
        <v>500005</v>
      </c>
      <c r="I447" s="105">
        <v>0</v>
      </c>
      <c r="J447" s="108">
        <v>500005</v>
      </c>
      <c r="K447" s="105" t="s">
        <v>855</v>
      </c>
      <c r="L447" s="105">
        <v>0</v>
      </c>
      <c r="M447" s="105" t="s">
        <v>855</v>
      </c>
      <c r="N447" s="105">
        <v>0</v>
      </c>
      <c r="O447" s="105" t="s">
        <v>855</v>
      </c>
      <c r="P447" s="105">
        <v>0</v>
      </c>
      <c r="Q447" s="105" t="s">
        <v>855</v>
      </c>
      <c r="R447" s="105">
        <v>0</v>
      </c>
      <c r="S447" s="105" t="s">
        <v>855</v>
      </c>
      <c r="T447" s="105">
        <v>0</v>
      </c>
      <c r="U447" s="105" t="s">
        <v>855</v>
      </c>
      <c r="V447" s="109">
        <v>0</v>
      </c>
    </row>
    <row r="448" spans="1:22">
      <c r="A448" s="98" t="s">
        <v>2017</v>
      </c>
      <c r="B448" s="99" t="s">
        <v>2018</v>
      </c>
      <c r="C448" s="99" t="s">
        <v>2019</v>
      </c>
      <c r="D448" s="99" t="s">
        <v>871</v>
      </c>
      <c r="E448" s="99" t="s">
        <v>854</v>
      </c>
      <c r="F448" s="100">
        <v>44070179.950000003</v>
      </c>
      <c r="G448" s="101">
        <v>39568</v>
      </c>
      <c r="H448" s="102">
        <v>180894</v>
      </c>
      <c r="I448" s="102">
        <v>1025895</v>
      </c>
      <c r="J448" s="102">
        <v>1206789</v>
      </c>
      <c r="K448" s="99" t="s">
        <v>883</v>
      </c>
      <c r="L448" s="102">
        <v>286074</v>
      </c>
      <c r="M448" s="99" t="s">
        <v>884</v>
      </c>
      <c r="N448" s="99">
        <v>136</v>
      </c>
      <c r="O448" s="99" t="s">
        <v>899</v>
      </c>
      <c r="P448" s="102">
        <v>739685</v>
      </c>
      <c r="Q448" s="99" t="s">
        <v>855</v>
      </c>
      <c r="R448" s="99">
        <v>0</v>
      </c>
      <c r="S448" s="99" t="s">
        <v>855</v>
      </c>
      <c r="T448" s="99">
        <v>0</v>
      </c>
      <c r="U448" s="99" t="s">
        <v>855</v>
      </c>
      <c r="V448" s="103">
        <v>0</v>
      </c>
    </row>
    <row r="449" spans="1:22">
      <c r="A449" s="104" t="s">
        <v>799</v>
      </c>
      <c r="B449" s="105" t="s">
        <v>2020</v>
      </c>
      <c r="C449" s="105" t="s">
        <v>2021</v>
      </c>
      <c r="D449" s="105" t="s">
        <v>871</v>
      </c>
      <c r="E449" s="105" t="s">
        <v>854</v>
      </c>
      <c r="F449" s="106">
        <v>27037141</v>
      </c>
      <c r="G449" s="107">
        <v>37372</v>
      </c>
      <c r="H449" s="108">
        <v>4500000</v>
      </c>
      <c r="I449" s="108">
        <v>9000000</v>
      </c>
      <c r="J449" s="108">
        <v>13500000</v>
      </c>
      <c r="K449" s="105" t="s">
        <v>855</v>
      </c>
      <c r="L449" s="105">
        <v>0</v>
      </c>
      <c r="M449" s="105" t="s">
        <v>855</v>
      </c>
      <c r="N449" s="105">
        <v>0</v>
      </c>
      <c r="O449" s="105" t="s">
        <v>855</v>
      </c>
      <c r="P449" s="105">
        <v>0</v>
      </c>
      <c r="Q449" s="105" t="s">
        <v>855</v>
      </c>
      <c r="R449" s="105">
        <v>0</v>
      </c>
      <c r="S449" s="105" t="s">
        <v>855</v>
      </c>
      <c r="T449" s="105">
        <v>0</v>
      </c>
      <c r="U449" s="105" t="s">
        <v>855</v>
      </c>
      <c r="V449" s="109">
        <v>0</v>
      </c>
    </row>
    <row r="450" spans="1:22">
      <c r="A450" s="98" t="s">
        <v>2022</v>
      </c>
      <c r="B450" s="99" t="s">
        <v>2023</v>
      </c>
      <c r="C450" s="99" t="s">
        <v>2024</v>
      </c>
      <c r="D450" s="99" t="s">
        <v>914</v>
      </c>
      <c r="E450" s="99" t="s">
        <v>854</v>
      </c>
      <c r="F450" s="100">
        <v>130586573.48999999</v>
      </c>
      <c r="G450" s="101">
        <v>41835</v>
      </c>
      <c r="H450" s="102">
        <v>78506215</v>
      </c>
      <c r="I450" s="99">
        <v>0</v>
      </c>
      <c r="J450" s="102">
        <v>78506215</v>
      </c>
      <c r="K450" s="99" t="s">
        <v>855</v>
      </c>
      <c r="L450" s="99">
        <v>0</v>
      </c>
      <c r="M450" s="99" t="s">
        <v>855</v>
      </c>
      <c r="N450" s="99">
        <v>0</v>
      </c>
      <c r="O450" s="99" t="s">
        <v>855</v>
      </c>
      <c r="P450" s="99">
        <v>0</v>
      </c>
      <c r="Q450" s="99" t="s">
        <v>855</v>
      </c>
      <c r="R450" s="99">
        <v>0</v>
      </c>
      <c r="S450" s="99" t="s">
        <v>855</v>
      </c>
      <c r="T450" s="99">
        <v>0</v>
      </c>
      <c r="U450" s="99" t="s">
        <v>855</v>
      </c>
      <c r="V450" s="103">
        <v>0</v>
      </c>
    </row>
    <row r="451" spans="1:22">
      <c r="A451" s="104" t="s">
        <v>2025</v>
      </c>
      <c r="B451" s="105" t="s">
        <v>2026</v>
      </c>
      <c r="C451" s="105" t="s">
        <v>2027</v>
      </c>
      <c r="D451" s="105" t="s">
        <v>914</v>
      </c>
      <c r="E451" s="105" t="s">
        <v>854</v>
      </c>
      <c r="F451" s="106">
        <v>1072815631.8</v>
      </c>
      <c r="G451" s="107">
        <v>42418</v>
      </c>
      <c r="H451" s="108">
        <v>173500000</v>
      </c>
      <c r="I451" s="105">
        <v>0</v>
      </c>
      <c r="J451" s="108">
        <v>173500000</v>
      </c>
      <c r="K451" s="105" t="s">
        <v>855</v>
      </c>
      <c r="L451" s="105">
        <v>0</v>
      </c>
      <c r="M451" s="105" t="s">
        <v>855</v>
      </c>
      <c r="N451" s="105">
        <v>0</v>
      </c>
      <c r="O451" s="105" t="s">
        <v>855</v>
      </c>
      <c r="P451" s="105">
        <v>0</v>
      </c>
      <c r="Q451" s="105" t="s">
        <v>855</v>
      </c>
      <c r="R451" s="105">
        <v>0</v>
      </c>
      <c r="S451" s="105" t="s">
        <v>855</v>
      </c>
      <c r="T451" s="105">
        <v>0</v>
      </c>
      <c r="U451" s="105" t="s">
        <v>855</v>
      </c>
      <c r="V451" s="109">
        <v>0</v>
      </c>
    </row>
    <row r="452" spans="1:22">
      <c r="A452" s="98" t="s">
        <v>2028</v>
      </c>
      <c r="B452" s="99" t="s">
        <v>2029</v>
      </c>
      <c r="C452" s="99" t="s">
        <v>2030</v>
      </c>
      <c r="D452" s="99" t="s">
        <v>871</v>
      </c>
      <c r="E452" s="99" t="s">
        <v>854</v>
      </c>
      <c r="F452" s="100">
        <v>14921838.99</v>
      </c>
      <c r="G452" s="101">
        <v>42480</v>
      </c>
      <c r="H452" s="102">
        <v>2353672</v>
      </c>
      <c r="I452" s="102">
        <v>4266666</v>
      </c>
      <c r="J452" s="102">
        <v>6620338</v>
      </c>
      <c r="K452" s="99" t="s">
        <v>855</v>
      </c>
      <c r="L452" s="99">
        <v>0</v>
      </c>
      <c r="M452" s="99" t="s">
        <v>855</v>
      </c>
      <c r="N452" s="99">
        <v>0</v>
      </c>
      <c r="O452" s="99" t="s">
        <v>855</v>
      </c>
      <c r="P452" s="99">
        <v>0</v>
      </c>
      <c r="Q452" s="99" t="s">
        <v>855</v>
      </c>
      <c r="R452" s="99">
        <v>0</v>
      </c>
      <c r="S452" s="99" t="s">
        <v>855</v>
      </c>
      <c r="T452" s="99">
        <v>0</v>
      </c>
      <c r="U452" s="99" t="s">
        <v>855</v>
      </c>
      <c r="V452" s="103">
        <v>0</v>
      </c>
    </row>
    <row r="453" spans="1:22">
      <c r="A453" s="104" t="s">
        <v>2031</v>
      </c>
      <c r="B453" s="105" t="s">
        <v>2032</v>
      </c>
      <c r="C453" s="105" t="s">
        <v>2033</v>
      </c>
      <c r="D453" s="105" t="s">
        <v>871</v>
      </c>
      <c r="E453" s="105" t="s">
        <v>854</v>
      </c>
      <c r="F453" s="106">
        <v>165988340.53999999</v>
      </c>
      <c r="G453" s="107">
        <v>42172</v>
      </c>
      <c r="H453" s="108">
        <v>2738293</v>
      </c>
      <c r="I453" s="108">
        <v>2548997</v>
      </c>
      <c r="J453" s="108">
        <v>5287290</v>
      </c>
      <c r="K453" s="105" t="s">
        <v>855</v>
      </c>
      <c r="L453" s="105">
        <v>0</v>
      </c>
      <c r="M453" s="105" t="s">
        <v>855</v>
      </c>
      <c r="N453" s="105">
        <v>0</v>
      </c>
      <c r="O453" s="105" t="s">
        <v>855</v>
      </c>
      <c r="P453" s="105">
        <v>0</v>
      </c>
      <c r="Q453" s="105" t="s">
        <v>855</v>
      </c>
      <c r="R453" s="105">
        <v>0</v>
      </c>
      <c r="S453" s="105" t="s">
        <v>855</v>
      </c>
      <c r="T453" s="105">
        <v>0</v>
      </c>
      <c r="U453" s="105" t="s">
        <v>855</v>
      </c>
      <c r="V453" s="109">
        <v>0</v>
      </c>
    </row>
    <row r="454" spans="1:22">
      <c r="A454" s="98" t="s">
        <v>2034</v>
      </c>
      <c r="B454" s="99" t="s">
        <v>2035</v>
      </c>
      <c r="C454" s="99" t="s">
        <v>2036</v>
      </c>
      <c r="D454" s="99" t="s">
        <v>914</v>
      </c>
      <c r="E454" s="99" t="s">
        <v>854</v>
      </c>
      <c r="F454" s="100">
        <v>144469396</v>
      </c>
      <c r="G454" s="101">
        <v>39798</v>
      </c>
      <c r="H454" s="102">
        <v>66002915</v>
      </c>
      <c r="I454" s="99">
        <v>0</v>
      </c>
      <c r="J454" s="102">
        <v>66002915</v>
      </c>
      <c r="K454" s="99" t="s">
        <v>855</v>
      </c>
      <c r="L454" s="99">
        <v>0</v>
      </c>
      <c r="M454" s="99" t="s">
        <v>855</v>
      </c>
      <c r="N454" s="99">
        <v>0</v>
      </c>
      <c r="O454" s="99" t="s">
        <v>855</v>
      </c>
      <c r="P454" s="99">
        <v>0</v>
      </c>
      <c r="Q454" s="99" t="s">
        <v>855</v>
      </c>
      <c r="R454" s="99">
        <v>0</v>
      </c>
      <c r="S454" s="99" t="s">
        <v>855</v>
      </c>
      <c r="T454" s="99">
        <v>0</v>
      </c>
      <c r="U454" s="99" t="s">
        <v>855</v>
      </c>
      <c r="V454" s="103">
        <v>0</v>
      </c>
    </row>
    <row r="455" spans="1:22">
      <c r="A455" s="104" t="s">
        <v>2037</v>
      </c>
      <c r="B455" s="105" t="s">
        <v>803</v>
      </c>
      <c r="C455" s="105" t="s">
        <v>2038</v>
      </c>
      <c r="D455" s="105" t="s">
        <v>871</v>
      </c>
      <c r="E455" s="105" t="s">
        <v>854</v>
      </c>
      <c r="F455" s="106">
        <v>21944721.25</v>
      </c>
      <c r="G455" s="107">
        <v>42348</v>
      </c>
      <c r="H455" s="108">
        <v>167915</v>
      </c>
      <c r="I455" s="108">
        <v>335240</v>
      </c>
      <c r="J455" s="108">
        <v>503155</v>
      </c>
      <c r="K455" s="105" t="s">
        <v>855</v>
      </c>
      <c r="L455" s="105">
        <v>0</v>
      </c>
      <c r="M455" s="105" t="s">
        <v>855</v>
      </c>
      <c r="N455" s="105">
        <v>0</v>
      </c>
      <c r="O455" s="105" t="s">
        <v>855</v>
      </c>
      <c r="P455" s="105">
        <v>0</v>
      </c>
      <c r="Q455" s="105" t="s">
        <v>855</v>
      </c>
      <c r="R455" s="105">
        <v>0</v>
      </c>
      <c r="S455" s="105" t="s">
        <v>855</v>
      </c>
      <c r="T455" s="105">
        <v>0</v>
      </c>
      <c r="U455" s="105" t="s">
        <v>855</v>
      </c>
      <c r="V455" s="109">
        <v>0</v>
      </c>
    </row>
    <row r="456" spans="1:22">
      <c r="A456" s="98" t="s">
        <v>2039</v>
      </c>
      <c r="B456" s="99" t="s">
        <v>2040</v>
      </c>
      <c r="C456" s="99" t="s">
        <v>2041</v>
      </c>
      <c r="D456" s="99" t="s">
        <v>871</v>
      </c>
      <c r="E456" s="99" t="s">
        <v>854</v>
      </c>
      <c r="F456" s="100">
        <v>177000000</v>
      </c>
      <c r="G456" s="101">
        <v>41758</v>
      </c>
      <c r="H456" s="102">
        <v>1587101</v>
      </c>
      <c r="I456" s="102">
        <v>1360709</v>
      </c>
      <c r="J456" s="102">
        <v>2947810</v>
      </c>
      <c r="K456" s="99" t="s">
        <v>855</v>
      </c>
      <c r="L456" s="99">
        <v>0</v>
      </c>
      <c r="M456" s="99" t="s">
        <v>855</v>
      </c>
      <c r="N456" s="99">
        <v>0</v>
      </c>
      <c r="O456" s="99" t="s">
        <v>855</v>
      </c>
      <c r="P456" s="99">
        <v>0</v>
      </c>
      <c r="Q456" s="99" t="s">
        <v>855</v>
      </c>
      <c r="R456" s="99">
        <v>0</v>
      </c>
      <c r="S456" s="99" t="s">
        <v>855</v>
      </c>
      <c r="T456" s="99">
        <v>0</v>
      </c>
      <c r="U456" s="99" t="s">
        <v>855</v>
      </c>
      <c r="V456" s="103">
        <v>0</v>
      </c>
    </row>
    <row r="457" spans="1:22">
      <c r="A457" s="104" t="s">
        <v>2042</v>
      </c>
      <c r="B457" s="105" t="s">
        <v>2043</v>
      </c>
      <c r="C457" s="105" t="s">
        <v>2044</v>
      </c>
      <c r="D457" s="105" t="s">
        <v>871</v>
      </c>
      <c r="E457" s="105" t="s">
        <v>854</v>
      </c>
      <c r="F457" s="106">
        <v>263145011.81999999</v>
      </c>
      <c r="G457" s="107">
        <v>42431</v>
      </c>
      <c r="H457" s="108">
        <v>9743971</v>
      </c>
      <c r="I457" s="108">
        <v>2100299</v>
      </c>
      <c r="J457" s="108">
        <v>11844270</v>
      </c>
      <c r="K457" s="105" t="s">
        <v>855</v>
      </c>
      <c r="L457" s="105">
        <v>0</v>
      </c>
      <c r="M457" s="105" t="s">
        <v>855</v>
      </c>
      <c r="N457" s="105">
        <v>0</v>
      </c>
      <c r="O457" s="105" t="s">
        <v>855</v>
      </c>
      <c r="P457" s="105">
        <v>0</v>
      </c>
      <c r="Q457" s="105" t="s">
        <v>855</v>
      </c>
      <c r="R457" s="105">
        <v>0</v>
      </c>
      <c r="S457" s="105" t="s">
        <v>855</v>
      </c>
      <c r="T457" s="105">
        <v>0</v>
      </c>
      <c r="U457" s="105" t="s">
        <v>855</v>
      </c>
      <c r="V457" s="109">
        <v>0</v>
      </c>
    </row>
    <row r="458" spans="1:22">
      <c r="A458" s="98" t="s">
        <v>806</v>
      </c>
      <c r="B458" s="99" t="s">
        <v>2045</v>
      </c>
      <c r="C458" s="99" t="s">
        <v>2046</v>
      </c>
      <c r="D458" s="99" t="s">
        <v>871</v>
      </c>
      <c r="E458" s="99" t="s">
        <v>854</v>
      </c>
      <c r="F458" s="100">
        <v>63571415865.089996</v>
      </c>
      <c r="G458" s="101">
        <v>42152</v>
      </c>
      <c r="H458" s="102">
        <v>571644217</v>
      </c>
      <c r="I458" s="102">
        <v>1119340706</v>
      </c>
      <c r="J458" s="102">
        <v>1690984923</v>
      </c>
      <c r="K458" s="99" t="s">
        <v>855</v>
      </c>
      <c r="L458" s="99">
        <v>0</v>
      </c>
      <c r="M458" s="99" t="s">
        <v>855</v>
      </c>
      <c r="N458" s="99">
        <v>0</v>
      </c>
      <c r="O458" s="99" t="s">
        <v>855</v>
      </c>
      <c r="P458" s="99">
        <v>0</v>
      </c>
      <c r="Q458" s="99" t="s">
        <v>855</v>
      </c>
      <c r="R458" s="99">
        <v>0</v>
      </c>
      <c r="S458" s="99" t="s">
        <v>855</v>
      </c>
      <c r="T458" s="99">
        <v>0</v>
      </c>
      <c r="U458" s="99" t="s">
        <v>855</v>
      </c>
      <c r="V458" s="103">
        <v>0</v>
      </c>
    </row>
    <row r="459" spans="1:22">
      <c r="A459" s="104" t="s">
        <v>2047</v>
      </c>
      <c r="B459" s="105" t="s">
        <v>2048</v>
      </c>
      <c r="C459" s="105" t="s">
        <v>2049</v>
      </c>
      <c r="D459" s="105" t="s">
        <v>853</v>
      </c>
      <c r="E459" s="105" t="s">
        <v>854</v>
      </c>
      <c r="F459" s="106">
        <v>8680065.6600000001</v>
      </c>
      <c r="G459" s="107">
        <v>42489</v>
      </c>
      <c r="H459" s="108">
        <v>95789512</v>
      </c>
      <c r="I459" s="105">
        <v>0</v>
      </c>
      <c r="J459" s="108">
        <v>95789512</v>
      </c>
      <c r="K459" s="105" t="s">
        <v>855</v>
      </c>
      <c r="L459" s="105">
        <v>0</v>
      </c>
      <c r="M459" s="105" t="s">
        <v>855</v>
      </c>
      <c r="N459" s="105">
        <v>0</v>
      </c>
      <c r="O459" s="105" t="s">
        <v>855</v>
      </c>
      <c r="P459" s="105">
        <v>0</v>
      </c>
      <c r="Q459" s="105" t="s">
        <v>855</v>
      </c>
      <c r="R459" s="105">
        <v>0</v>
      </c>
      <c r="S459" s="105" t="s">
        <v>855</v>
      </c>
      <c r="T459" s="105">
        <v>0</v>
      </c>
      <c r="U459" s="105" t="s">
        <v>855</v>
      </c>
      <c r="V459" s="109">
        <v>0</v>
      </c>
    </row>
    <row r="460" spans="1:22">
      <c r="A460" s="98" t="s">
        <v>2050</v>
      </c>
      <c r="B460" s="99" t="s">
        <v>2051</v>
      </c>
      <c r="C460" s="99" t="s">
        <v>2052</v>
      </c>
      <c r="D460" s="99" t="s">
        <v>914</v>
      </c>
      <c r="E460" s="99" t="s">
        <v>854</v>
      </c>
      <c r="F460" s="100">
        <v>2807005993.8800001</v>
      </c>
      <c r="G460" s="101">
        <v>42333</v>
      </c>
      <c r="H460" s="102">
        <v>16354401</v>
      </c>
      <c r="I460" s="99">
        <v>0</v>
      </c>
      <c r="J460" s="102">
        <v>16354401</v>
      </c>
      <c r="K460" s="99" t="s">
        <v>855</v>
      </c>
      <c r="L460" s="99">
        <v>0</v>
      </c>
      <c r="M460" s="99" t="s">
        <v>855</v>
      </c>
      <c r="N460" s="99">
        <v>0</v>
      </c>
      <c r="O460" s="99" t="s">
        <v>855</v>
      </c>
      <c r="P460" s="99">
        <v>0</v>
      </c>
      <c r="Q460" s="99" t="s">
        <v>855</v>
      </c>
      <c r="R460" s="99">
        <v>0</v>
      </c>
      <c r="S460" s="99" t="s">
        <v>855</v>
      </c>
      <c r="T460" s="99">
        <v>0</v>
      </c>
      <c r="U460" s="99" t="s">
        <v>855</v>
      </c>
      <c r="V460" s="103">
        <v>0</v>
      </c>
    </row>
    <row r="461" spans="1:22">
      <c r="A461" s="104" t="s">
        <v>2053</v>
      </c>
      <c r="B461" s="105" t="s">
        <v>2054</v>
      </c>
      <c r="C461" s="105" t="s">
        <v>2055</v>
      </c>
      <c r="D461" s="105" t="s">
        <v>871</v>
      </c>
      <c r="E461" s="105" t="s">
        <v>854</v>
      </c>
      <c r="F461" s="106">
        <v>125939000</v>
      </c>
      <c r="G461" s="107">
        <v>41600</v>
      </c>
      <c r="H461" s="108">
        <v>26162996</v>
      </c>
      <c r="I461" s="105">
        <v>0</v>
      </c>
      <c r="J461" s="108">
        <v>26162996</v>
      </c>
      <c r="K461" s="105" t="s">
        <v>855</v>
      </c>
      <c r="L461" s="105">
        <v>0</v>
      </c>
      <c r="M461" s="105" t="s">
        <v>855</v>
      </c>
      <c r="N461" s="105">
        <v>0</v>
      </c>
      <c r="O461" s="105" t="s">
        <v>855</v>
      </c>
      <c r="P461" s="105">
        <v>0</v>
      </c>
      <c r="Q461" s="105" t="s">
        <v>855</v>
      </c>
      <c r="R461" s="105">
        <v>0</v>
      </c>
      <c r="S461" s="105" t="s">
        <v>855</v>
      </c>
      <c r="T461" s="105">
        <v>0</v>
      </c>
      <c r="U461" s="105" t="s">
        <v>855</v>
      </c>
      <c r="V461" s="109">
        <v>0</v>
      </c>
    </row>
    <row r="462" spans="1:22">
      <c r="A462" s="98" t="s">
        <v>2056</v>
      </c>
      <c r="B462" s="99" t="s">
        <v>2057</v>
      </c>
      <c r="C462" s="99" t="s">
        <v>2058</v>
      </c>
      <c r="D462" s="99" t="s">
        <v>871</v>
      </c>
      <c r="E462" s="99" t="s">
        <v>854</v>
      </c>
      <c r="F462" s="100">
        <v>140012637.44</v>
      </c>
      <c r="G462" s="101">
        <v>41737</v>
      </c>
      <c r="H462" s="102">
        <v>85937255</v>
      </c>
      <c r="I462" s="102">
        <v>145449893</v>
      </c>
      <c r="J462" s="102">
        <v>231387148</v>
      </c>
      <c r="K462" s="99" t="s">
        <v>855</v>
      </c>
      <c r="L462" s="99">
        <v>0</v>
      </c>
      <c r="M462" s="99" t="s">
        <v>855</v>
      </c>
      <c r="N462" s="99">
        <v>0</v>
      </c>
      <c r="O462" s="99" t="s">
        <v>855</v>
      </c>
      <c r="P462" s="99">
        <v>0</v>
      </c>
      <c r="Q462" s="99" t="s">
        <v>855</v>
      </c>
      <c r="R462" s="99">
        <v>0</v>
      </c>
      <c r="S462" s="99" t="s">
        <v>855</v>
      </c>
      <c r="T462" s="99">
        <v>0</v>
      </c>
      <c r="U462" s="99" t="s">
        <v>855</v>
      </c>
      <c r="V462" s="103">
        <v>0</v>
      </c>
    </row>
    <row r="463" spans="1:22">
      <c r="A463" s="104" t="s">
        <v>2059</v>
      </c>
      <c r="B463" s="105" t="s">
        <v>2060</v>
      </c>
      <c r="C463" s="105" t="s">
        <v>2061</v>
      </c>
      <c r="D463" s="105" t="s">
        <v>2767</v>
      </c>
      <c r="E463" s="105" t="s">
        <v>854</v>
      </c>
      <c r="F463" s="106">
        <v>571815320</v>
      </c>
      <c r="G463" s="107">
        <v>42123</v>
      </c>
      <c r="H463" s="108">
        <v>571815320</v>
      </c>
      <c r="I463" s="105">
        <v>0</v>
      </c>
      <c r="J463" s="108">
        <v>571815320</v>
      </c>
      <c r="K463" s="105" t="s">
        <v>855</v>
      </c>
      <c r="L463" s="105">
        <v>0</v>
      </c>
      <c r="M463" s="105" t="s">
        <v>855</v>
      </c>
      <c r="N463" s="105">
        <v>0</v>
      </c>
      <c r="O463" s="105" t="s">
        <v>855</v>
      </c>
      <c r="P463" s="105">
        <v>0</v>
      </c>
      <c r="Q463" s="105" t="s">
        <v>855</v>
      </c>
      <c r="R463" s="105">
        <v>0</v>
      </c>
      <c r="S463" s="105" t="s">
        <v>855</v>
      </c>
      <c r="T463" s="105">
        <v>0</v>
      </c>
      <c r="U463" s="105" t="s">
        <v>855</v>
      </c>
      <c r="V463" s="109">
        <v>0</v>
      </c>
    </row>
    <row r="464" spans="1:22">
      <c r="A464" s="98" t="s">
        <v>2062</v>
      </c>
      <c r="B464" s="99" t="s">
        <v>2063</v>
      </c>
      <c r="C464" s="99" t="s">
        <v>2064</v>
      </c>
      <c r="D464" s="99" t="s">
        <v>871</v>
      </c>
      <c r="E464" s="99" t="s">
        <v>854</v>
      </c>
      <c r="F464" s="100">
        <v>8186220.6600000001</v>
      </c>
      <c r="G464" s="101">
        <v>42489</v>
      </c>
      <c r="H464" s="102">
        <v>1456603</v>
      </c>
      <c r="I464" s="102">
        <v>2802678</v>
      </c>
      <c r="J464" s="102">
        <v>4259281</v>
      </c>
      <c r="K464" s="99" t="s">
        <v>855</v>
      </c>
      <c r="L464" s="99">
        <v>0</v>
      </c>
      <c r="M464" s="99" t="s">
        <v>855</v>
      </c>
      <c r="N464" s="99">
        <v>0</v>
      </c>
      <c r="O464" s="99" t="s">
        <v>855</v>
      </c>
      <c r="P464" s="99">
        <v>0</v>
      </c>
      <c r="Q464" s="99" t="s">
        <v>855</v>
      </c>
      <c r="R464" s="99">
        <v>0</v>
      </c>
      <c r="S464" s="99" t="s">
        <v>855</v>
      </c>
      <c r="T464" s="99">
        <v>0</v>
      </c>
      <c r="U464" s="99" t="s">
        <v>855</v>
      </c>
      <c r="V464" s="103">
        <v>0</v>
      </c>
    </row>
    <row r="465" spans="1:22">
      <c r="A465" s="104" t="s">
        <v>809</v>
      </c>
      <c r="B465" s="105" t="s">
        <v>2065</v>
      </c>
      <c r="C465" s="105" t="s">
        <v>2066</v>
      </c>
      <c r="D465" s="105" t="s">
        <v>914</v>
      </c>
      <c r="E465" s="105" t="s">
        <v>854</v>
      </c>
      <c r="F465" s="106">
        <v>9913414421.7399998</v>
      </c>
      <c r="G465" s="107">
        <v>41918</v>
      </c>
      <c r="H465" s="108">
        <v>2421032479</v>
      </c>
      <c r="I465" s="105">
        <v>0</v>
      </c>
      <c r="J465" s="108">
        <v>2421032479</v>
      </c>
      <c r="K465" s="105" t="s">
        <v>855</v>
      </c>
      <c r="L465" s="105">
        <v>0</v>
      </c>
      <c r="M465" s="105" t="s">
        <v>855</v>
      </c>
      <c r="N465" s="105">
        <v>0</v>
      </c>
      <c r="O465" s="105" t="s">
        <v>855</v>
      </c>
      <c r="P465" s="105">
        <v>0</v>
      </c>
      <c r="Q465" s="105" t="s">
        <v>855</v>
      </c>
      <c r="R465" s="105">
        <v>0</v>
      </c>
      <c r="S465" s="105" t="s">
        <v>855</v>
      </c>
      <c r="T465" s="105">
        <v>0</v>
      </c>
      <c r="U465" s="105" t="s">
        <v>855</v>
      </c>
      <c r="V465" s="109">
        <v>0</v>
      </c>
    </row>
    <row r="466" spans="1:22">
      <c r="A466" s="98" t="s">
        <v>810</v>
      </c>
      <c r="B466" s="99" t="s">
        <v>2067</v>
      </c>
      <c r="C466" s="99" t="s">
        <v>2068</v>
      </c>
      <c r="D466" s="99" t="s">
        <v>914</v>
      </c>
      <c r="E466" s="99" t="s">
        <v>854</v>
      </c>
      <c r="F466" s="100">
        <v>243022170.40000001</v>
      </c>
      <c r="G466" s="101">
        <v>42181</v>
      </c>
      <c r="H466" s="102">
        <v>67500665</v>
      </c>
      <c r="I466" s="99">
        <v>0</v>
      </c>
      <c r="J466" s="102">
        <v>67500665</v>
      </c>
      <c r="K466" s="99" t="s">
        <v>855</v>
      </c>
      <c r="L466" s="99">
        <v>0</v>
      </c>
      <c r="M466" s="99" t="s">
        <v>855</v>
      </c>
      <c r="N466" s="99">
        <v>0</v>
      </c>
      <c r="O466" s="99" t="s">
        <v>855</v>
      </c>
      <c r="P466" s="99">
        <v>0</v>
      </c>
      <c r="Q466" s="99" t="s">
        <v>855</v>
      </c>
      <c r="R466" s="99">
        <v>0</v>
      </c>
      <c r="S466" s="99" t="s">
        <v>855</v>
      </c>
      <c r="T466" s="99">
        <v>0</v>
      </c>
      <c r="U466" s="99" t="s">
        <v>855</v>
      </c>
      <c r="V466" s="103">
        <v>0</v>
      </c>
    </row>
    <row r="467" spans="1:22">
      <c r="A467" s="104" t="s">
        <v>2069</v>
      </c>
      <c r="B467" s="105" t="s">
        <v>2070</v>
      </c>
      <c r="C467" s="105" t="s">
        <v>2071</v>
      </c>
      <c r="D467" s="105" t="s">
        <v>914</v>
      </c>
      <c r="E467" s="105" t="s">
        <v>854</v>
      </c>
      <c r="F467" s="106">
        <v>541374269.58000004</v>
      </c>
      <c r="G467" s="107">
        <v>42304</v>
      </c>
      <c r="H467" s="108">
        <v>165637727</v>
      </c>
      <c r="I467" s="105">
        <v>0</v>
      </c>
      <c r="J467" s="108">
        <v>165637727</v>
      </c>
      <c r="K467" s="105" t="s">
        <v>855</v>
      </c>
      <c r="L467" s="105">
        <v>0</v>
      </c>
      <c r="M467" s="105" t="s">
        <v>855</v>
      </c>
      <c r="N467" s="105">
        <v>0</v>
      </c>
      <c r="O467" s="105" t="s">
        <v>855</v>
      </c>
      <c r="P467" s="105">
        <v>0</v>
      </c>
      <c r="Q467" s="105" t="s">
        <v>855</v>
      </c>
      <c r="R467" s="105">
        <v>0</v>
      </c>
      <c r="S467" s="105" t="s">
        <v>855</v>
      </c>
      <c r="T467" s="105">
        <v>0</v>
      </c>
      <c r="U467" s="105" t="s">
        <v>855</v>
      </c>
      <c r="V467" s="109">
        <v>0</v>
      </c>
    </row>
    <row r="468" spans="1:22">
      <c r="A468" s="98" t="s">
        <v>2072</v>
      </c>
      <c r="B468" s="99" t="s">
        <v>2073</v>
      </c>
      <c r="C468" s="99" t="s">
        <v>2074</v>
      </c>
      <c r="D468" s="99" t="s">
        <v>914</v>
      </c>
      <c r="E468" s="99" t="s">
        <v>854</v>
      </c>
      <c r="F468" s="100">
        <v>2737360871.6999998</v>
      </c>
      <c r="G468" s="101">
        <v>42495</v>
      </c>
      <c r="H468" s="102">
        <v>652742192</v>
      </c>
      <c r="I468" s="99">
        <v>0</v>
      </c>
      <c r="J468" s="102">
        <v>652742192</v>
      </c>
      <c r="K468" s="99" t="s">
        <v>855</v>
      </c>
      <c r="L468" s="99">
        <v>0</v>
      </c>
      <c r="M468" s="99" t="s">
        <v>855</v>
      </c>
      <c r="N468" s="99">
        <v>0</v>
      </c>
      <c r="O468" s="99" t="s">
        <v>855</v>
      </c>
      <c r="P468" s="99">
        <v>0</v>
      </c>
      <c r="Q468" s="99" t="s">
        <v>855</v>
      </c>
      <c r="R468" s="99">
        <v>0</v>
      </c>
      <c r="S468" s="99" t="s">
        <v>855</v>
      </c>
      <c r="T468" s="99">
        <v>0</v>
      </c>
      <c r="U468" s="99" t="s">
        <v>855</v>
      </c>
      <c r="V468" s="103">
        <v>0</v>
      </c>
    </row>
    <row r="469" spans="1:22">
      <c r="A469" s="104" t="s">
        <v>813</v>
      </c>
      <c r="B469" s="105" t="s">
        <v>2075</v>
      </c>
      <c r="C469" s="105" t="s">
        <v>2076</v>
      </c>
      <c r="D469" s="105" t="s">
        <v>929</v>
      </c>
      <c r="E469" s="105" t="s">
        <v>854</v>
      </c>
      <c r="F469" s="106">
        <v>2215291165.5999999</v>
      </c>
      <c r="G469" s="107">
        <v>41908</v>
      </c>
      <c r="H469" s="108">
        <v>64484433</v>
      </c>
      <c r="I469" s="108">
        <v>96775022</v>
      </c>
      <c r="J469" s="108">
        <v>161259455</v>
      </c>
      <c r="K469" s="105" t="s">
        <v>855</v>
      </c>
      <c r="L469" s="105">
        <v>0</v>
      </c>
      <c r="M469" s="105" t="s">
        <v>855</v>
      </c>
      <c r="N469" s="105">
        <v>0</v>
      </c>
      <c r="O469" s="105" t="s">
        <v>855</v>
      </c>
      <c r="P469" s="105">
        <v>0</v>
      </c>
      <c r="Q469" s="105" t="s">
        <v>855</v>
      </c>
      <c r="R469" s="105">
        <v>0</v>
      </c>
      <c r="S469" s="105" t="s">
        <v>855</v>
      </c>
      <c r="T469" s="105">
        <v>0</v>
      </c>
      <c r="U469" s="105" t="s">
        <v>855</v>
      </c>
      <c r="V469" s="109">
        <v>0</v>
      </c>
    </row>
    <row r="470" spans="1:22">
      <c r="A470" s="98" t="s">
        <v>859</v>
      </c>
      <c r="B470" s="99" t="s">
        <v>860</v>
      </c>
      <c r="C470" s="99" t="s">
        <v>861</v>
      </c>
      <c r="D470" s="99" t="s">
        <v>862</v>
      </c>
      <c r="E470" s="99" t="s">
        <v>863</v>
      </c>
      <c r="F470" s="100">
        <v>160725352.40000001</v>
      </c>
      <c r="G470" s="101">
        <v>42465</v>
      </c>
      <c r="H470" s="99">
        <v>0</v>
      </c>
      <c r="I470" s="102">
        <v>3540206</v>
      </c>
      <c r="J470" s="102">
        <v>3540206</v>
      </c>
      <c r="K470" s="99" t="s">
        <v>855</v>
      </c>
      <c r="L470" s="99">
        <v>0</v>
      </c>
      <c r="M470" s="99" t="s">
        <v>855</v>
      </c>
      <c r="N470" s="99">
        <v>0</v>
      </c>
      <c r="O470" s="99" t="s">
        <v>855</v>
      </c>
      <c r="P470" s="99">
        <v>0</v>
      </c>
      <c r="Q470" s="99" t="s">
        <v>855</v>
      </c>
      <c r="R470" s="99">
        <v>0</v>
      </c>
      <c r="S470" s="99" t="s">
        <v>855</v>
      </c>
      <c r="T470" s="99">
        <v>0</v>
      </c>
      <c r="U470" s="99" t="s">
        <v>855</v>
      </c>
      <c r="V470" s="103">
        <v>0</v>
      </c>
    </row>
    <row r="471" spans="1:22">
      <c r="A471" s="104" t="s">
        <v>2077</v>
      </c>
      <c r="B471" s="105" t="s">
        <v>2078</v>
      </c>
      <c r="C471" s="105" t="s">
        <v>2079</v>
      </c>
      <c r="D471" s="105" t="s">
        <v>871</v>
      </c>
      <c r="E471" s="105" t="s">
        <v>854</v>
      </c>
      <c r="F471" s="106">
        <v>30000000</v>
      </c>
      <c r="G471" s="107">
        <v>42122</v>
      </c>
      <c r="H471" s="108">
        <v>1532000</v>
      </c>
      <c r="I471" s="108">
        <v>1932000</v>
      </c>
      <c r="J471" s="108">
        <v>3464000</v>
      </c>
      <c r="K471" s="105" t="s">
        <v>855</v>
      </c>
      <c r="L471" s="105">
        <v>0</v>
      </c>
      <c r="M471" s="105" t="s">
        <v>855</v>
      </c>
      <c r="N471" s="105">
        <v>0</v>
      </c>
      <c r="O471" s="105" t="s">
        <v>855</v>
      </c>
      <c r="P471" s="105">
        <v>0</v>
      </c>
      <c r="Q471" s="105" t="s">
        <v>855</v>
      </c>
      <c r="R471" s="105">
        <v>0</v>
      </c>
      <c r="S471" s="105" t="s">
        <v>855</v>
      </c>
      <c r="T471" s="105">
        <v>0</v>
      </c>
      <c r="U471" s="105" t="s">
        <v>855</v>
      </c>
      <c r="V471" s="109">
        <v>0</v>
      </c>
    </row>
    <row r="472" spans="1:22">
      <c r="A472" s="98" t="s">
        <v>2080</v>
      </c>
      <c r="B472" s="99" t="s">
        <v>2081</v>
      </c>
      <c r="C472" s="99" t="s">
        <v>2082</v>
      </c>
      <c r="D472" s="99" t="s">
        <v>871</v>
      </c>
      <c r="E472" s="99" t="s">
        <v>854</v>
      </c>
      <c r="F472" s="100">
        <v>71000000</v>
      </c>
      <c r="G472" s="101">
        <v>41290</v>
      </c>
      <c r="H472" s="102">
        <v>610000</v>
      </c>
      <c r="I472" s="99">
        <v>0</v>
      </c>
      <c r="J472" s="102">
        <v>610000</v>
      </c>
      <c r="K472" s="99" t="s">
        <v>855</v>
      </c>
      <c r="L472" s="99">
        <v>0</v>
      </c>
      <c r="M472" s="99" t="s">
        <v>855</v>
      </c>
      <c r="N472" s="99">
        <v>0</v>
      </c>
      <c r="O472" s="99" t="s">
        <v>855</v>
      </c>
      <c r="P472" s="99">
        <v>0</v>
      </c>
      <c r="Q472" s="99" t="s">
        <v>855</v>
      </c>
      <c r="R472" s="99">
        <v>0</v>
      </c>
      <c r="S472" s="99" t="s">
        <v>855</v>
      </c>
      <c r="T472" s="99">
        <v>0</v>
      </c>
      <c r="U472" s="99" t="s">
        <v>855</v>
      </c>
      <c r="V472" s="103">
        <v>0</v>
      </c>
    </row>
    <row r="473" spans="1:22">
      <c r="A473" s="104" t="s">
        <v>2083</v>
      </c>
      <c r="B473" s="105" t="s">
        <v>2084</v>
      </c>
      <c r="C473" s="105" t="s">
        <v>2085</v>
      </c>
      <c r="D473" s="105" t="s">
        <v>914</v>
      </c>
      <c r="E473" s="105" t="s">
        <v>854</v>
      </c>
      <c r="F473" s="106">
        <v>461080000</v>
      </c>
      <c r="G473" s="107">
        <v>42502</v>
      </c>
      <c r="H473" s="108">
        <v>73058769</v>
      </c>
      <c r="I473" s="105">
        <v>0</v>
      </c>
      <c r="J473" s="108">
        <v>73058769</v>
      </c>
      <c r="K473" s="105" t="s">
        <v>855</v>
      </c>
      <c r="L473" s="105">
        <v>0</v>
      </c>
      <c r="M473" s="105" t="s">
        <v>855</v>
      </c>
      <c r="N473" s="105">
        <v>0</v>
      </c>
      <c r="O473" s="105" t="s">
        <v>855</v>
      </c>
      <c r="P473" s="105">
        <v>0</v>
      </c>
      <c r="Q473" s="105" t="s">
        <v>855</v>
      </c>
      <c r="R473" s="105">
        <v>0</v>
      </c>
      <c r="S473" s="105" t="s">
        <v>855</v>
      </c>
      <c r="T473" s="105">
        <v>0</v>
      </c>
      <c r="U473" s="105" t="s">
        <v>855</v>
      </c>
      <c r="V473" s="109">
        <v>0</v>
      </c>
    </row>
    <row r="474" spans="1:22">
      <c r="A474" s="98" t="s">
        <v>816</v>
      </c>
      <c r="B474" s="99" t="s">
        <v>2086</v>
      </c>
      <c r="C474" s="99" t="s">
        <v>2087</v>
      </c>
      <c r="D474" s="99" t="s">
        <v>914</v>
      </c>
      <c r="E474" s="99" t="s">
        <v>854</v>
      </c>
      <c r="F474" s="100">
        <v>842979226.54999995</v>
      </c>
      <c r="G474" s="101">
        <v>41499</v>
      </c>
      <c r="H474" s="102">
        <v>176000000</v>
      </c>
      <c r="I474" s="99">
        <v>0</v>
      </c>
      <c r="J474" s="102">
        <v>176000000</v>
      </c>
      <c r="K474" s="99" t="s">
        <v>855</v>
      </c>
      <c r="L474" s="99">
        <v>0</v>
      </c>
      <c r="M474" s="99" t="s">
        <v>855</v>
      </c>
      <c r="N474" s="99">
        <v>0</v>
      </c>
      <c r="O474" s="99" t="s">
        <v>855</v>
      </c>
      <c r="P474" s="99">
        <v>0</v>
      </c>
      <c r="Q474" s="99" t="s">
        <v>855</v>
      </c>
      <c r="R474" s="99">
        <v>0</v>
      </c>
      <c r="S474" s="99" t="s">
        <v>855</v>
      </c>
      <c r="T474" s="99">
        <v>0</v>
      </c>
      <c r="U474" s="99" t="s">
        <v>855</v>
      </c>
      <c r="V474" s="103">
        <v>0</v>
      </c>
    </row>
    <row r="475" spans="1:22">
      <c r="A475" s="104" t="s">
        <v>2088</v>
      </c>
      <c r="B475" s="105" t="s">
        <v>817</v>
      </c>
      <c r="C475" s="105" t="s">
        <v>2089</v>
      </c>
      <c r="D475" s="105" t="s">
        <v>914</v>
      </c>
      <c r="E475" s="105" t="s">
        <v>854</v>
      </c>
      <c r="F475" s="106">
        <v>1060300760.04</v>
      </c>
      <c r="G475" s="107">
        <v>41577</v>
      </c>
      <c r="H475" s="108">
        <v>144177500</v>
      </c>
      <c r="I475" s="105">
        <v>0</v>
      </c>
      <c r="J475" s="108">
        <v>144177500</v>
      </c>
      <c r="K475" s="105" t="s">
        <v>855</v>
      </c>
      <c r="L475" s="105">
        <v>0</v>
      </c>
      <c r="M475" s="105" t="s">
        <v>855</v>
      </c>
      <c r="N475" s="105">
        <v>0</v>
      </c>
      <c r="O475" s="105" t="s">
        <v>855</v>
      </c>
      <c r="P475" s="105">
        <v>0</v>
      </c>
      <c r="Q475" s="105" t="s">
        <v>855</v>
      </c>
      <c r="R475" s="105">
        <v>0</v>
      </c>
      <c r="S475" s="105" t="s">
        <v>855</v>
      </c>
      <c r="T475" s="105">
        <v>0</v>
      </c>
      <c r="U475" s="105" t="s">
        <v>855</v>
      </c>
      <c r="V475" s="109">
        <v>0</v>
      </c>
    </row>
    <row r="476" spans="1:22">
      <c r="A476" s="98" t="s">
        <v>2090</v>
      </c>
      <c r="B476" s="99" t="s">
        <v>2091</v>
      </c>
      <c r="C476" s="99" t="s">
        <v>2092</v>
      </c>
      <c r="D476" s="99" t="s">
        <v>914</v>
      </c>
      <c r="E476" s="99" t="s">
        <v>854</v>
      </c>
      <c r="F476" s="100">
        <v>3838686104</v>
      </c>
      <c r="G476" s="101">
        <v>41670</v>
      </c>
      <c r="H476" s="102">
        <v>556405096</v>
      </c>
      <c r="I476" s="99">
        <v>0</v>
      </c>
      <c r="J476" s="102">
        <v>556405096</v>
      </c>
      <c r="K476" s="99" t="s">
        <v>855</v>
      </c>
      <c r="L476" s="99">
        <v>0</v>
      </c>
      <c r="M476" s="99" t="s">
        <v>855</v>
      </c>
      <c r="N476" s="99">
        <v>0</v>
      </c>
      <c r="O476" s="99" t="s">
        <v>855</v>
      </c>
      <c r="P476" s="99">
        <v>0</v>
      </c>
      <c r="Q476" s="99" t="s">
        <v>855</v>
      </c>
      <c r="R476" s="99">
        <v>0</v>
      </c>
      <c r="S476" s="99" t="s">
        <v>855</v>
      </c>
      <c r="T476" s="99">
        <v>0</v>
      </c>
      <c r="U476" s="99" t="s">
        <v>855</v>
      </c>
      <c r="V476" s="103">
        <v>0</v>
      </c>
    </row>
    <row r="477" spans="1:22">
      <c r="A477" s="104" t="s">
        <v>2093</v>
      </c>
      <c r="B477" s="105" t="s">
        <v>2094</v>
      </c>
      <c r="C477" s="105" t="s">
        <v>2095</v>
      </c>
      <c r="D477" s="105" t="s">
        <v>914</v>
      </c>
      <c r="E477" s="105" t="s">
        <v>854</v>
      </c>
      <c r="F477" s="106">
        <v>187708920.96000001</v>
      </c>
      <c r="G477" s="107">
        <v>41025</v>
      </c>
      <c r="H477" s="108">
        <v>66086364</v>
      </c>
      <c r="I477" s="105">
        <v>0</v>
      </c>
      <c r="J477" s="108">
        <v>66086364</v>
      </c>
      <c r="K477" s="105" t="s">
        <v>855</v>
      </c>
      <c r="L477" s="105">
        <v>0</v>
      </c>
      <c r="M477" s="105" t="s">
        <v>855</v>
      </c>
      <c r="N477" s="105">
        <v>0</v>
      </c>
      <c r="O477" s="105" t="s">
        <v>855</v>
      </c>
      <c r="P477" s="105">
        <v>0</v>
      </c>
      <c r="Q477" s="105" t="s">
        <v>855</v>
      </c>
      <c r="R477" s="105">
        <v>0</v>
      </c>
      <c r="S477" s="105" t="s">
        <v>855</v>
      </c>
      <c r="T477" s="105">
        <v>0</v>
      </c>
      <c r="U477" s="105" t="s">
        <v>855</v>
      </c>
      <c r="V477" s="109">
        <v>0</v>
      </c>
    </row>
    <row r="478" spans="1:22">
      <c r="A478" s="98" t="s">
        <v>2096</v>
      </c>
      <c r="B478" s="99" t="s">
        <v>2097</v>
      </c>
      <c r="C478" s="99" t="s">
        <v>2098</v>
      </c>
      <c r="D478" s="99" t="s">
        <v>871</v>
      </c>
      <c r="E478" s="99" t="s">
        <v>854</v>
      </c>
      <c r="F478" s="100">
        <v>745732912.17999995</v>
      </c>
      <c r="G478" s="101">
        <v>41477</v>
      </c>
      <c r="H478" s="102">
        <v>54076223</v>
      </c>
      <c r="I478" s="99">
        <v>0</v>
      </c>
      <c r="J478" s="102">
        <v>54076223</v>
      </c>
      <c r="K478" s="99" t="s">
        <v>855</v>
      </c>
      <c r="L478" s="99">
        <v>0</v>
      </c>
      <c r="M478" s="99" t="s">
        <v>855</v>
      </c>
      <c r="N478" s="99">
        <v>0</v>
      </c>
      <c r="O478" s="99" t="s">
        <v>855</v>
      </c>
      <c r="P478" s="99">
        <v>0</v>
      </c>
      <c r="Q478" s="99" t="s">
        <v>855</v>
      </c>
      <c r="R478" s="99">
        <v>0</v>
      </c>
      <c r="S478" s="99" t="s">
        <v>855</v>
      </c>
      <c r="T478" s="99">
        <v>0</v>
      </c>
      <c r="U478" s="99" t="s">
        <v>855</v>
      </c>
      <c r="V478" s="103">
        <v>0</v>
      </c>
    </row>
    <row r="479" spans="1:22">
      <c r="A479" s="104" t="s">
        <v>2099</v>
      </c>
      <c r="B479" s="105" t="s">
        <v>2100</v>
      </c>
      <c r="C479" s="105" t="s">
        <v>2101</v>
      </c>
      <c r="D479" s="105" t="s">
        <v>871</v>
      </c>
      <c r="E479" s="105" t="s">
        <v>854</v>
      </c>
      <c r="F479" s="106">
        <v>384330953.12</v>
      </c>
      <c r="G479" s="107">
        <v>41970</v>
      </c>
      <c r="H479" s="108">
        <v>27850069</v>
      </c>
      <c r="I479" s="108">
        <v>55700137</v>
      </c>
      <c r="J479" s="108">
        <v>83550206</v>
      </c>
      <c r="K479" s="105" t="s">
        <v>883</v>
      </c>
      <c r="L479" s="108">
        <v>2590710</v>
      </c>
      <c r="M479" s="105" t="s">
        <v>884</v>
      </c>
      <c r="N479" s="108">
        <v>53109427</v>
      </c>
      <c r="O479" s="105" t="s">
        <v>855</v>
      </c>
      <c r="P479" s="105">
        <v>0</v>
      </c>
      <c r="Q479" s="105" t="s">
        <v>855</v>
      </c>
      <c r="R479" s="105">
        <v>0</v>
      </c>
      <c r="S479" s="105" t="s">
        <v>855</v>
      </c>
      <c r="T479" s="105">
        <v>0</v>
      </c>
      <c r="U479" s="105" t="s">
        <v>855</v>
      </c>
      <c r="V479" s="109">
        <v>0</v>
      </c>
    </row>
    <row r="480" spans="1:22">
      <c r="A480" s="98" t="s">
        <v>2102</v>
      </c>
      <c r="B480" s="99" t="s">
        <v>2103</v>
      </c>
      <c r="C480" s="99" t="s">
        <v>2104</v>
      </c>
      <c r="D480" s="99" t="s">
        <v>853</v>
      </c>
      <c r="E480" s="99" t="s">
        <v>854</v>
      </c>
      <c r="F480" s="100">
        <v>49646147.700000003</v>
      </c>
      <c r="G480" s="101">
        <v>38075</v>
      </c>
      <c r="H480" s="102">
        <v>52437003</v>
      </c>
      <c r="I480" s="99">
        <v>0</v>
      </c>
      <c r="J480" s="102">
        <v>52437003</v>
      </c>
      <c r="K480" s="99" t="s">
        <v>855</v>
      </c>
      <c r="L480" s="99">
        <v>0</v>
      </c>
      <c r="M480" s="99" t="s">
        <v>855</v>
      </c>
      <c r="N480" s="99">
        <v>0</v>
      </c>
      <c r="O480" s="99" t="s">
        <v>855</v>
      </c>
      <c r="P480" s="99">
        <v>0</v>
      </c>
      <c r="Q480" s="99" t="s">
        <v>855</v>
      </c>
      <c r="R480" s="99">
        <v>0</v>
      </c>
      <c r="S480" s="99" t="s">
        <v>855</v>
      </c>
      <c r="T480" s="99">
        <v>0</v>
      </c>
      <c r="U480" s="99" t="s">
        <v>855</v>
      </c>
      <c r="V480" s="103">
        <v>0</v>
      </c>
    </row>
    <row r="481" spans="1:22">
      <c r="A481" s="104" t="s">
        <v>2105</v>
      </c>
      <c r="B481" s="105" t="s">
        <v>2106</v>
      </c>
      <c r="C481" s="105" t="s">
        <v>2107</v>
      </c>
      <c r="D481" s="105" t="s">
        <v>929</v>
      </c>
      <c r="E481" s="105" t="s">
        <v>854</v>
      </c>
      <c r="F481" s="106">
        <v>12150000000</v>
      </c>
      <c r="G481" s="107">
        <v>40514</v>
      </c>
      <c r="H481" s="108">
        <v>505260684</v>
      </c>
      <c r="I481" s="108">
        <v>508525506</v>
      </c>
      <c r="J481" s="108">
        <v>1013786190</v>
      </c>
      <c r="K481" s="105" t="s">
        <v>883</v>
      </c>
      <c r="L481" s="108">
        <v>508438932</v>
      </c>
      <c r="M481" s="105" t="s">
        <v>884</v>
      </c>
      <c r="N481" s="108">
        <v>86574</v>
      </c>
      <c r="O481" s="105" t="s">
        <v>855</v>
      </c>
      <c r="P481" s="105">
        <v>0</v>
      </c>
      <c r="Q481" s="105" t="s">
        <v>855</v>
      </c>
      <c r="R481" s="105">
        <v>0</v>
      </c>
      <c r="S481" s="105" t="s">
        <v>855</v>
      </c>
      <c r="T481" s="105">
        <v>0</v>
      </c>
      <c r="U481" s="105" t="s">
        <v>855</v>
      </c>
      <c r="V481" s="109">
        <v>0</v>
      </c>
    </row>
    <row r="482" spans="1:22">
      <c r="A482" s="98" t="s">
        <v>859</v>
      </c>
      <c r="B482" s="99" t="s">
        <v>860</v>
      </c>
      <c r="C482" s="99" t="s">
        <v>861</v>
      </c>
      <c r="D482" s="99" t="s">
        <v>862</v>
      </c>
      <c r="E482" s="99" t="s">
        <v>863</v>
      </c>
      <c r="F482" s="100">
        <v>1064882316.8</v>
      </c>
      <c r="G482" s="101">
        <v>42440</v>
      </c>
      <c r="H482" s="102">
        <v>200000000</v>
      </c>
      <c r="I482" s="102">
        <v>50689310</v>
      </c>
      <c r="J482" s="102">
        <v>250689310</v>
      </c>
      <c r="K482" s="99" t="s">
        <v>883</v>
      </c>
      <c r="L482" s="102">
        <v>50689310</v>
      </c>
      <c r="M482" s="99" t="s">
        <v>855</v>
      </c>
      <c r="N482" s="99">
        <v>0</v>
      </c>
      <c r="O482" s="99" t="s">
        <v>855</v>
      </c>
      <c r="P482" s="99">
        <v>0</v>
      </c>
      <c r="Q482" s="99" t="s">
        <v>855</v>
      </c>
      <c r="R482" s="99">
        <v>0</v>
      </c>
      <c r="S482" s="99" t="s">
        <v>855</v>
      </c>
      <c r="T482" s="99">
        <v>0</v>
      </c>
      <c r="U482" s="99" t="s">
        <v>855</v>
      </c>
      <c r="V482" s="103">
        <v>0</v>
      </c>
    </row>
    <row r="483" spans="1:22">
      <c r="A483" s="104" t="s">
        <v>2108</v>
      </c>
      <c r="B483" s="105" t="s">
        <v>2109</v>
      </c>
      <c r="C483" s="105" t="s">
        <v>2110</v>
      </c>
      <c r="D483" s="105" t="s">
        <v>914</v>
      </c>
      <c r="E483" s="105" t="s">
        <v>854</v>
      </c>
      <c r="F483" s="106">
        <v>2728353582.6799998</v>
      </c>
      <c r="G483" s="107">
        <v>42265</v>
      </c>
      <c r="H483" s="108">
        <v>17914118</v>
      </c>
      <c r="I483" s="105">
        <v>0</v>
      </c>
      <c r="J483" s="108">
        <v>17914118</v>
      </c>
      <c r="K483" s="105" t="s">
        <v>855</v>
      </c>
      <c r="L483" s="105">
        <v>0</v>
      </c>
      <c r="M483" s="105" t="s">
        <v>855</v>
      </c>
      <c r="N483" s="105">
        <v>0</v>
      </c>
      <c r="O483" s="105" t="s">
        <v>855</v>
      </c>
      <c r="P483" s="105">
        <v>0</v>
      </c>
      <c r="Q483" s="105" t="s">
        <v>855</v>
      </c>
      <c r="R483" s="105">
        <v>0</v>
      </c>
      <c r="S483" s="105" t="s">
        <v>855</v>
      </c>
      <c r="T483" s="105">
        <v>0</v>
      </c>
      <c r="U483" s="105" t="s">
        <v>855</v>
      </c>
      <c r="V483" s="109">
        <v>0</v>
      </c>
    </row>
    <row r="484" spans="1:22">
      <c r="A484" s="98" t="s">
        <v>2111</v>
      </c>
      <c r="B484" s="99" t="s">
        <v>822</v>
      </c>
      <c r="C484" s="99" t="s">
        <v>2112</v>
      </c>
      <c r="D484" s="99" t="s">
        <v>929</v>
      </c>
      <c r="E484" s="99" t="s">
        <v>854</v>
      </c>
      <c r="F484" s="100">
        <v>77300000000</v>
      </c>
      <c r="G484" s="101">
        <v>41768</v>
      </c>
      <c r="H484" s="102">
        <v>3217188402</v>
      </c>
      <c r="I484" s="102">
        <v>2027127718</v>
      </c>
      <c r="J484" s="102">
        <v>5244316120</v>
      </c>
      <c r="K484" s="99" t="s">
        <v>883</v>
      </c>
      <c r="L484" s="102">
        <v>2027127718</v>
      </c>
      <c r="M484" s="99" t="s">
        <v>855</v>
      </c>
      <c r="N484" s="99">
        <v>0</v>
      </c>
      <c r="O484" s="99" t="s">
        <v>855</v>
      </c>
      <c r="P484" s="99">
        <v>0</v>
      </c>
      <c r="Q484" s="99" t="s">
        <v>855</v>
      </c>
      <c r="R484" s="99">
        <v>0</v>
      </c>
      <c r="S484" s="99" t="s">
        <v>855</v>
      </c>
      <c r="T484" s="99">
        <v>0</v>
      </c>
      <c r="U484" s="99" t="s">
        <v>855</v>
      </c>
      <c r="V484" s="103">
        <v>0</v>
      </c>
    </row>
    <row r="485" spans="1:22">
      <c r="A485" s="104" t="s">
        <v>2113</v>
      </c>
      <c r="B485" s="105" t="s">
        <v>2114</v>
      </c>
      <c r="C485" s="105" t="s">
        <v>2115</v>
      </c>
      <c r="D485" s="105" t="s">
        <v>914</v>
      </c>
      <c r="E485" s="105" t="s">
        <v>854</v>
      </c>
      <c r="F485" s="106">
        <v>756000000</v>
      </c>
      <c r="G485" s="107">
        <v>42269</v>
      </c>
      <c r="H485" s="108">
        <v>64750000</v>
      </c>
      <c r="I485" s="105">
        <v>0</v>
      </c>
      <c r="J485" s="108">
        <v>64750000</v>
      </c>
      <c r="K485" s="105" t="s">
        <v>855</v>
      </c>
      <c r="L485" s="105">
        <v>0</v>
      </c>
      <c r="M485" s="105" t="s">
        <v>855</v>
      </c>
      <c r="N485" s="105">
        <v>0</v>
      </c>
      <c r="O485" s="105" t="s">
        <v>855</v>
      </c>
      <c r="P485" s="105">
        <v>0</v>
      </c>
      <c r="Q485" s="105" t="s">
        <v>855</v>
      </c>
      <c r="R485" s="105">
        <v>0</v>
      </c>
      <c r="S485" s="105" t="s">
        <v>855</v>
      </c>
      <c r="T485" s="105">
        <v>0</v>
      </c>
      <c r="U485" s="105" t="s">
        <v>855</v>
      </c>
      <c r="V485" s="109">
        <v>0</v>
      </c>
    </row>
    <row r="486" spans="1:22">
      <c r="A486" s="98" t="s">
        <v>2116</v>
      </c>
      <c r="B486" s="99" t="s">
        <v>2117</v>
      </c>
      <c r="C486" s="99" t="s">
        <v>2118</v>
      </c>
      <c r="D486" s="99" t="s">
        <v>871</v>
      </c>
      <c r="E486" s="99" t="s">
        <v>854</v>
      </c>
      <c r="F486" s="100">
        <v>139762922.41999999</v>
      </c>
      <c r="G486" s="101">
        <v>39233</v>
      </c>
      <c r="H486" s="102">
        <v>6988146121</v>
      </c>
      <c r="I486" s="102">
        <v>6988146121</v>
      </c>
      <c r="J486" s="102">
        <v>13976292242</v>
      </c>
      <c r="K486" s="99" t="s">
        <v>855</v>
      </c>
      <c r="L486" s="99">
        <v>0</v>
      </c>
      <c r="M486" s="99" t="s">
        <v>855</v>
      </c>
      <c r="N486" s="99">
        <v>0</v>
      </c>
      <c r="O486" s="99" t="s">
        <v>855</v>
      </c>
      <c r="P486" s="99">
        <v>0</v>
      </c>
      <c r="Q486" s="99" t="s">
        <v>855</v>
      </c>
      <c r="R486" s="99">
        <v>0</v>
      </c>
      <c r="S486" s="99" t="s">
        <v>855</v>
      </c>
      <c r="T486" s="99">
        <v>0</v>
      </c>
      <c r="U486" s="99" t="s">
        <v>855</v>
      </c>
      <c r="V486" s="103">
        <v>0</v>
      </c>
    </row>
    <row r="487" spans="1:22">
      <c r="A487" s="104" t="s">
        <v>2119</v>
      </c>
      <c r="B487" s="105" t="s">
        <v>2120</v>
      </c>
      <c r="C487" s="105" t="s">
        <v>2121</v>
      </c>
      <c r="D487" s="105" t="s">
        <v>867</v>
      </c>
      <c r="E487" s="105" t="s">
        <v>854</v>
      </c>
      <c r="F487" s="106">
        <v>2895453458.2199998</v>
      </c>
      <c r="G487" s="107">
        <v>42496</v>
      </c>
      <c r="H487" s="108">
        <v>655881617</v>
      </c>
      <c r="I487" s="108">
        <v>635040080</v>
      </c>
      <c r="J487" s="108">
        <v>1290921697</v>
      </c>
      <c r="K487" s="105" t="s">
        <v>855</v>
      </c>
      <c r="L487" s="105">
        <v>0</v>
      </c>
      <c r="M487" s="105" t="s">
        <v>855</v>
      </c>
      <c r="N487" s="105">
        <v>0</v>
      </c>
      <c r="O487" s="105" t="s">
        <v>855</v>
      </c>
      <c r="P487" s="105">
        <v>0</v>
      </c>
      <c r="Q487" s="105" t="s">
        <v>855</v>
      </c>
      <c r="R487" s="105">
        <v>0</v>
      </c>
      <c r="S487" s="105" t="s">
        <v>855</v>
      </c>
      <c r="T487" s="105">
        <v>0</v>
      </c>
      <c r="U487" s="105" t="s">
        <v>855</v>
      </c>
      <c r="V487" s="109">
        <v>0</v>
      </c>
    </row>
    <row r="488" spans="1:22">
      <c r="A488" s="98" t="s">
        <v>2122</v>
      </c>
      <c r="B488" s="99" t="s">
        <v>2123</v>
      </c>
      <c r="C488" s="99" t="s">
        <v>2124</v>
      </c>
      <c r="D488" s="99" t="s">
        <v>914</v>
      </c>
      <c r="E488" s="99" t="s">
        <v>854</v>
      </c>
      <c r="F488" s="100">
        <v>1348027779.71</v>
      </c>
      <c r="G488" s="101">
        <v>42055</v>
      </c>
      <c r="H488" s="102">
        <v>162768460</v>
      </c>
      <c r="I488" s="99">
        <v>0</v>
      </c>
      <c r="J488" s="102">
        <v>162768460</v>
      </c>
      <c r="K488" s="99" t="s">
        <v>855</v>
      </c>
      <c r="L488" s="99">
        <v>0</v>
      </c>
      <c r="M488" s="99" t="s">
        <v>855</v>
      </c>
      <c r="N488" s="99">
        <v>0</v>
      </c>
      <c r="O488" s="99" t="s">
        <v>855</v>
      </c>
      <c r="P488" s="99">
        <v>0</v>
      </c>
      <c r="Q488" s="99" t="s">
        <v>855</v>
      </c>
      <c r="R488" s="99">
        <v>0</v>
      </c>
      <c r="S488" s="99" t="s">
        <v>855</v>
      </c>
      <c r="T488" s="99">
        <v>0</v>
      </c>
      <c r="U488" s="99" t="s">
        <v>855</v>
      </c>
      <c r="V488" s="103">
        <v>0</v>
      </c>
    </row>
    <row r="489" spans="1:22">
      <c r="A489" s="104" t="s">
        <v>2125</v>
      </c>
      <c r="B489" s="105" t="s">
        <v>2126</v>
      </c>
      <c r="C489" s="105" t="s">
        <v>2127</v>
      </c>
      <c r="D489" s="105" t="s">
        <v>871</v>
      </c>
      <c r="E489" s="105" t="s">
        <v>854</v>
      </c>
      <c r="F489" s="106">
        <v>1293000</v>
      </c>
      <c r="G489" s="107">
        <v>41982</v>
      </c>
      <c r="H489" s="108">
        <v>1293000</v>
      </c>
      <c r="I489" s="105">
        <v>0</v>
      </c>
      <c r="J489" s="108">
        <v>1293000</v>
      </c>
      <c r="K489" s="105" t="s">
        <v>855</v>
      </c>
      <c r="L489" s="105">
        <v>0</v>
      </c>
      <c r="M489" s="105" t="s">
        <v>855</v>
      </c>
      <c r="N489" s="105">
        <v>0</v>
      </c>
      <c r="O489" s="105" t="s">
        <v>855</v>
      </c>
      <c r="P489" s="105">
        <v>0</v>
      </c>
      <c r="Q489" s="105" t="s">
        <v>855</v>
      </c>
      <c r="R489" s="105">
        <v>0</v>
      </c>
      <c r="S489" s="105" t="s">
        <v>855</v>
      </c>
      <c r="T489" s="105">
        <v>0</v>
      </c>
      <c r="U489" s="105" t="s">
        <v>855</v>
      </c>
      <c r="V489" s="109">
        <v>0</v>
      </c>
    </row>
    <row r="490" spans="1:22">
      <c r="A490" s="98" t="s">
        <v>2801</v>
      </c>
      <c r="B490" s="99" t="s">
        <v>2802</v>
      </c>
      <c r="C490" s="99" t="s">
        <v>2803</v>
      </c>
      <c r="D490" s="99" t="s">
        <v>871</v>
      </c>
      <c r="E490" s="99" t="s">
        <v>854</v>
      </c>
      <c r="F490" s="100">
        <v>688597.34</v>
      </c>
      <c r="G490" s="101">
        <v>41593</v>
      </c>
      <c r="H490" s="102">
        <v>81359734</v>
      </c>
      <c r="I490" s="99">
        <v>0</v>
      </c>
      <c r="J490" s="102">
        <v>81359734</v>
      </c>
      <c r="K490" s="99" t="s">
        <v>855</v>
      </c>
      <c r="L490" s="99">
        <v>0</v>
      </c>
      <c r="M490" s="99" t="s">
        <v>855</v>
      </c>
      <c r="N490" s="99">
        <v>0</v>
      </c>
      <c r="O490" s="99" t="s">
        <v>855</v>
      </c>
      <c r="P490" s="99">
        <v>0</v>
      </c>
      <c r="Q490" s="99" t="s">
        <v>855</v>
      </c>
      <c r="R490" s="99">
        <v>0</v>
      </c>
      <c r="S490" s="99" t="s">
        <v>855</v>
      </c>
      <c r="T490" s="99">
        <v>0</v>
      </c>
      <c r="U490" s="99" t="s">
        <v>855</v>
      </c>
      <c r="V490" s="103">
        <v>0</v>
      </c>
    </row>
    <row r="491" spans="1:22">
      <c r="A491" s="104" t="s">
        <v>859</v>
      </c>
      <c r="B491" s="105" t="s">
        <v>860</v>
      </c>
      <c r="C491" s="105" t="s">
        <v>861</v>
      </c>
      <c r="D491" s="105" t="s">
        <v>862</v>
      </c>
      <c r="E491" s="105" t="s">
        <v>863</v>
      </c>
      <c r="F491" s="106">
        <v>35000000</v>
      </c>
      <c r="G491" s="107">
        <v>42472</v>
      </c>
      <c r="H491" s="108">
        <v>233333334</v>
      </c>
      <c r="I491" s="105">
        <v>0</v>
      </c>
      <c r="J491" s="108">
        <v>233333334</v>
      </c>
      <c r="K491" s="105" t="s">
        <v>855</v>
      </c>
      <c r="L491" s="105">
        <v>0</v>
      </c>
      <c r="M491" s="105" t="s">
        <v>855</v>
      </c>
      <c r="N491" s="105">
        <v>0</v>
      </c>
      <c r="O491" s="105" t="s">
        <v>855</v>
      </c>
      <c r="P491" s="105">
        <v>0</v>
      </c>
      <c r="Q491" s="105" t="s">
        <v>855</v>
      </c>
      <c r="R491" s="105">
        <v>0</v>
      </c>
      <c r="S491" s="105" t="s">
        <v>855</v>
      </c>
      <c r="T491" s="105">
        <v>0</v>
      </c>
      <c r="U491" s="105" t="s">
        <v>855</v>
      </c>
      <c r="V491" s="109">
        <v>0</v>
      </c>
    </row>
    <row r="492" spans="1:22">
      <c r="A492" s="98" t="s">
        <v>2128</v>
      </c>
      <c r="B492" s="99" t="s">
        <v>2129</v>
      </c>
      <c r="C492" s="99" t="s">
        <v>2130</v>
      </c>
      <c r="D492" s="99" t="s">
        <v>914</v>
      </c>
      <c r="E492" s="99" t="s">
        <v>854</v>
      </c>
      <c r="F492" s="100">
        <v>1297442718.25</v>
      </c>
      <c r="G492" s="101">
        <v>42489</v>
      </c>
      <c r="H492" s="102">
        <v>3414193</v>
      </c>
      <c r="I492" s="99">
        <v>0</v>
      </c>
      <c r="J492" s="102">
        <v>3414193</v>
      </c>
      <c r="K492" s="99" t="s">
        <v>855</v>
      </c>
      <c r="L492" s="99">
        <v>0</v>
      </c>
      <c r="M492" s="99" t="s">
        <v>855</v>
      </c>
      <c r="N492" s="99">
        <v>0</v>
      </c>
      <c r="O492" s="99" t="s">
        <v>855</v>
      </c>
      <c r="P492" s="99">
        <v>0</v>
      </c>
      <c r="Q492" s="99" t="s">
        <v>855</v>
      </c>
      <c r="R492" s="99">
        <v>0</v>
      </c>
      <c r="S492" s="99" t="s">
        <v>855</v>
      </c>
      <c r="T492" s="99">
        <v>0</v>
      </c>
      <c r="U492" s="99" t="s">
        <v>855</v>
      </c>
      <c r="V492" s="103">
        <v>0</v>
      </c>
    </row>
    <row r="493" spans="1:22">
      <c r="A493" s="104" t="s">
        <v>2131</v>
      </c>
      <c r="B493" s="105" t="s">
        <v>2132</v>
      </c>
      <c r="C493" s="105" t="s">
        <v>2133</v>
      </c>
      <c r="D493" s="105" t="s">
        <v>871</v>
      </c>
      <c r="E493" s="105" t="s">
        <v>854</v>
      </c>
      <c r="F493" s="106">
        <v>565913332.5</v>
      </c>
      <c r="G493" s="107">
        <v>42445</v>
      </c>
      <c r="H493" s="108">
        <v>185230346</v>
      </c>
      <c r="I493" s="105">
        <v>0</v>
      </c>
      <c r="J493" s="108">
        <v>185230346</v>
      </c>
      <c r="K493" s="105" t="s">
        <v>855</v>
      </c>
      <c r="L493" s="105">
        <v>0</v>
      </c>
      <c r="M493" s="105" t="s">
        <v>855</v>
      </c>
      <c r="N493" s="105">
        <v>0</v>
      </c>
      <c r="O493" s="105" t="s">
        <v>855</v>
      </c>
      <c r="P493" s="105">
        <v>0</v>
      </c>
      <c r="Q493" s="105" t="s">
        <v>855</v>
      </c>
      <c r="R493" s="105">
        <v>0</v>
      </c>
      <c r="S493" s="105" t="s">
        <v>855</v>
      </c>
      <c r="T493" s="105">
        <v>0</v>
      </c>
      <c r="U493" s="105" t="s">
        <v>855</v>
      </c>
      <c r="V493" s="109">
        <v>0</v>
      </c>
    </row>
    <row r="494" spans="1:22">
      <c r="A494" s="98" t="s">
        <v>2134</v>
      </c>
      <c r="B494" s="99" t="s">
        <v>2135</v>
      </c>
      <c r="C494" s="99" t="s">
        <v>2136</v>
      </c>
      <c r="D494" s="99" t="s">
        <v>914</v>
      </c>
      <c r="E494" s="99" t="s">
        <v>854</v>
      </c>
      <c r="F494" s="100">
        <v>3533972568</v>
      </c>
      <c r="G494" s="101">
        <v>42094</v>
      </c>
      <c r="H494" s="102">
        <v>1614353076</v>
      </c>
      <c r="I494" s="99">
        <v>0</v>
      </c>
      <c r="J494" s="102">
        <v>1614353076</v>
      </c>
      <c r="K494" s="99" t="s">
        <v>855</v>
      </c>
      <c r="L494" s="99">
        <v>0</v>
      </c>
      <c r="M494" s="99" t="s">
        <v>855</v>
      </c>
      <c r="N494" s="99">
        <v>0</v>
      </c>
      <c r="O494" s="99" t="s">
        <v>855</v>
      </c>
      <c r="P494" s="99">
        <v>0</v>
      </c>
      <c r="Q494" s="99" t="s">
        <v>855</v>
      </c>
      <c r="R494" s="99">
        <v>0</v>
      </c>
      <c r="S494" s="99" t="s">
        <v>855</v>
      </c>
      <c r="T494" s="99">
        <v>0</v>
      </c>
      <c r="U494" s="99" t="s">
        <v>855</v>
      </c>
      <c r="V494" s="103">
        <v>0</v>
      </c>
    </row>
    <row r="495" spans="1:22">
      <c r="A495" s="104" t="s">
        <v>2137</v>
      </c>
      <c r="B495" s="105" t="s">
        <v>2138</v>
      </c>
      <c r="C495" s="105" t="s">
        <v>2139</v>
      </c>
      <c r="D495" s="105" t="s">
        <v>871</v>
      </c>
      <c r="E495" s="105" t="s">
        <v>854</v>
      </c>
      <c r="F495" s="106">
        <v>250000000</v>
      </c>
      <c r="G495" s="107">
        <v>39274</v>
      </c>
      <c r="H495" s="108">
        <v>24000000</v>
      </c>
      <c r="I495" s="105">
        <v>0</v>
      </c>
      <c r="J495" s="108">
        <v>24000000</v>
      </c>
      <c r="K495" s="105" t="s">
        <v>855</v>
      </c>
      <c r="L495" s="105">
        <v>0</v>
      </c>
      <c r="M495" s="105" t="s">
        <v>855</v>
      </c>
      <c r="N495" s="105">
        <v>0</v>
      </c>
      <c r="O495" s="105" t="s">
        <v>855</v>
      </c>
      <c r="P495" s="105">
        <v>0</v>
      </c>
      <c r="Q495" s="105" t="s">
        <v>855</v>
      </c>
      <c r="R495" s="105">
        <v>0</v>
      </c>
      <c r="S495" s="105" t="s">
        <v>855</v>
      </c>
      <c r="T495" s="105">
        <v>0</v>
      </c>
      <c r="U495" s="105" t="s">
        <v>855</v>
      </c>
      <c r="V495" s="109">
        <v>0</v>
      </c>
    </row>
    <row r="496" spans="1:22">
      <c r="A496" s="98" t="s">
        <v>2140</v>
      </c>
      <c r="B496" s="99" t="s">
        <v>2141</v>
      </c>
      <c r="C496" s="99" t="s">
        <v>2142</v>
      </c>
      <c r="D496" s="99" t="s">
        <v>871</v>
      </c>
      <c r="E496" s="99" t="s">
        <v>854</v>
      </c>
      <c r="F496" s="100">
        <v>47147375.020000003</v>
      </c>
      <c r="G496" s="101">
        <v>42257</v>
      </c>
      <c r="H496" s="102">
        <v>686001</v>
      </c>
      <c r="I496" s="102">
        <v>1372002</v>
      </c>
      <c r="J496" s="102">
        <v>2058003</v>
      </c>
      <c r="K496" s="99" t="s">
        <v>855</v>
      </c>
      <c r="L496" s="99">
        <v>0</v>
      </c>
      <c r="M496" s="99" t="s">
        <v>855</v>
      </c>
      <c r="N496" s="99">
        <v>0</v>
      </c>
      <c r="O496" s="99" t="s">
        <v>855</v>
      </c>
      <c r="P496" s="99">
        <v>0</v>
      </c>
      <c r="Q496" s="99" t="s">
        <v>855</v>
      </c>
      <c r="R496" s="99">
        <v>0</v>
      </c>
      <c r="S496" s="99" t="s">
        <v>855</v>
      </c>
      <c r="T496" s="99">
        <v>0</v>
      </c>
      <c r="U496" s="99" t="s">
        <v>855</v>
      </c>
      <c r="V496" s="103">
        <v>0</v>
      </c>
    </row>
    <row r="497" spans="1:22">
      <c r="A497" s="104" t="s">
        <v>2143</v>
      </c>
      <c r="B497" s="105" t="s">
        <v>2144</v>
      </c>
      <c r="C497" s="105" t="s">
        <v>2145</v>
      </c>
      <c r="D497" s="105" t="s">
        <v>871</v>
      </c>
      <c r="E497" s="105" t="s">
        <v>854</v>
      </c>
      <c r="F497" s="106">
        <v>1085793037.9300001</v>
      </c>
      <c r="G497" s="107">
        <v>38980</v>
      </c>
      <c r="H497" s="108">
        <v>1028700892</v>
      </c>
      <c r="I497" s="108">
        <v>474085114</v>
      </c>
      <c r="J497" s="108">
        <v>1502786006</v>
      </c>
      <c r="K497" s="105" t="s">
        <v>855</v>
      </c>
      <c r="L497" s="105">
        <v>0</v>
      </c>
      <c r="M497" s="105" t="s">
        <v>855</v>
      </c>
      <c r="N497" s="105">
        <v>0</v>
      </c>
      <c r="O497" s="105" t="s">
        <v>855</v>
      </c>
      <c r="P497" s="105">
        <v>0</v>
      </c>
      <c r="Q497" s="105" t="s">
        <v>855</v>
      </c>
      <c r="R497" s="105">
        <v>0</v>
      </c>
      <c r="S497" s="105" t="s">
        <v>855</v>
      </c>
      <c r="T497" s="105">
        <v>0</v>
      </c>
      <c r="U497" s="105" t="s">
        <v>855</v>
      </c>
      <c r="V497" s="109">
        <v>0</v>
      </c>
    </row>
    <row r="498" spans="1:22">
      <c r="A498" s="98" t="s">
        <v>2146</v>
      </c>
      <c r="B498" s="99" t="s">
        <v>2147</v>
      </c>
      <c r="C498" s="99" t="s">
        <v>2148</v>
      </c>
      <c r="D498" s="99" t="s">
        <v>871</v>
      </c>
      <c r="E498" s="99" t="s">
        <v>854</v>
      </c>
      <c r="F498" s="100">
        <v>177375435.61000001</v>
      </c>
      <c r="G498" s="101">
        <v>42264</v>
      </c>
      <c r="H498" s="102">
        <v>16571220</v>
      </c>
      <c r="I498" s="102">
        <v>19843450</v>
      </c>
      <c r="J498" s="102">
        <v>36414670</v>
      </c>
      <c r="K498" s="99" t="s">
        <v>855</v>
      </c>
      <c r="L498" s="99">
        <v>0</v>
      </c>
      <c r="M498" s="99" t="s">
        <v>855</v>
      </c>
      <c r="N498" s="99">
        <v>0</v>
      </c>
      <c r="O498" s="99" t="s">
        <v>855</v>
      </c>
      <c r="P498" s="99">
        <v>0</v>
      </c>
      <c r="Q498" s="99" t="s">
        <v>855</v>
      </c>
      <c r="R498" s="99">
        <v>0</v>
      </c>
      <c r="S498" s="99" t="s">
        <v>855</v>
      </c>
      <c r="T498" s="99">
        <v>0</v>
      </c>
      <c r="U498" s="99" t="s">
        <v>855</v>
      </c>
      <c r="V498" s="103">
        <v>0</v>
      </c>
    </row>
    <row r="499" spans="1:22">
      <c r="A499" s="104" t="s">
        <v>2804</v>
      </c>
      <c r="B499" s="105" t="s">
        <v>2805</v>
      </c>
      <c r="C499" s="105" t="s">
        <v>2806</v>
      </c>
      <c r="D499" s="105" t="s">
        <v>936</v>
      </c>
      <c r="E499" s="105" t="s">
        <v>854</v>
      </c>
      <c r="F499" s="106">
        <v>270802273.61000001</v>
      </c>
      <c r="G499" s="107">
        <v>42444</v>
      </c>
      <c r="H499" s="108">
        <v>190407796</v>
      </c>
      <c r="I499" s="105">
        <v>0</v>
      </c>
      <c r="J499" s="108">
        <v>190407796</v>
      </c>
      <c r="K499" s="105" t="s">
        <v>855</v>
      </c>
      <c r="L499" s="105">
        <v>0</v>
      </c>
      <c r="M499" s="105" t="s">
        <v>855</v>
      </c>
      <c r="N499" s="105">
        <v>0</v>
      </c>
      <c r="O499" s="105" t="s">
        <v>855</v>
      </c>
      <c r="P499" s="105">
        <v>0</v>
      </c>
      <c r="Q499" s="105" t="s">
        <v>855</v>
      </c>
      <c r="R499" s="105">
        <v>0</v>
      </c>
      <c r="S499" s="105" t="s">
        <v>855</v>
      </c>
      <c r="T499" s="105">
        <v>0</v>
      </c>
      <c r="U499" s="105" t="s">
        <v>855</v>
      </c>
      <c r="V499" s="109">
        <v>0</v>
      </c>
    </row>
    <row r="500" spans="1:22">
      <c r="A500" s="98" t="s">
        <v>2149</v>
      </c>
      <c r="B500" s="99" t="s">
        <v>2150</v>
      </c>
      <c r="C500" s="99" t="s">
        <v>2151</v>
      </c>
      <c r="D500" s="99" t="s">
        <v>871</v>
      </c>
      <c r="E500" s="99" t="s">
        <v>854</v>
      </c>
      <c r="F500" s="100">
        <v>59406.04</v>
      </c>
      <c r="G500" s="101">
        <v>41029</v>
      </c>
      <c r="H500" s="102">
        <v>59396</v>
      </c>
      <c r="I500" s="99">
        <v>10</v>
      </c>
      <c r="J500" s="102">
        <v>59406</v>
      </c>
      <c r="K500" s="99" t="s">
        <v>855</v>
      </c>
      <c r="L500" s="99">
        <v>0</v>
      </c>
      <c r="M500" s="99" t="s">
        <v>855</v>
      </c>
      <c r="N500" s="99">
        <v>0</v>
      </c>
      <c r="O500" s="99" t="s">
        <v>855</v>
      </c>
      <c r="P500" s="99">
        <v>0</v>
      </c>
      <c r="Q500" s="99" t="s">
        <v>855</v>
      </c>
      <c r="R500" s="99">
        <v>0</v>
      </c>
      <c r="S500" s="99" t="s">
        <v>855</v>
      </c>
      <c r="T500" s="99">
        <v>0</v>
      </c>
      <c r="U500" s="99" t="s">
        <v>855</v>
      </c>
      <c r="V500" s="103">
        <v>0</v>
      </c>
    </row>
    <row r="501" spans="1:22">
      <c r="A501" s="104" t="s">
        <v>2152</v>
      </c>
      <c r="B501" s="105" t="s">
        <v>2153</v>
      </c>
      <c r="C501" s="105" t="s">
        <v>2154</v>
      </c>
      <c r="D501" s="105" t="s">
        <v>853</v>
      </c>
      <c r="E501" s="105" t="s">
        <v>854</v>
      </c>
      <c r="F501" s="106">
        <v>28501904.390000001</v>
      </c>
      <c r="G501" s="107">
        <v>42494</v>
      </c>
      <c r="H501" s="108">
        <v>451303226</v>
      </c>
      <c r="I501" s="105">
        <v>0</v>
      </c>
      <c r="J501" s="108">
        <v>451303226</v>
      </c>
      <c r="K501" s="105" t="s">
        <v>855</v>
      </c>
      <c r="L501" s="105">
        <v>0</v>
      </c>
      <c r="M501" s="105" t="s">
        <v>855</v>
      </c>
      <c r="N501" s="105">
        <v>0</v>
      </c>
      <c r="O501" s="105" t="s">
        <v>855</v>
      </c>
      <c r="P501" s="105">
        <v>0</v>
      </c>
      <c r="Q501" s="105" t="s">
        <v>855</v>
      </c>
      <c r="R501" s="105">
        <v>0</v>
      </c>
      <c r="S501" s="105" t="s">
        <v>855</v>
      </c>
      <c r="T501" s="105">
        <v>0</v>
      </c>
      <c r="U501" s="105" t="s">
        <v>855</v>
      </c>
      <c r="V501" s="109">
        <v>0</v>
      </c>
    </row>
    <row r="502" spans="1:22">
      <c r="A502" s="98" t="s">
        <v>2155</v>
      </c>
      <c r="B502" s="99" t="s">
        <v>2156</v>
      </c>
      <c r="C502" s="99" t="s">
        <v>2157</v>
      </c>
      <c r="D502" s="99" t="s">
        <v>853</v>
      </c>
      <c r="E502" s="99" t="s">
        <v>854</v>
      </c>
      <c r="F502" s="100">
        <v>20187166.370000001</v>
      </c>
      <c r="G502" s="101">
        <v>39785</v>
      </c>
      <c r="H502" s="102">
        <v>1413975417</v>
      </c>
      <c r="I502" s="99">
        <v>0</v>
      </c>
      <c r="J502" s="102">
        <v>1413975417</v>
      </c>
      <c r="K502" s="99" t="s">
        <v>855</v>
      </c>
      <c r="L502" s="99">
        <v>0</v>
      </c>
      <c r="M502" s="99" t="s">
        <v>855</v>
      </c>
      <c r="N502" s="99">
        <v>0</v>
      </c>
      <c r="O502" s="99" t="s">
        <v>855</v>
      </c>
      <c r="P502" s="99">
        <v>0</v>
      </c>
      <c r="Q502" s="99" t="s">
        <v>855</v>
      </c>
      <c r="R502" s="99">
        <v>0</v>
      </c>
      <c r="S502" s="99" t="s">
        <v>855</v>
      </c>
      <c r="T502" s="99">
        <v>0</v>
      </c>
      <c r="U502" s="99" t="s">
        <v>855</v>
      </c>
      <c r="V502" s="10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2395</vt:i4>
      </vt:variant>
    </vt:vector>
  </HeadingPairs>
  <TitlesOfParts>
    <vt:vector size="2404" baseType="lpstr">
      <vt:lpstr>Cap Social</vt:lpstr>
      <vt:lpstr>Decisão</vt:lpstr>
      <vt:lpstr>Cotacao</vt:lpstr>
      <vt:lpstr>Cotacao 2</vt:lpstr>
      <vt:lpstr>Cotacao 3</vt:lpstr>
      <vt:lpstr>Cotacao 4</vt:lpstr>
      <vt:lpstr>Cotacao 5</vt:lpstr>
      <vt:lpstr>Plan1</vt:lpstr>
      <vt:lpstr>Plan2</vt:lpstr>
      <vt:lpstr>Cotacao!DadosExternos_1</vt:lpstr>
      <vt:lpstr>'Cotacao 2'!DadosExternos_1</vt:lpstr>
      <vt:lpstr>'Cotacao 3'!DadosExternos_1</vt:lpstr>
      <vt:lpstr>'Cotacao 4'!DadosExternos_1</vt:lpstr>
      <vt:lpstr>'Cotacao 5'!DadosExternos_1</vt:lpstr>
      <vt:lpstr>Cotacao!DadosExternos_10</vt:lpstr>
      <vt:lpstr>'Cotacao 2'!DadosExternos_10</vt:lpstr>
      <vt:lpstr>'Cotacao 3'!DadosExternos_10</vt:lpstr>
      <vt:lpstr>'Cotacao 4'!DadosExternos_10</vt:lpstr>
      <vt:lpstr>'Cotacao 5'!DadosExternos_10</vt:lpstr>
      <vt:lpstr>Cotacao!DadosExternos_103</vt:lpstr>
      <vt:lpstr>'Cotacao 2'!DadosExternos_103</vt:lpstr>
      <vt:lpstr>'Cotacao 3'!DadosExternos_103</vt:lpstr>
      <vt:lpstr>'Cotacao 4'!DadosExternos_103</vt:lpstr>
      <vt:lpstr>'Cotacao 5'!DadosExternos_103</vt:lpstr>
      <vt:lpstr>Cotacao!DadosExternos_104</vt:lpstr>
      <vt:lpstr>'Cotacao 2'!DadosExternos_104</vt:lpstr>
      <vt:lpstr>'Cotacao 3'!DadosExternos_104</vt:lpstr>
      <vt:lpstr>'Cotacao 4'!DadosExternos_104</vt:lpstr>
      <vt:lpstr>'Cotacao 5'!DadosExternos_104</vt:lpstr>
      <vt:lpstr>Cotacao!DadosExternos_106</vt:lpstr>
      <vt:lpstr>'Cotacao 2'!DadosExternos_106</vt:lpstr>
      <vt:lpstr>'Cotacao 3'!DadosExternos_106</vt:lpstr>
      <vt:lpstr>'Cotacao 4'!DadosExternos_106</vt:lpstr>
      <vt:lpstr>'Cotacao 5'!DadosExternos_106</vt:lpstr>
      <vt:lpstr>Cotacao!DadosExternos_107</vt:lpstr>
      <vt:lpstr>'Cotacao 2'!DadosExternos_107</vt:lpstr>
      <vt:lpstr>'Cotacao 3'!DadosExternos_107</vt:lpstr>
      <vt:lpstr>'Cotacao 4'!DadosExternos_107</vt:lpstr>
      <vt:lpstr>'Cotacao 5'!DadosExternos_107</vt:lpstr>
      <vt:lpstr>Cotacao!DadosExternos_108</vt:lpstr>
      <vt:lpstr>'Cotacao 2'!DadosExternos_108</vt:lpstr>
      <vt:lpstr>'Cotacao 3'!DadosExternos_108</vt:lpstr>
      <vt:lpstr>'Cotacao 4'!DadosExternos_108</vt:lpstr>
      <vt:lpstr>'Cotacao 5'!DadosExternos_108</vt:lpstr>
      <vt:lpstr>Cotacao!DadosExternos_109</vt:lpstr>
      <vt:lpstr>'Cotacao 2'!DadosExternos_109</vt:lpstr>
      <vt:lpstr>'Cotacao 3'!DadosExternos_109</vt:lpstr>
      <vt:lpstr>'Cotacao 4'!DadosExternos_109</vt:lpstr>
      <vt:lpstr>'Cotacao 5'!DadosExternos_109</vt:lpstr>
      <vt:lpstr>Cotacao!DadosExternos_11</vt:lpstr>
      <vt:lpstr>'Cotacao 2'!DadosExternos_11</vt:lpstr>
      <vt:lpstr>'Cotacao 3'!DadosExternos_11</vt:lpstr>
      <vt:lpstr>'Cotacao 4'!DadosExternos_11</vt:lpstr>
      <vt:lpstr>'Cotacao 5'!DadosExternos_11</vt:lpstr>
      <vt:lpstr>Cotacao!DadosExternos_110</vt:lpstr>
      <vt:lpstr>'Cotacao 2'!DadosExternos_110</vt:lpstr>
      <vt:lpstr>'Cotacao 3'!DadosExternos_110</vt:lpstr>
      <vt:lpstr>'Cotacao 4'!DadosExternos_110</vt:lpstr>
      <vt:lpstr>'Cotacao 5'!DadosExternos_110</vt:lpstr>
      <vt:lpstr>Cotacao!DadosExternos_111</vt:lpstr>
      <vt:lpstr>'Cotacao 2'!DadosExternos_111</vt:lpstr>
      <vt:lpstr>'Cotacao 3'!DadosExternos_111</vt:lpstr>
      <vt:lpstr>'Cotacao 4'!DadosExternos_111</vt:lpstr>
      <vt:lpstr>'Cotacao 5'!DadosExternos_111</vt:lpstr>
      <vt:lpstr>Cotacao!DadosExternos_112</vt:lpstr>
      <vt:lpstr>'Cotacao 2'!DadosExternos_112</vt:lpstr>
      <vt:lpstr>'Cotacao 3'!DadosExternos_112</vt:lpstr>
      <vt:lpstr>'Cotacao 4'!DadosExternos_112</vt:lpstr>
      <vt:lpstr>'Cotacao 5'!DadosExternos_112</vt:lpstr>
      <vt:lpstr>Cotacao!DadosExternos_113</vt:lpstr>
      <vt:lpstr>'Cotacao 2'!DadosExternos_113</vt:lpstr>
      <vt:lpstr>'Cotacao 3'!DadosExternos_113</vt:lpstr>
      <vt:lpstr>'Cotacao 4'!DadosExternos_113</vt:lpstr>
      <vt:lpstr>'Cotacao 5'!DadosExternos_113</vt:lpstr>
      <vt:lpstr>Cotacao!DadosExternos_114</vt:lpstr>
      <vt:lpstr>'Cotacao 2'!DadosExternos_114</vt:lpstr>
      <vt:lpstr>'Cotacao 3'!DadosExternos_114</vt:lpstr>
      <vt:lpstr>'Cotacao 4'!DadosExternos_114</vt:lpstr>
      <vt:lpstr>'Cotacao 5'!DadosExternos_114</vt:lpstr>
      <vt:lpstr>Cotacao!DadosExternos_115</vt:lpstr>
      <vt:lpstr>'Cotacao 2'!DadosExternos_115</vt:lpstr>
      <vt:lpstr>'Cotacao 3'!DadosExternos_115</vt:lpstr>
      <vt:lpstr>'Cotacao 4'!DadosExternos_115</vt:lpstr>
      <vt:lpstr>'Cotacao 5'!DadosExternos_115</vt:lpstr>
      <vt:lpstr>Cotacao!DadosExternos_116</vt:lpstr>
      <vt:lpstr>'Cotacao 2'!DadosExternos_116</vt:lpstr>
      <vt:lpstr>'Cotacao 3'!DadosExternos_116</vt:lpstr>
      <vt:lpstr>'Cotacao 4'!DadosExternos_116</vt:lpstr>
      <vt:lpstr>'Cotacao 5'!DadosExternos_116</vt:lpstr>
      <vt:lpstr>Cotacao!DadosExternos_117</vt:lpstr>
      <vt:lpstr>'Cotacao 2'!DadosExternos_117</vt:lpstr>
      <vt:lpstr>'Cotacao 3'!DadosExternos_117</vt:lpstr>
      <vt:lpstr>'Cotacao 4'!DadosExternos_117</vt:lpstr>
      <vt:lpstr>'Cotacao 5'!DadosExternos_117</vt:lpstr>
      <vt:lpstr>Cotacao!DadosExternos_118</vt:lpstr>
      <vt:lpstr>'Cotacao 2'!DadosExternos_118</vt:lpstr>
      <vt:lpstr>'Cotacao 3'!DadosExternos_118</vt:lpstr>
      <vt:lpstr>'Cotacao 4'!DadosExternos_118</vt:lpstr>
      <vt:lpstr>'Cotacao 5'!DadosExternos_118</vt:lpstr>
      <vt:lpstr>Cotacao!DadosExternos_119</vt:lpstr>
      <vt:lpstr>'Cotacao 2'!DadosExternos_119</vt:lpstr>
      <vt:lpstr>'Cotacao 3'!DadosExternos_119</vt:lpstr>
      <vt:lpstr>'Cotacao 4'!DadosExternos_119</vt:lpstr>
      <vt:lpstr>'Cotacao 5'!DadosExternos_119</vt:lpstr>
      <vt:lpstr>Cotacao!DadosExternos_12</vt:lpstr>
      <vt:lpstr>'Cotacao 2'!DadosExternos_12</vt:lpstr>
      <vt:lpstr>'Cotacao 3'!DadosExternos_12</vt:lpstr>
      <vt:lpstr>'Cotacao 4'!DadosExternos_12</vt:lpstr>
      <vt:lpstr>'Cotacao 5'!DadosExternos_12</vt:lpstr>
      <vt:lpstr>Cotacao!DadosExternos_120</vt:lpstr>
      <vt:lpstr>'Cotacao 2'!DadosExternos_120</vt:lpstr>
      <vt:lpstr>'Cotacao 3'!DadosExternos_120</vt:lpstr>
      <vt:lpstr>'Cotacao 4'!DadosExternos_120</vt:lpstr>
      <vt:lpstr>'Cotacao 5'!DadosExternos_120</vt:lpstr>
      <vt:lpstr>Cotacao!DadosExternos_121</vt:lpstr>
      <vt:lpstr>'Cotacao 2'!DadosExternos_121</vt:lpstr>
      <vt:lpstr>'Cotacao 3'!DadosExternos_121</vt:lpstr>
      <vt:lpstr>'Cotacao 4'!DadosExternos_121</vt:lpstr>
      <vt:lpstr>'Cotacao 5'!DadosExternos_121</vt:lpstr>
      <vt:lpstr>Cotacao!DadosExternos_122</vt:lpstr>
      <vt:lpstr>'Cotacao 2'!DadosExternos_122</vt:lpstr>
      <vt:lpstr>'Cotacao 3'!DadosExternos_122</vt:lpstr>
      <vt:lpstr>'Cotacao 4'!DadosExternos_122</vt:lpstr>
      <vt:lpstr>'Cotacao 5'!DadosExternos_122</vt:lpstr>
      <vt:lpstr>Cotacao!DadosExternos_123</vt:lpstr>
      <vt:lpstr>'Cotacao 2'!DadosExternos_123</vt:lpstr>
      <vt:lpstr>'Cotacao 3'!DadosExternos_123</vt:lpstr>
      <vt:lpstr>'Cotacao 4'!DadosExternos_123</vt:lpstr>
      <vt:lpstr>'Cotacao 5'!DadosExternos_123</vt:lpstr>
      <vt:lpstr>Cotacao!DadosExternos_124</vt:lpstr>
      <vt:lpstr>'Cotacao 2'!DadosExternos_124</vt:lpstr>
      <vt:lpstr>'Cotacao 3'!DadosExternos_124</vt:lpstr>
      <vt:lpstr>'Cotacao 4'!DadosExternos_124</vt:lpstr>
      <vt:lpstr>'Cotacao 5'!DadosExternos_124</vt:lpstr>
      <vt:lpstr>Cotacao!DadosExternos_125</vt:lpstr>
      <vt:lpstr>'Cotacao 2'!DadosExternos_125</vt:lpstr>
      <vt:lpstr>'Cotacao 3'!DadosExternos_125</vt:lpstr>
      <vt:lpstr>'Cotacao 4'!DadosExternos_125</vt:lpstr>
      <vt:lpstr>'Cotacao 5'!DadosExternos_125</vt:lpstr>
      <vt:lpstr>Cotacao!DadosExternos_126</vt:lpstr>
      <vt:lpstr>'Cotacao 2'!DadosExternos_126</vt:lpstr>
      <vt:lpstr>'Cotacao 3'!DadosExternos_126</vt:lpstr>
      <vt:lpstr>'Cotacao 4'!DadosExternos_126</vt:lpstr>
      <vt:lpstr>'Cotacao 5'!DadosExternos_126</vt:lpstr>
      <vt:lpstr>Cotacao!DadosExternos_127</vt:lpstr>
      <vt:lpstr>'Cotacao 2'!DadosExternos_127</vt:lpstr>
      <vt:lpstr>'Cotacao 3'!DadosExternos_127</vt:lpstr>
      <vt:lpstr>'Cotacao 4'!DadosExternos_127</vt:lpstr>
      <vt:lpstr>'Cotacao 5'!DadosExternos_127</vt:lpstr>
      <vt:lpstr>Cotacao!DadosExternos_128</vt:lpstr>
      <vt:lpstr>'Cotacao 2'!DadosExternos_128</vt:lpstr>
      <vt:lpstr>'Cotacao 3'!DadosExternos_128</vt:lpstr>
      <vt:lpstr>'Cotacao 4'!DadosExternos_128</vt:lpstr>
      <vt:lpstr>'Cotacao 5'!DadosExternos_128</vt:lpstr>
      <vt:lpstr>Cotacao!DadosExternos_129</vt:lpstr>
      <vt:lpstr>'Cotacao 2'!DadosExternos_129</vt:lpstr>
      <vt:lpstr>'Cotacao 3'!DadosExternos_129</vt:lpstr>
      <vt:lpstr>'Cotacao 4'!DadosExternos_129</vt:lpstr>
      <vt:lpstr>'Cotacao 5'!DadosExternos_129</vt:lpstr>
      <vt:lpstr>Cotacao!DadosExternos_130</vt:lpstr>
      <vt:lpstr>'Cotacao 2'!DadosExternos_130</vt:lpstr>
      <vt:lpstr>'Cotacao 3'!DadosExternos_130</vt:lpstr>
      <vt:lpstr>'Cotacao 4'!DadosExternos_130</vt:lpstr>
      <vt:lpstr>'Cotacao 5'!DadosExternos_130</vt:lpstr>
      <vt:lpstr>Cotacao!DadosExternos_131</vt:lpstr>
      <vt:lpstr>'Cotacao 2'!DadosExternos_131</vt:lpstr>
      <vt:lpstr>'Cotacao 3'!DadosExternos_131</vt:lpstr>
      <vt:lpstr>'Cotacao 4'!DadosExternos_131</vt:lpstr>
      <vt:lpstr>'Cotacao 5'!DadosExternos_131</vt:lpstr>
      <vt:lpstr>Cotacao!DadosExternos_132</vt:lpstr>
      <vt:lpstr>'Cotacao 2'!DadosExternos_132</vt:lpstr>
      <vt:lpstr>'Cotacao 3'!DadosExternos_132</vt:lpstr>
      <vt:lpstr>'Cotacao 4'!DadosExternos_132</vt:lpstr>
      <vt:lpstr>'Cotacao 5'!DadosExternos_132</vt:lpstr>
      <vt:lpstr>Cotacao!DadosExternos_133</vt:lpstr>
      <vt:lpstr>'Cotacao 2'!DadosExternos_133</vt:lpstr>
      <vt:lpstr>'Cotacao 3'!DadosExternos_133</vt:lpstr>
      <vt:lpstr>'Cotacao 4'!DadosExternos_133</vt:lpstr>
      <vt:lpstr>'Cotacao 5'!DadosExternos_133</vt:lpstr>
      <vt:lpstr>Cotacao!DadosExternos_134</vt:lpstr>
      <vt:lpstr>'Cotacao 2'!DadosExternos_134</vt:lpstr>
      <vt:lpstr>'Cotacao 3'!DadosExternos_134</vt:lpstr>
      <vt:lpstr>'Cotacao 4'!DadosExternos_134</vt:lpstr>
      <vt:lpstr>'Cotacao 5'!DadosExternos_134</vt:lpstr>
      <vt:lpstr>Cotacao!DadosExternos_135</vt:lpstr>
      <vt:lpstr>'Cotacao 2'!DadosExternos_135</vt:lpstr>
      <vt:lpstr>'Cotacao 3'!DadosExternos_135</vt:lpstr>
      <vt:lpstr>'Cotacao 4'!DadosExternos_135</vt:lpstr>
      <vt:lpstr>'Cotacao 5'!DadosExternos_135</vt:lpstr>
      <vt:lpstr>Cotacao!DadosExternos_136</vt:lpstr>
      <vt:lpstr>'Cotacao 2'!DadosExternos_136</vt:lpstr>
      <vt:lpstr>'Cotacao 3'!DadosExternos_136</vt:lpstr>
      <vt:lpstr>'Cotacao 4'!DadosExternos_136</vt:lpstr>
      <vt:lpstr>'Cotacao 5'!DadosExternos_136</vt:lpstr>
      <vt:lpstr>Cotacao!DadosExternos_137</vt:lpstr>
      <vt:lpstr>'Cotacao 2'!DadosExternos_137</vt:lpstr>
      <vt:lpstr>'Cotacao 3'!DadosExternos_137</vt:lpstr>
      <vt:lpstr>'Cotacao 4'!DadosExternos_137</vt:lpstr>
      <vt:lpstr>'Cotacao 5'!DadosExternos_137</vt:lpstr>
      <vt:lpstr>Cotacao!DadosExternos_138</vt:lpstr>
      <vt:lpstr>'Cotacao 2'!DadosExternos_138</vt:lpstr>
      <vt:lpstr>'Cotacao 3'!DadosExternos_138</vt:lpstr>
      <vt:lpstr>'Cotacao 4'!DadosExternos_138</vt:lpstr>
      <vt:lpstr>'Cotacao 5'!DadosExternos_138</vt:lpstr>
      <vt:lpstr>Cotacao!DadosExternos_139</vt:lpstr>
      <vt:lpstr>'Cotacao 2'!DadosExternos_139</vt:lpstr>
      <vt:lpstr>'Cotacao 3'!DadosExternos_139</vt:lpstr>
      <vt:lpstr>'Cotacao 4'!DadosExternos_139</vt:lpstr>
      <vt:lpstr>'Cotacao 5'!DadosExternos_139</vt:lpstr>
      <vt:lpstr>Cotacao!DadosExternos_14</vt:lpstr>
      <vt:lpstr>'Cotacao 2'!DadosExternos_14</vt:lpstr>
      <vt:lpstr>'Cotacao 3'!DadosExternos_14</vt:lpstr>
      <vt:lpstr>'Cotacao 4'!DadosExternos_14</vt:lpstr>
      <vt:lpstr>'Cotacao 5'!DadosExternos_14</vt:lpstr>
      <vt:lpstr>Cotacao!DadosExternos_140</vt:lpstr>
      <vt:lpstr>'Cotacao 2'!DadosExternos_140</vt:lpstr>
      <vt:lpstr>'Cotacao 3'!DadosExternos_140</vt:lpstr>
      <vt:lpstr>'Cotacao 4'!DadosExternos_140</vt:lpstr>
      <vt:lpstr>'Cotacao 5'!DadosExternos_140</vt:lpstr>
      <vt:lpstr>Cotacao!DadosExternos_141</vt:lpstr>
      <vt:lpstr>'Cotacao 2'!DadosExternos_141</vt:lpstr>
      <vt:lpstr>'Cotacao 3'!DadosExternos_141</vt:lpstr>
      <vt:lpstr>'Cotacao 4'!DadosExternos_141</vt:lpstr>
      <vt:lpstr>'Cotacao 5'!DadosExternos_141</vt:lpstr>
      <vt:lpstr>Cotacao!DadosExternos_142</vt:lpstr>
      <vt:lpstr>'Cotacao 2'!DadosExternos_142</vt:lpstr>
      <vt:lpstr>'Cotacao 3'!DadosExternos_142</vt:lpstr>
      <vt:lpstr>'Cotacao 4'!DadosExternos_142</vt:lpstr>
      <vt:lpstr>'Cotacao 5'!DadosExternos_142</vt:lpstr>
      <vt:lpstr>Cotacao!DadosExternos_143</vt:lpstr>
      <vt:lpstr>'Cotacao 2'!DadosExternos_143</vt:lpstr>
      <vt:lpstr>'Cotacao 3'!DadosExternos_143</vt:lpstr>
      <vt:lpstr>'Cotacao 4'!DadosExternos_143</vt:lpstr>
      <vt:lpstr>'Cotacao 5'!DadosExternos_143</vt:lpstr>
      <vt:lpstr>Cotacao!DadosExternos_144</vt:lpstr>
      <vt:lpstr>'Cotacao 2'!DadosExternos_144</vt:lpstr>
      <vt:lpstr>'Cotacao 3'!DadosExternos_144</vt:lpstr>
      <vt:lpstr>'Cotacao 4'!DadosExternos_144</vt:lpstr>
      <vt:lpstr>'Cotacao 5'!DadosExternos_144</vt:lpstr>
      <vt:lpstr>Cotacao!DadosExternos_145</vt:lpstr>
      <vt:lpstr>'Cotacao 2'!DadosExternos_145</vt:lpstr>
      <vt:lpstr>'Cotacao 3'!DadosExternos_145</vt:lpstr>
      <vt:lpstr>'Cotacao 4'!DadosExternos_145</vt:lpstr>
      <vt:lpstr>'Cotacao 5'!DadosExternos_145</vt:lpstr>
      <vt:lpstr>Cotacao!DadosExternos_146</vt:lpstr>
      <vt:lpstr>'Cotacao 2'!DadosExternos_146</vt:lpstr>
      <vt:lpstr>'Cotacao 3'!DadosExternos_146</vt:lpstr>
      <vt:lpstr>'Cotacao 4'!DadosExternos_146</vt:lpstr>
      <vt:lpstr>'Cotacao 5'!DadosExternos_146</vt:lpstr>
      <vt:lpstr>Cotacao!DadosExternos_147</vt:lpstr>
      <vt:lpstr>'Cotacao 2'!DadosExternos_147</vt:lpstr>
      <vt:lpstr>'Cotacao 3'!DadosExternos_147</vt:lpstr>
      <vt:lpstr>'Cotacao 4'!DadosExternos_147</vt:lpstr>
      <vt:lpstr>'Cotacao 5'!DadosExternos_147</vt:lpstr>
      <vt:lpstr>Cotacao!DadosExternos_148</vt:lpstr>
      <vt:lpstr>'Cotacao 2'!DadosExternos_148</vt:lpstr>
      <vt:lpstr>'Cotacao 3'!DadosExternos_148</vt:lpstr>
      <vt:lpstr>'Cotacao 4'!DadosExternos_148</vt:lpstr>
      <vt:lpstr>'Cotacao 5'!DadosExternos_148</vt:lpstr>
      <vt:lpstr>Cotacao!DadosExternos_149</vt:lpstr>
      <vt:lpstr>'Cotacao 2'!DadosExternos_149</vt:lpstr>
      <vt:lpstr>'Cotacao 3'!DadosExternos_149</vt:lpstr>
      <vt:lpstr>'Cotacao 4'!DadosExternos_149</vt:lpstr>
      <vt:lpstr>'Cotacao 5'!DadosExternos_149</vt:lpstr>
      <vt:lpstr>Cotacao!DadosExternos_15</vt:lpstr>
      <vt:lpstr>'Cotacao 2'!DadosExternos_15</vt:lpstr>
      <vt:lpstr>'Cotacao 3'!DadosExternos_15</vt:lpstr>
      <vt:lpstr>'Cotacao 4'!DadosExternos_15</vt:lpstr>
      <vt:lpstr>'Cotacao 5'!DadosExternos_15</vt:lpstr>
      <vt:lpstr>Cotacao!DadosExternos_150</vt:lpstr>
      <vt:lpstr>'Cotacao 2'!DadosExternos_150</vt:lpstr>
      <vt:lpstr>'Cotacao 3'!DadosExternos_150</vt:lpstr>
      <vt:lpstr>'Cotacao 4'!DadosExternos_150</vt:lpstr>
      <vt:lpstr>'Cotacao 5'!DadosExternos_150</vt:lpstr>
      <vt:lpstr>Cotacao!DadosExternos_151</vt:lpstr>
      <vt:lpstr>'Cotacao 2'!DadosExternos_151</vt:lpstr>
      <vt:lpstr>'Cotacao 3'!DadosExternos_151</vt:lpstr>
      <vt:lpstr>'Cotacao 4'!DadosExternos_151</vt:lpstr>
      <vt:lpstr>'Cotacao 5'!DadosExternos_151</vt:lpstr>
      <vt:lpstr>Cotacao!DadosExternos_152</vt:lpstr>
      <vt:lpstr>'Cotacao 2'!DadosExternos_152</vt:lpstr>
      <vt:lpstr>'Cotacao 3'!DadosExternos_152</vt:lpstr>
      <vt:lpstr>'Cotacao 4'!DadosExternos_152</vt:lpstr>
      <vt:lpstr>'Cotacao 5'!DadosExternos_152</vt:lpstr>
      <vt:lpstr>Cotacao!DadosExternos_153</vt:lpstr>
      <vt:lpstr>'Cotacao 2'!DadosExternos_153</vt:lpstr>
      <vt:lpstr>'Cotacao 3'!DadosExternos_153</vt:lpstr>
      <vt:lpstr>'Cotacao 4'!DadosExternos_153</vt:lpstr>
      <vt:lpstr>'Cotacao 5'!DadosExternos_153</vt:lpstr>
      <vt:lpstr>Cotacao!DadosExternos_154</vt:lpstr>
      <vt:lpstr>'Cotacao 2'!DadosExternos_154</vt:lpstr>
      <vt:lpstr>'Cotacao 3'!DadosExternos_154</vt:lpstr>
      <vt:lpstr>'Cotacao 4'!DadosExternos_154</vt:lpstr>
      <vt:lpstr>'Cotacao 5'!DadosExternos_154</vt:lpstr>
      <vt:lpstr>Cotacao!DadosExternos_155</vt:lpstr>
      <vt:lpstr>'Cotacao 2'!DadosExternos_155</vt:lpstr>
      <vt:lpstr>'Cotacao 3'!DadosExternos_155</vt:lpstr>
      <vt:lpstr>'Cotacao 4'!DadosExternos_155</vt:lpstr>
      <vt:lpstr>'Cotacao 5'!DadosExternos_155</vt:lpstr>
      <vt:lpstr>Cotacao!DadosExternos_156</vt:lpstr>
      <vt:lpstr>'Cotacao 2'!DadosExternos_156</vt:lpstr>
      <vt:lpstr>'Cotacao 3'!DadosExternos_156</vt:lpstr>
      <vt:lpstr>'Cotacao 4'!DadosExternos_156</vt:lpstr>
      <vt:lpstr>'Cotacao 5'!DadosExternos_156</vt:lpstr>
      <vt:lpstr>Cotacao!DadosExternos_157</vt:lpstr>
      <vt:lpstr>'Cotacao 2'!DadosExternos_157</vt:lpstr>
      <vt:lpstr>'Cotacao 3'!DadosExternos_157</vt:lpstr>
      <vt:lpstr>'Cotacao 4'!DadosExternos_157</vt:lpstr>
      <vt:lpstr>'Cotacao 5'!DadosExternos_157</vt:lpstr>
      <vt:lpstr>Cotacao!DadosExternos_158</vt:lpstr>
      <vt:lpstr>'Cotacao 2'!DadosExternos_158</vt:lpstr>
      <vt:lpstr>'Cotacao 3'!DadosExternos_158</vt:lpstr>
      <vt:lpstr>'Cotacao 4'!DadosExternos_158</vt:lpstr>
      <vt:lpstr>'Cotacao 5'!DadosExternos_158</vt:lpstr>
      <vt:lpstr>Cotacao!DadosExternos_159</vt:lpstr>
      <vt:lpstr>'Cotacao 2'!DadosExternos_159</vt:lpstr>
      <vt:lpstr>'Cotacao 3'!DadosExternos_159</vt:lpstr>
      <vt:lpstr>'Cotacao 4'!DadosExternos_159</vt:lpstr>
      <vt:lpstr>'Cotacao 5'!DadosExternos_159</vt:lpstr>
      <vt:lpstr>Cotacao!DadosExternos_16</vt:lpstr>
      <vt:lpstr>'Cotacao 2'!DadosExternos_16</vt:lpstr>
      <vt:lpstr>'Cotacao 3'!DadosExternos_16</vt:lpstr>
      <vt:lpstr>'Cotacao 4'!DadosExternos_16</vt:lpstr>
      <vt:lpstr>'Cotacao 5'!DadosExternos_16</vt:lpstr>
      <vt:lpstr>Cotacao!DadosExternos_160</vt:lpstr>
      <vt:lpstr>'Cotacao 2'!DadosExternos_160</vt:lpstr>
      <vt:lpstr>'Cotacao 3'!DadosExternos_160</vt:lpstr>
      <vt:lpstr>'Cotacao 4'!DadosExternos_160</vt:lpstr>
      <vt:lpstr>'Cotacao 5'!DadosExternos_160</vt:lpstr>
      <vt:lpstr>Cotacao!DadosExternos_161</vt:lpstr>
      <vt:lpstr>'Cotacao 2'!DadosExternos_161</vt:lpstr>
      <vt:lpstr>'Cotacao 3'!DadosExternos_161</vt:lpstr>
      <vt:lpstr>'Cotacao 4'!DadosExternos_161</vt:lpstr>
      <vt:lpstr>'Cotacao 5'!DadosExternos_161</vt:lpstr>
      <vt:lpstr>Cotacao!DadosExternos_162</vt:lpstr>
      <vt:lpstr>'Cotacao 2'!DadosExternos_162</vt:lpstr>
      <vt:lpstr>'Cotacao 3'!DadosExternos_162</vt:lpstr>
      <vt:lpstr>'Cotacao 4'!DadosExternos_162</vt:lpstr>
      <vt:lpstr>'Cotacao 5'!DadosExternos_162</vt:lpstr>
      <vt:lpstr>Cotacao!DadosExternos_163</vt:lpstr>
      <vt:lpstr>'Cotacao 2'!DadosExternos_163</vt:lpstr>
      <vt:lpstr>'Cotacao 3'!DadosExternos_163</vt:lpstr>
      <vt:lpstr>'Cotacao 4'!DadosExternos_163</vt:lpstr>
      <vt:lpstr>'Cotacao 5'!DadosExternos_163</vt:lpstr>
      <vt:lpstr>Cotacao!DadosExternos_164</vt:lpstr>
      <vt:lpstr>'Cotacao 2'!DadosExternos_164</vt:lpstr>
      <vt:lpstr>'Cotacao 3'!DadosExternos_164</vt:lpstr>
      <vt:lpstr>'Cotacao 4'!DadosExternos_164</vt:lpstr>
      <vt:lpstr>'Cotacao 5'!DadosExternos_164</vt:lpstr>
      <vt:lpstr>Cotacao!DadosExternos_165</vt:lpstr>
      <vt:lpstr>'Cotacao 2'!DadosExternos_165</vt:lpstr>
      <vt:lpstr>'Cotacao 3'!DadosExternos_165</vt:lpstr>
      <vt:lpstr>'Cotacao 4'!DadosExternos_165</vt:lpstr>
      <vt:lpstr>'Cotacao 5'!DadosExternos_165</vt:lpstr>
      <vt:lpstr>Cotacao!DadosExternos_166</vt:lpstr>
      <vt:lpstr>'Cotacao 2'!DadosExternos_166</vt:lpstr>
      <vt:lpstr>'Cotacao 3'!DadosExternos_166</vt:lpstr>
      <vt:lpstr>'Cotacao 4'!DadosExternos_166</vt:lpstr>
      <vt:lpstr>'Cotacao 5'!DadosExternos_166</vt:lpstr>
      <vt:lpstr>Cotacao!DadosExternos_167</vt:lpstr>
      <vt:lpstr>'Cotacao 2'!DadosExternos_167</vt:lpstr>
      <vt:lpstr>'Cotacao 3'!DadosExternos_167</vt:lpstr>
      <vt:lpstr>'Cotacao 4'!DadosExternos_167</vt:lpstr>
      <vt:lpstr>'Cotacao 5'!DadosExternos_167</vt:lpstr>
      <vt:lpstr>Cotacao!DadosExternos_168</vt:lpstr>
      <vt:lpstr>'Cotacao 2'!DadosExternos_168</vt:lpstr>
      <vt:lpstr>'Cotacao 3'!DadosExternos_168</vt:lpstr>
      <vt:lpstr>'Cotacao 4'!DadosExternos_168</vt:lpstr>
      <vt:lpstr>'Cotacao 5'!DadosExternos_168</vt:lpstr>
      <vt:lpstr>Cotacao!DadosExternos_169</vt:lpstr>
      <vt:lpstr>'Cotacao 2'!DadosExternos_169</vt:lpstr>
      <vt:lpstr>'Cotacao 3'!DadosExternos_169</vt:lpstr>
      <vt:lpstr>'Cotacao 4'!DadosExternos_169</vt:lpstr>
      <vt:lpstr>'Cotacao 5'!DadosExternos_169</vt:lpstr>
      <vt:lpstr>Cotacao!DadosExternos_17</vt:lpstr>
      <vt:lpstr>'Cotacao 2'!DadosExternos_17</vt:lpstr>
      <vt:lpstr>'Cotacao 3'!DadosExternos_17</vt:lpstr>
      <vt:lpstr>'Cotacao 4'!DadosExternos_17</vt:lpstr>
      <vt:lpstr>'Cotacao 5'!DadosExternos_17</vt:lpstr>
      <vt:lpstr>Cotacao!DadosExternos_170</vt:lpstr>
      <vt:lpstr>'Cotacao 2'!DadosExternos_170</vt:lpstr>
      <vt:lpstr>'Cotacao 3'!DadosExternos_170</vt:lpstr>
      <vt:lpstr>'Cotacao 4'!DadosExternos_170</vt:lpstr>
      <vt:lpstr>'Cotacao 5'!DadosExternos_170</vt:lpstr>
      <vt:lpstr>Cotacao!DadosExternos_171</vt:lpstr>
      <vt:lpstr>'Cotacao 2'!DadosExternos_171</vt:lpstr>
      <vt:lpstr>'Cotacao 3'!DadosExternos_171</vt:lpstr>
      <vt:lpstr>'Cotacao 4'!DadosExternos_171</vt:lpstr>
      <vt:lpstr>'Cotacao 5'!DadosExternos_171</vt:lpstr>
      <vt:lpstr>Cotacao!DadosExternos_172</vt:lpstr>
      <vt:lpstr>'Cotacao 2'!DadosExternos_172</vt:lpstr>
      <vt:lpstr>'Cotacao 3'!DadosExternos_172</vt:lpstr>
      <vt:lpstr>'Cotacao 4'!DadosExternos_172</vt:lpstr>
      <vt:lpstr>'Cotacao 5'!DadosExternos_172</vt:lpstr>
      <vt:lpstr>Cotacao!DadosExternos_173</vt:lpstr>
      <vt:lpstr>'Cotacao 2'!DadosExternos_173</vt:lpstr>
      <vt:lpstr>'Cotacao 3'!DadosExternos_173</vt:lpstr>
      <vt:lpstr>'Cotacao 4'!DadosExternos_173</vt:lpstr>
      <vt:lpstr>'Cotacao 5'!DadosExternos_173</vt:lpstr>
      <vt:lpstr>Cotacao!DadosExternos_174</vt:lpstr>
      <vt:lpstr>'Cotacao 2'!DadosExternos_174</vt:lpstr>
      <vt:lpstr>'Cotacao 3'!DadosExternos_174</vt:lpstr>
      <vt:lpstr>'Cotacao 4'!DadosExternos_174</vt:lpstr>
      <vt:lpstr>'Cotacao 5'!DadosExternos_174</vt:lpstr>
      <vt:lpstr>Cotacao!DadosExternos_175</vt:lpstr>
      <vt:lpstr>'Cotacao 2'!DadosExternos_175</vt:lpstr>
      <vt:lpstr>'Cotacao 3'!DadosExternos_175</vt:lpstr>
      <vt:lpstr>'Cotacao 4'!DadosExternos_175</vt:lpstr>
      <vt:lpstr>'Cotacao 5'!DadosExternos_175</vt:lpstr>
      <vt:lpstr>Cotacao!DadosExternos_176</vt:lpstr>
      <vt:lpstr>'Cotacao 2'!DadosExternos_176</vt:lpstr>
      <vt:lpstr>'Cotacao 3'!DadosExternos_176</vt:lpstr>
      <vt:lpstr>'Cotacao 4'!DadosExternos_176</vt:lpstr>
      <vt:lpstr>'Cotacao 5'!DadosExternos_176</vt:lpstr>
      <vt:lpstr>Cotacao!DadosExternos_177</vt:lpstr>
      <vt:lpstr>'Cotacao 2'!DadosExternos_177</vt:lpstr>
      <vt:lpstr>'Cotacao 3'!DadosExternos_177</vt:lpstr>
      <vt:lpstr>'Cotacao 4'!DadosExternos_177</vt:lpstr>
      <vt:lpstr>'Cotacao 5'!DadosExternos_177</vt:lpstr>
      <vt:lpstr>Cotacao!DadosExternos_178</vt:lpstr>
      <vt:lpstr>'Cotacao 2'!DadosExternos_178</vt:lpstr>
      <vt:lpstr>'Cotacao 3'!DadosExternos_178</vt:lpstr>
      <vt:lpstr>'Cotacao 4'!DadosExternos_178</vt:lpstr>
      <vt:lpstr>'Cotacao 5'!DadosExternos_178</vt:lpstr>
      <vt:lpstr>Cotacao!DadosExternos_179</vt:lpstr>
      <vt:lpstr>'Cotacao 2'!DadosExternos_179</vt:lpstr>
      <vt:lpstr>'Cotacao 3'!DadosExternos_179</vt:lpstr>
      <vt:lpstr>'Cotacao 4'!DadosExternos_179</vt:lpstr>
      <vt:lpstr>'Cotacao 5'!DadosExternos_179</vt:lpstr>
      <vt:lpstr>Cotacao!DadosExternos_18</vt:lpstr>
      <vt:lpstr>'Cotacao 2'!DadosExternos_18</vt:lpstr>
      <vt:lpstr>'Cotacao 3'!DadosExternos_18</vt:lpstr>
      <vt:lpstr>'Cotacao 4'!DadosExternos_18</vt:lpstr>
      <vt:lpstr>'Cotacao 5'!DadosExternos_18</vt:lpstr>
      <vt:lpstr>Cotacao!DadosExternos_180</vt:lpstr>
      <vt:lpstr>'Cotacao 2'!DadosExternos_180</vt:lpstr>
      <vt:lpstr>'Cotacao 3'!DadosExternos_180</vt:lpstr>
      <vt:lpstr>'Cotacao 4'!DadosExternos_180</vt:lpstr>
      <vt:lpstr>'Cotacao 5'!DadosExternos_180</vt:lpstr>
      <vt:lpstr>Cotacao!DadosExternos_181</vt:lpstr>
      <vt:lpstr>'Cotacao 2'!DadosExternos_181</vt:lpstr>
      <vt:lpstr>'Cotacao 3'!DadosExternos_181</vt:lpstr>
      <vt:lpstr>'Cotacao 4'!DadosExternos_181</vt:lpstr>
      <vt:lpstr>'Cotacao 5'!DadosExternos_181</vt:lpstr>
      <vt:lpstr>Cotacao!DadosExternos_182</vt:lpstr>
      <vt:lpstr>'Cotacao 2'!DadosExternos_182</vt:lpstr>
      <vt:lpstr>'Cotacao 3'!DadosExternos_182</vt:lpstr>
      <vt:lpstr>'Cotacao 4'!DadosExternos_182</vt:lpstr>
      <vt:lpstr>'Cotacao 5'!DadosExternos_182</vt:lpstr>
      <vt:lpstr>Cotacao!DadosExternos_183</vt:lpstr>
      <vt:lpstr>'Cotacao 2'!DadosExternos_183</vt:lpstr>
      <vt:lpstr>'Cotacao 3'!DadosExternos_183</vt:lpstr>
      <vt:lpstr>'Cotacao 4'!DadosExternos_183</vt:lpstr>
      <vt:lpstr>'Cotacao 5'!DadosExternos_183</vt:lpstr>
      <vt:lpstr>Cotacao!DadosExternos_184</vt:lpstr>
      <vt:lpstr>'Cotacao 2'!DadosExternos_184</vt:lpstr>
      <vt:lpstr>'Cotacao 3'!DadosExternos_184</vt:lpstr>
      <vt:lpstr>'Cotacao 4'!DadosExternos_184</vt:lpstr>
      <vt:lpstr>'Cotacao 5'!DadosExternos_184</vt:lpstr>
      <vt:lpstr>Cotacao!DadosExternos_185</vt:lpstr>
      <vt:lpstr>'Cotacao 2'!DadosExternos_185</vt:lpstr>
      <vt:lpstr>'Cotacao 3'!DadosExternos_185</vt:lpstr>
      <vt:lpstr>'Cotacao 4'!DadosExternos_185</vt:lpstr>
      <vt:lpstr>'Cotacao 5'!DadosExternos_185</vt:lpstr>
      <vt:lpstr>Cotacao!DadosExternos_186</vt:lpstr>
      <vt:lpstr>'Cotacao 2'!DadosExternos_186</vt:lpstr>
      <vt:lpstr>'Cotacao 3'!DadosExternos_186</vt:lpstr>
      <vt:lpstr>'Cotacao 4'!DadosExternos_186</vt:lpstr>
      <vt:lpstr>'Cotacao 5'!DadosExternos_186</vt:lpstr>
      <vt:lpstr>Cotacao!DadosExternos_187</vt:lpstr>
      <vt:lpstr>'Cotacao 2'!DadosExternos_187</vt:lpstr>
      <vt:lpstr>'Cotacao 3'!DadosExternos_187</vt:lpstr>
      <vt:lpstr>'Cotacao 4'!DadosExternos_187</vt:lpstr>
      <vt:lpstr>'Cotacao 5'!DadosExternos_187</vt:lpstr>
      <vt:lpstr>Cotacao!DadosExternos_188</vt:lpstr>
      <vt:lpstr>'Cotacao 2'!DadosExternos_188</vt:lpstr>
      <vt:lpstr>'Cotacao 3'!DadosExternos_188</vt:lpstr>
      <vt:lpstr>'Cotacao 4'!DadosExternos_188</vt:lpstr>
      <vt:lpstr>'Cotacao 5'!DadosExternos_188</vt:lpstr>
      <vt:lpstr>Cotacao!DadosExternos_189</vt:lpstr>
      <vt:lpstr>'Cotacao 2'!DadosExternos_189</vt:lpstr>
      <vt:lpstr>'Cotacao 3'!DadosExternos_189</vt:lpstr>
      <vt:lpstr>'Cotacao 4'!DadosExternos_189</vt:lpstr>
      <vt:lpstr>'Cotacao 5'!DadosExternos_189</vt:lpstr>
      <vt:lpstr>Cotacao!DadosExternos_190</vt:lpstr>
      <vt:lpstr>'Cotacao 2'!DadosExternos_190</vt:lpstr>
      <vt:lpstr>'Cotacao 3'!DadosExternos_190</vt:lpstr>
      <vt:lpstr>'Cotacao 4'!DadosExternos_190</vt:lpstr>
      <vt:lpstr>'Cotacao 5'!DadosExternos_190</vt:lpstr>
      <vt:lpstr>Cotacao!DadosExternos_191</vt:lpstr>
      <vt:lpstr>'Cotacao 2'!DadosExternos_191</vt:lpstr>
      <vt:lpstr>'Cotacao 3'!DadosExternos_191</vt:lpstr>
      <vt:lpstr>'Cotacao 4'!DadosExternos_191</vt:lpstr>
      <vt:lpstr>'Cotacao 5'!DadosExternos_191</vt:lpstr>
      <vt:lpstr>Cotacao!DadosExternos_192</vt:lpstr>
      <vt:lpstr>'Cotacao 2'!DadosExternos_192</vt:lpstr>
      <vt:lpstr>'Cotacao 3'!DadosExternos_192</vt:lpstr>
      <vt:lpstr>'Cotacao 4'!DadosExternos_192</vt:lpstr>
      <vt:lpstr>'Cotacao 5'!DadosExternos_192</vt:lpstr>
      <vt:lpstr>Cotacao!DadosExternos_193</vt:lpstr>
      <vt:lpstr>'Cotacao 2'!DadosExternos_193</vt:lpstr>
      <vt:lpstr>'Cotacao 3'!DadosExternos_193</vt:lpstr>
      <vt:lpstr>'Cotacao 4'!DadosExternos_193</vt:lpstr>
      <vt:lpstr>'Cotacao 5'!DadosExternos_193</vt:lpstr>
      <vt:lpstr>Cotacao!DadosExternos_194</vt:lpstr>
      <vt:lpstr>'Cotacao 2'!DadosExternos_194</vt:lpstr>
      <vt:lpstr>'Cotacao 3'!DadosExternos_194</vt:lpstr>
      <vt:lpstr>'Cotacao 4'!DadosExternos_194</vt:lpstr>
      <vt:lpstr>'Cotacao 5'!DadosExternos_194</vt:lpstr>
      <vt:lpstr>Cotacao!DadosExternos_195</vt:lpstr>
      <vt:lpstr>'Cotacao 2'!DadosExternos_195</vt:lpstr>
      <vt:lpstr>'Cotacao 3'!DadosExternos_195</vt:lpstr>
      <vt:lpstr>'Cotacao 4'!DadosExternos_195</vt:lpstr>
      <vt:lpstr>'Cotacao 5'!DadosExternos_195</vt:lpstr>
      <vt:lpstr>Cotacao!DadosExternos_196</vt:lpstr>
      <vt:lpstr>'Cotacao 2'!DadosExternos_196</vt:lpstr>
      <vt:lpstr>'Cotacao 3'!DadosExternos_196</vt:lpstr>
      <vt:lpstr>'Cotacao 4'!DadosExternos_196</vt:lpstr>
      <vt:lpstr>'Cotacao 5'!DadosExternos_196</vt:lpstr>
      <vt:lpstr>Cotacao!DadosExternos_197</vt:lpstr>
      <vt:lpstr>'Cotacao 2'!DadosExternos_197</vt:lpstr>
      <vt:lpstr>'Cotacao 3'!DadosExternos_197</vt:lpstr>
      <vt:lpstr>'Cotacao 4'!DadosExternos_197</vt:lpstr>
      <vt:lpstr>'Cotacao 5'!DadosExternos_197</vt:lpstr>
      <vt:lpstr>Cotacao!DadosExternos_198</vt:lpstr>
      <vt:lpstr>'Cotacao 2'!DadosExternos_198</vt:lpstr>
      <vt:lpstr>'Cotacao 3'!DadosExternos_198</vt:lpstr>
      <vt:lpstr>'Cotacao 4'!DadosExternos_198</vt:lpstr>
      <vt:lpstr>'Cotacao 5'!DadosExternos_198</vt:lpstr>
      <vt:lpstr>'Cotacao 2'!DadosExternos_199</vt:lpstr>
      <vt:lpstr>'Cotacao 3'!DadosExternos_199</vt:lpstr>
      <vt:lpstr>'Cotacao 4'!DadosExternos_199</vt:lpstr>
      <vt:lpstr>'Cotacao 5'!DadosExternos_199</vt:lpstr>
      <vt:lpstr>Cotacao!DadosExternos_2</vt:lpstr>
      <vt:lpstr>'Cotacao 2'!DadosExternos_2</vt:lpstr>
      <vt:lpstr>'Cotacao 3'!DadosExternos_2</vt:lpstr>
      <vt:lpstr>'Cotacao 4'!DadosExternos_2</vt:lpstr>
      <vt:lpstr>'Cotacao 5'!DadosExternos_2</vt:lpstr>
      <vt:lpstr>Cotacao!DadosExternos_20</vt:lpstr>
      <vt:lpstr>'Cotacao 2'!DadosExternos_20</vt:lpstr>
      <vt:lpstr>'Cotacao 3'!DadosExternos_20</vt:lpstr>
      <vt:lpstr>'Cotacao 4'!DadosExternos_20</vt:lpstr>
      <vt:lpstr>'Cotacao 5'!DadosExternos_20</vt:lpstr>
      <vt:lpstr>Cotacao!DadosExternos_200</vt:lpstr>
      <vt:lpstr>'Cotacao 2'!DadosExternos_200</vt:lpstr>
      <vt:lpstr>'Cotacao 3'!DadosExternos_200</vt:lpstr>
      <vt:lpstr>'Cotacao 4'!DadosExternos_200</vt:lpstr>
      <vt:lpstr>'Cotacao 5'!DadosExternos_200</vt:lpstr>
      <vt:lpstr>Cotacao!DadosExternos_201</vt:lpstr>
      <vt:lpstr>'Cotacao 2'!DadosExternos_201</vt:lpstr>
      <vt:lpstr>'Cotacao 3'!DadosExternos_201</vt:lpstr>
      <vt:lpstr>'Cotacao 4'!DadosExternos_201</vt:lpstr>
      <vt:lpstr>'Cotacao 5'!DadosExternos_201</vt:lpstr>
      <vt:lpstr>Cotacao!DadosExternos_202</vt:lpstr>
      <vt:lpstr>'Cotacao 2'!DadosExternos_202</vt:lpstr>
      <vt:lpstr>'Cotacao 3'!DadosExternos_202</vt:lpstr>
      <vt:lpstr>'Cotacao 4'!DadosExternos_202</vt:lpstr>
      <vt:lpstr>'Cotacao 5'!DadosExternos_202</vt:lpstr>
      <vt:lpstr>Cotacao!DadosExternos_203</vt:lpstr>
      <vt:lpstr>'Cotacao 2'!DadosExternos_203</vt:lpstr>
      <vt:lpstr>'Cotacao 3'!DadosExternos_203</vt:lpstr>
      <vt:lpstr>'Cotacao 4'!DadosExternos_203</vt:lpstr>
      <vt:lpstr>'Cotacao 5'!DadosExternos_203</vt:lpstr>
      <vt:lpstr>Cotacao!DadosExternos_204</vt:lpstr>
      <vt:lpstr>'Cotacao 2'!DadosExternos_204</vt:lpstr>
      <vt:lpstr>'Cotacao 3'!DadosExternos_204</vt:lpstr>
      <vt:lpstr>'Cotacao 4'!DadosExternos_204</vt:lpstr>
      <vt:lpstr>'Cotacao 5'!DadosExternos_204</vt:lpstr>
      <vt:lpstr>Cotacao!DadosExternos_205</vt:lpstr>
      <vt:lpstr>'Cotacao 2'!DadosExternos_205</vt:lpstr>
      <vt:lpstr>'Cotacao 3'!DadosExternos_205</vt:lpstr>
      <vt:lpstr>'Cotacao 4'!DadosExternos_205</vt:lpstr>
      <vt:lpstr>'Cotacao 5'!DadosExternos_205</vt:lpstr>
      <vt:lpstr>Cotacao!DadosExternos_206</vt:lpstr>
      <vt:lpstr>'Cotacao 2'!DadosExternos_206</vt:lpstr>
      <vt:lpstr>'Cotacao 3'!DadosExternos_206</vt:lpstr>
      <vt:lpstr>'Cotacao 4'!DadosExternos_206</vt:lpstr>
      <vt:lpstr>'Cotacao 5'!DadosExternos_206</vt:lpstr>
      <vt:lpstr>Cotacao!DadosExternos_207</vt:lpstr>
      <vt:lpstr>'Cotacao 2'!DadosExternos_207</vt:lpstr>
      <vt:lpstr>'Cotacao 3'!DadosExternos_207</vt:lpstr>
      <vt:lpstr>'Cotacao 4'!DadosExternos_207</vt:lpstr>
      <vt:lpstr>'Cotacao 5'!DadosExternos_207</vt:lpstr>
      <vt:lpstr>'Cotacao 2'!DadosExternos_208</vt:lpstr>
      <vt:lpstr>'Cotacao 3'!DadosExternos_208</vt:lpstr>
      <vt:lpstr>'Cotacao 4'!DadosExternos_208</vt:lpstr>
      <vt:lpstr>'Cotacao 5'!DadosExternos_208</vt:lpstr>
      <vt:lpstr>Cotacao!DadosExternos_209</vt:lpstr>
      <vt:lpstr>'Cotacao 2'!DadosExternos_209</vt:lpstr>
      <vt:lpstr>'Cotacao 3'!DadosExternos_209</vt:lpstr>
      <vt:lpstr>'Cotacao 4'!DadosExternos_209</vt:lpstr>
      <vt:lpstr>'Cotacao 5'!DadosExternos_209</vt:lpstr>
      <vt:lpstr>Cotacao!DadosExternos_21</vt:lpstr>
      <vt:lpstr>'Cotacao 2'!DadosExternos_21</vt:lpstr>
      <vt:lpstr>'Cotacao 3'!DadosExternos_21</vt:lpstr>
      <vt:lpstr>'Cotacao 4'!DadosExternos_21</vt:lpstr>
      <vt:lpstr>'Cotacao 5'!DadosExternos_21</vt:lpstr>
      <vt:lpstr>'Cotacao 2'!DadosExternos_210</vt:lpstr>
      <vt:lpstr>'Cotacao 3'!DadosExternos_210</vt:lpstr>
      <vt:lpstr>'Cotacao 4'!DadosExternos_210</vt:lpstr>
      <vt:lpstr>'Cotacao 5'!DadosExternos_210</vt:lpstr>
      <vt:lpstr>Cotacao!DadosExternos_211</vt:lpstr>
      <vt:lpstr>'Cotacao 2'!DadosExternos_211</vt:lpstr>
      <vt:lpstr>'Cotacao 3'!DadosExternos_211</vt:lpstr>
      <vt:lpstr>'Cotacao 4'!DadosExternos_211</vt:lpstr>
      <vt:lpstr>'Cotacao 5'!DadosExternos_211</vt:lpstr>
      <vt:lpstr>Cotacao!DadosExternos_212</vt:lpstr>
      <vt:lpstr>'Cotacao 2'!DadosExternos_212</vt:lpstr>
      <vt:lpstr>'Cotacao 3'!DadosExternos_212</vt:lpstr>
      <vt:lpstr>'Cotacao 4'!DadosExternos_212</vt:lpstr>
      <vt:lpstr>'Cotacao 5'!DadosExternos_212</vt:lpstr>
      <vt:lpstr>Cotacao!DadosExternos_213</vt:lpstr>
      <vt:lpstr>'Cotacao 2'!DadosExternos_213</vt:lpstr>
      <vt:lpstr>'Cotacao 3'!DadosExternos_213</vt:lpstr>
      <vt:lpstr>'Cotacao 4'!DadosExternos_213</vt:lpstr>
      <vt:lpstr>'Cotacao 5'!DadosExternos_213</vt:lpstr>
      <vt:lpstr>'Cotacao 2'!DadosExternos_214</vt:lpstr>
      <vt:lpstr>'Cotacao 3'!DadosExternos_214</vt:lpstr>
      <vt:lpstr>'Cotacao 4'!DadosExternos_214</vt:lpstr>
      <vt:lpstr>'Cotacao 5'!DadosExternos_214</vt:lpstr>
      <vt:lpstr>Cotacao!DadosExternos_215</vt:lpstr>
      <vt:lpstr>'Cotacao 2'!DadosExternos_215</vt:lpstr>
      <vt:lpstr>'Cotacao 3'!DadosExternos_215</vt:lpstr>
      <vt:lpstr>'Cotacao 4'!DadosExternos_215</vt:lpstr>
      <vt:lpstr>'Cotacao 5'!DadosExternos_215</vt:lpstr>
      <vt:lpstr>Cotacao!DadosExternos_216</vt:lpstr>
      <vt:lpstr>'Cotacao 2'!DadosExternos_216</vt:lpstr>
      <vt:lpstr>'Cotacao 3'!DadosExternos_216</vt:lpstr>
      <vt:lpstr>'Cotacao 4'!DadosExternos_216</vt:lpstr>
      <vt:lpstr>'Cotacao 5'!DadosExternos_216</vt:lpstr>
      <vt:lpstr>Cotacao!DadosExternos_217</vt:lpstr>
      <vt:lpstr>'Cotacao 2'!DadosExternos_217</vt:lpstr>
      <vt:lpstr>'Cotacao 3'!DadosExternos_217</vt:lpstr>
      <vt:lpstr>'Cotacao 4'!DadosExternos_217</vt:lpstr>
      <vt:lpstr>'Cotacao 5'!DadosExternos_217</vt:lpstr>
      <vt:lpstr>Cotacao!DadosExternos_218</vt:lpstr>
      <vt:lpstr>Cotacao!DadosExternos_219</vt:lpstr>
      <vt:lpstr>'Cotacao 2'!DadosExternos_219</vt:lpstr>
      <vt:lpstr>'Cotacao 3'!DadosExternos_219</vt:lpstr>
      <vt:lpstr>'Cotacao 4'!DadosExternos_219</vt:lpstr>
      <vt:lpstr>'Cotacao 5'!DadosExternos_219</vt:lpstr>
      <vt:lpstr>Cotacao!DadosExternos_220</vt:lpstr>
      <vt:lpstr>'Cotacao 2'!DadosExternos_220</vt:lpstr>
      <vt:lpstr>'Cotacao 3'!DadosExternos_220</vt:lpstr>
      <vt:lpstr>'Cotacao 4'!DadosExternos_220</vt:lpstr>
      <vt:lpstr>'Cotacao 5'!DadosExternos_220</vt:lpstr>
      <vt:lpstr>Cotacao!DadosExternos_221</vt:lpstr>
      <vt:lpstr>'Cotacao 2'!DadosExternos_221</vt:lpstr>
      <vt:lpstr>'Cotacao 3'!DadosExternos_221</vt:lpstr>
      <vt:lpstr>'Cotacao 4'!DadosExternos_221</vt:lpstr>
      <vt:lpstr>'Cotacao 5'!DadosExternos_221</vt:lpstr>
      <vt:lpstr>Cotacao!DadosExternos_222</vt:lpstr>
      <vt:lpstr>'Cotacao 2'!DadosExternos_222</vt:lpstr>
      <vt:lpstr>'Cotacao 3'!DadosExternos_222</vt:lpstr>
      <vt:lpstr>'Cotacao 4'!DadosExternos_222</vt:lpstr>
      <vt:lpstr>'Cotacao 5'!DadosExternos_222</vt:lpstr>
      <vt:lpstr>'Cotacao 2'!DadosExternos_223</vt:lpstr>
      <vt:lpstr>'Cotacao 3'!DadosExternos_223</vt:lpstr>
      <vt:lpstr>'Cotacao 4'!DadosExternos_223</vt:lpstr>
      <vt:lpstr>'Cotacao 5'!DadosExternos_223</vt:lpstr>
      <vt:lpstr>Cotacao!DadosExternos_224</vt:lpstr>
      <vt:lpstr>'Cotacao 2'!DadosExternos_224</vt:lpstr>
      <vt:lpstr>'Cotacao 3'!DadosExternos_224</vt:lpstr>
      <vt:lpstr>'Cotacao 4'!DadosExternos_224</vt:lpstr>
      <vt:lpstr>'Cotacao 5'!DadosExternos_224</vt:lpstr>
      <vt:lpstr>Cotacao!DadosExternos_225</vt:lpstr>
      <vt:lpstr>'Cotacao 2'!DadosExternos_225</vt:lpstr>
      <vt:lpstr>'Cotacao 3'!DadosExternos_225</vt:lpstr>
      <vt:lpstr>'Cotacao 4'!DadosExternos_225</vt:lpstr>
      <vt:lpstr>'Cotacao 5'!DadosExternos_225</vt:lpstr>
      <vt:lpstr>Cotacao!DadosExternos_226</vt:lpstr>
      <vt:lpstr>'Cotacao 2'!DadosExternos_227</vt:lpstr>
      <vt:lpstr>'Cotacao 3'!DadosExternos_227</vt:lpstr>
      <vt:lpstr>'Cotacao 4'!DadosExternos_227</vt:lpstr>
      <vt:lpstr>'Cotacao 5'!DadosExternos_227</vt:lpstr>
      <vt:lpstr>Cotacao!DadosExternos_228</vt:lpstr>
      <vt:lpstr>'Cotacao 2'!DadosExternos_228</vt:lpstr>
      <vt:lpstr>'Cotacao 3'!DadosExternos_228</vt:lpstr>
      <vt:lpstr>'Cotacao 4'!DadosExternos_228</vt:lpstr>
      <vt:lpstr>'Cotacao 5'!DadosExternos_228</vt:lpstr>
      <vt:lpstr>Cotacao!DadosExternos_229</vt:lpstr>
      <vt:lpstr>'Cotacao 2'!DadosExternos_229</vt:lpstr>
      <vt:lpstr>'Cotacao 3'!DadosExternos_229</vt:lpstr>
      <vt:lpstr>'Cotacao 4'!DadosExternos_229</vt:lpstr>
      <vt:lpstr>'Cotacao 5'!DadosExternos_229</vt:lpstr>
      <vt:lpstr>Cotacao!DadosExternos_230</vt:lpstr>
      <vt:lpstr>'Cotacao 2'!DadosExternos_230</vt:lpstr>
      <vt:lpstr>'Cotacao 3'!DadosExternos_230</vt:lpstr>
      <vt:lpstr>'Cotacao 4'!DadosExternos_230</vt:lpstr>
      <vt:lpstr>'Cotacao 5'!DadosExternos_230</vt:lpstr>
      <vt:lpstr>Cotacao!DadosExternos_231</vt:lpstr>
      <vt:lpstr>Cotacao!DadosExternos_232</vt:lpstr>
      <vt:lpstr>Cotacao!DadosExternos_233</vt:lpstr>
      <vt:lpstr>'Cotacao 2'!DadosExternos_233</vt:lpstr>
      <vt:lpstr>'Cotacao 3'!DadosExternos_233</vt:lpstr>
      <vt:lpstr>'Cotacao 4'!DadosExternos_233</vt:lpstr>
      <vt:lpstr>'Cotacao 5'!DadosExternos_233</vt:lpstr>
      <vt:lpstr>'Cotacao 2'!DadosExternos_234</vt:lpstr>
      <vt:lpstr>'Cotacao 3'!DadosExternos_234</vt:lpstr>
      <vt:lpstr>'Cotacao 4'!DadosExternos_234</vt:lpstr>
      <vt:lpstr>'Cotacao 5'!DadosExternos_234</vt:lpstr>
      <vt:lpstr>Cotacao!DadosExternos_235</vt:lpstr>
      <vt:lpstr>'Cotacao 2'!DadosExternos_235</vt:lpstr>
      <vt:lpstr>'Cotacao 3'!DadosExternos_235</vt:lpstr>
      <vt:lpstr>'Cotacao 4'!DadosExternos_235</vt:lpstr>
      <vt:lpstr>'Cotacao 5'!DadosExternos_235</vt:lpstr>
      <vt:lpstr>Cotacao!DadosExternos_237</vt:lpstr>
      <vt:lpstr>'Cotacao 2'!DadosExternos_237</vt:lpstr>
      <vt:lpstr>'Cotacao 3'!DadosExternos_237</vt:lpstr>
      <vt:lpstr>'Cotacao 4'!DadosExternos_237</vt:lpstr>
      <vt:lpstr>'Cotacao 5'!DadosExternos_237</vt:lpstr>
      <vt:lpstr>Cotacao!DadosExternos_238</vt:lpstr>
      <vt:lpstr>'Cotacao 2'!DadosExternos_238</vt:lpstr>
      <vt:lpstr>'Cotacao 3'!DadosExternos_238</vt:lpstr>
      <vt:lpstr>'Cotacao 4'!DadosExternos_238</vt:lpstr>
      <vt:lpstr>'Cotacao 5'!DadosExternos_238</vt:lpstr>
      <vt:lpstr>'Cotacao 2'!DadosExternos_239</vt:lpstr>
      <vt:lpstr>'Cotacao 3'!DadosExternos_239</vt:lpstr>
      <vt:lpstr>'Cotacao 4'!DadosExternos_239</vt:lpstr>
      <vt:lpstr>'Cotacao 5'!DadosExternos_239</vt:lpstr>
      <vt:lpstr>Cotacao!DadosExternos_24</vt:lpstr>
      <vt:lpstr>'Cotacao 2'!DadosExternos_24</vt:lpstr>
      <vt:lpstr>'Cotacao 3'!DadosExternos_24</vt:lpstr>
      <vt:lpstr>'Cotacao 4'!DadosExternos_24</vt:lpstr>
      <vt:lpstr>'Cotacao 5'!DadosExternos_24</vt:lpstr>
      <vt:lpstr>Cotacao!DadosExternos_240</vt:lpstr>
      <vt:lpstr>'Cotacao 2'!DadosExternos_240</vt:lpstr>
      <vt:lpstr>'Cotacao 3'!DadosExternos_240</vt:lpstr>
      <vt:lpstr>'Cotacao 4'!DadosExternos_240</vt:lpstr>
      <vt:lpstr>'Cotacao 5'!DadosExternos_240</vt:lpstr>
      <vt:lpstr>Cotacao!DadosExternos_241</vt:lpstr>
      <vt:lpstr>'Cotacao 2'!DadosExternos_241</vt:lpstr>
      <vt:lpstr>'Cotacao 3'!DadosExternos_241</vt:lpstr>
      <vt:lpstr>'Cotacao 4'!DadosExternos_241</vt:lpstr>
      <vt:lpstr>'Cotacao 5'!DadosExternos_241</vt:lpstr>
      <vt:lpstr>'Cotacao 2'!DadosExternos_242</vt:lpstr>
      <vt:lpstr>'Cotacao 3'!DadosExternos_242</vt:lpstr>
      <vt:lpstr>'Cotacao 4'!DadosExternos_242</vt:lpstr>
      <vt:lpstr>'Cotacao 5'!DadosExternos_242</vt:lpstr>
      <vt:lpstr>Cotacao!DadosExternos_243</vt:lpstr>
      <vt:lpstr>'Cotacao 2'!DadosExternos_243</vt:lpstr>
      <vt:lpstr>'Cotacao 3'!DadosExternos_243</vt:lpstr>
      <vt:lpstr>'Cotacao 4'!DadosExternos_243</vt:lpstr>
      <vt:lpstr>'Cotacao 5'!DadosExternos_243</vt:lpstr>
      <vt:lpstr>Cotacao!DadosExternos_244</vt:lpstr>
      <vt:lpstr>'Cotacao 2'!DadosExternos_244</vt:lpstr>
      <vt:lpstr>'Cotacao 3'!DadosExternos_244</vt:lpstr>
      <vt:lpstr>'Cotacao 4'!DadosExternos_244</vt:lpstr>
      <vt:lpstr>'Cotacao 5'!DadosExternos_244</vt:lpstr>
      <vt:lpstr>Cotacao!DadosExternos_245</vt:lpstr>
      <vt:lpstr>'Cotacao 2'!DadosExternos_246</vt:lpstr>
      <vt:lpstr>'Cotacao 3'!DadosExternos_246</vt:lpstr>
      <vt:lpstr>'Cotacao 4'!DadosExternos_246</vt:lpstr>
      <vt:lpstr>'Cotacao 5'!DadosExternos_246</vt:lpstr>
      <vt:lpstr>Cotacao!DadosExternos_247</vt:lpstr>
      <vt:lpstr>Cotacao!DadosExternos_249</vt:lpstr>
      <vt:lpstr>'Cotacao 2'!DadosExternos_249</vt:lpstr>
      <vt:lpstr>'Cotacao 3'!DadosExternos_249</vt:lpstr>
      <vt:lpstr>'Cotacao 4'!DadosExternos_249</vt:lpstr>
      <vt:lpstr>'Cotacao 5'!DadosExternos_249</vt:lpstr>
      <vt:lpstr>Cotacao!DadosExternos_250</vt:lpstr>
      <vt:lpstr>'Cotacao 2'!DadosExternos_250</vt:lpstr>
      <vt:lpstr>'Cotacao 3'!DadosExternos_250</vt:lpstr>
      <vt:lpstr>'Cotacao 4'!DadosExternos_250</vt:lpstr>
      <vt:lpstr>'Cotacao 5'!DadosExternos_250</vt:lpstr>
      <vt:lpstr>Cotacao!DadosExternos_251</vt:lpstr>
      <vt:lpstr>'Cotacao 2'!DadosExternos_251</vt:lpstr>
      <vt:lpstr>'Cotacao 3'!DadosExternos_251</vt:lpstr>
      <vt:lpstr>'Cotacao 4'!DadosExternos_251</vt:lpstr>
      <vt:lpstr>'Cotacao 5'!DadosExternos_251</vt:lpstr>
      <vt:lpstr>Cotacao!DadosExternos_252</vt:lpstr>
      <vt:lpstr>Cotacao!DadosExternos_253</vt:lpstr>
      <vt:lpstr>'Cotacao 2'!DadosExternos_253</vt:lpstr>
      <vt:lpstr>'Cotacao 3'!DadosExternos_253</vt:lpstr>
      <vt:lpstr>'Cotacao 4'!DadosExternos_253</vt:lpstr>
      <vt:lpstr>'Cotacao 5'!DadosExternos_253</vt:lpstr>
      <vt:lpstr>Cotacao!DadosExternos_254</vt:lpstr>
      <vt:lpstr>Cotacao!DadosExternos_255</vt:lpstr>
      <vt:lpstr>Cotacao!DadosExternos_256</vt:lpstr>
      <vt:lpstr>'Cotacao 2'!DadosExternos_256</vt:lpstr>
      <vt:lpstr>'Cotacao 3'!DadosExternos_256</vt:lpstr>
      <vt:lpstr>'Cotacao 4'!DadosExternos_256</vt:lpstr>
      <vt:lpstr>'Cotacao 5'!DadosExternos_256</vt:lpstr>
      <vt:lpstr>Cotacao!DadosExternos_257</vt:lpstr>
      <vt:lpstr>'Cotacao 2'!DadosExternos_257</vt:lpstr>
      <vt:lpstr>'Cotacao 3'!DadosExternos_257</vt:lpstr>
      <vt:lpstr>'Cotacao 4'!DadosExternos_257</vt:lpstr>
      <vt:lpstr>'Cotacao 5'!DadosExternos_257</vt:lpstr>
      <vt:lpstr>Cotacao!DadosExternos_258</vt:lpstr>
      <vt:lpstr>'Cotacao 2'!DadosExternos_258</vt:lpstr>
      <vt:lpstr>'Cotacao 3'!DadosExternos_258</vt:lpstr>
      <vt:lpstr>'Cotacao 4'!DadosExternos_258</vt:lpstr>
      <vt:lpstr>'Cotacao 5'!DadosExternos_258</vt:lpstr>
      <vt:lpstr>Cotacao!DadosExternos_259</vt:lpstr>
      <vt:lpstr>'Cotacao 2'!DadosExternos_259</vt:lpstr>
      <vt:lpstr>'Cotacao 3'!DadosExternos_259</vt:lpstr>
      <vt:lpstr>'Cotacao 4'!DadosExternos_259</vt:lpstr>
      <vt:lpstr>'Cotacao 5'!DadosExternos_259</vt:lpstr>
      <vt:lpstr>Cotacao!DadosExternos_26</vt:lpstr>
      <vt:lpstr>'Cotacao 2'!DadosExternos_26</vt:lpstr>
      <vt:lpstr>'Cotacao 3'!DadosExternos_26</vt:lpstr>
      <vt:lpstr>'Cotacao 4'!DadosExternos_26</vt:lpstr>
      <vt:lpstr>'Cotacao 5'!DadosExternos_26</vt:lpstr>
      <vt:lpstr>Cotacao!DadosExternos_260</vt:lpstr>
      <vt:lpstr>'Cotacao 2'!DadosExternos_260</vt:lpstr>
      <vt:lpstr>'Cotacao 3'!DadosExternos_260</vt:lpstr>
      <vt:lpstr>'Cotacao 4'!DadosExternos_260</vt:lpstr>
      <vt:lpstr>'Cotacao 5'!DadosExternos_260</vt:lpstr>
      <vt:lpstr>Cotacao!DadosExternos_261</vt:lpstr>
      <vt:lpstr>'Cotacao 2'!DadosExternos_261</vt:lpstr>
      <vt:lpstr>'Cotacao 3'!DadosExternos_261</vt:lpstr>
      <vt:lpstr>'Cotacao 4'!DadosExternos_261</vt:lpstr>
      <vt:lpstr>'Cotacao 5'!DadosExternos_261</vt:lpstr>
      <vt:lpstr>Cotacao!DadosExternos_262</vt:lpstr>
      <vt:lpstr>'Cotacao 2'!DadosExternos_262</vt:lpstr>
      <vt:lpstr>'Cotacao 3'!DadosExternos_262</vt:lpstr>
      <vt:lpstr>'Cotacao 4'!DadosExternos_262</vt:lpstr>
      <vt:lpstr>'Cotacao 5'!DadosExternos_262</vt:lpstr>
      <vt:lpstr>Cotacao!DadosExternos_263</vt:lpstr>
      <vt:lpstr>'Cotacao 2'!DadosExternos_263</vt:lpstr>
      <vt:lpstr>'Cotacao 3'!DadosExternos_263</vt:lpstr>
      <vt:lpstr>'Cotacao 4'!DadosExternos_263</vt:lpstr>
      <vt:lpstr>'Cotacao 5'!DadosExternos_263</vt:lpstr>
      <vt:lpstr>Cotacao!DadosExternos_264</vt:lpstr>
      <vt:lpstr>Cotacao!DadosExternos_265</vt:lpstr>
      <vt:lpstr>'Cotacao 2'!DadosExternos_265</vt:lpstr>
      <vt:lpstr>'Cotacao 3'!DadosExternos_265</vt:lpstr>
      <vt:lpstr>'Cotacao 4'!DadosExternos_265</vt:lpstr>
      <vt:lpstr>'Cotacao 5'!DadosExternos_265</vt:lpstr>
      <vt:lpstr>Cotacao!DadosExternos_266</vt:lpstr>
      <vt:lpstr>Cotacao!DadosExternos_267</vt:lpstr>
      <vt:lpstr>Cotacao!DadosExternos_268</vt:lpstr>
      <vt:lpstr>'Cotacao 2'!DadosExternos_268</vt:lpstr>
      <vt:lpstr>'Cotacao 3'!DadosExternos_268</vt:lpstr>
      <vt:lpstr>'Cotacao 4'!DadosExternos_268</vt:lpstr>
      <vt:lpstr>'Cotacao 5'!DadosExternos_268</vt:lpstr>
      <vt:lpstr>Cotacao!DadosExternos_269</vt:lpstr>
      <vt:lpstr>'Cotacao 2'!DadosExternos_269</vt:lpstr>
      <vt:lpstr>'Cotacao 3'!DadosExternos_269</vt:lpstr>
      <vt:lpstr>'Cotacao 4'!DadosExternos_269</vt:lpstr>
      <vt:lpstr>'Cotacao 5'!DadosExternos_269</vt:lpstr>
      <vt:lpstr>Cotacao!DadosExternos_27</vt:lpstr>
      <vt:lpstr>'Cotacao 2'!DadosExternos_27</vt:lpstr>
      <vt:lpstr>'Cotacao 3'!DadosExternos_27</vt:lpstr>
      <vt:lpstr>'Cotacao 4'!DadosExternos_27</vt:lpstr>
      <vt:lpstr>'Cotacao 5'!DadosExternos_27</vt:lpstr>
      <vt:lpstr>Cotacao!DadosExternos_270</vt:lpstr>
      <vt:lpstr>'Cotacao 2'!DadosExternos_270</vt:lpstr>
      <vt:lpstr>'Cotacao 3'!DadosExternos_270</vt:lpstr>
      <vt:lpstr>'Cotacao 4'!DadosExternos_270</vt:lpstr>
      <vt:lpstr>'Cotacao 5'!DadosExternos_270</vt:lpstr>
      <vt:lpstr>Cotacao!DadosExternos_271</vt:lpstr>
      <vt:lpstr>'Cotacao 2'!DadosExternos_271</vt:lpstr>
      <vt:lpstr>'Cotacao 3'!DadosExternos_271</vt:lpstr>
      <vt:lpstr>'Cotacao 4'!DadosExternos_271</vt:lpstr>
      <vt:lpstr>'Cotacao 5'!DadosExternos_271</vt:lpstr>
      <vt:lpstr>Cotacao!DadosExternos_272</vt:lpstr>
      <vt:lpstr>'Cotacao 2'!DadosExternos_272</vt:lpstr>
      <vt:lpstr>'Cotacao 3'!DadosExternos_272</vt:lpstr>
      <vt:lpstr>'Cotacao 4'!DadosExternos_272</vt:lpstr>
      <vt:lpstr>'Cotacao 5'!DadosExternos_272</vt:lpstr>
      <vt:lpstr>Cotacao!DadosExternos_273</vt:lpstr>
      <vt:lpstr>Cotacao!DadosExternos_274</vt:lpstr>
      <vt:lpstr>Cotacao!DadosExternos_275</vt:lpstr>
      <vt:lpstr>'Cotacao 2'!DadosExternos_275</vt:lpstr>
      <vt:lpstr>'Cotacao 3'!DadosExternos_275</vt:lpstr>
      <vt:lpstr>'Cotacao 4'!DadosExternos_275</vt:lpstr>
      <vt:lpstr>'Cotacao 5'!DadosExternos_275</vt:lpstr>
      <vt:lpstr>Cotacao!DadosExternos_276</vt:lpstr>
      <vt:lpstr>'Cotacao 2'!DadosExternos_276</vt:lpstr>
      <vt:lpstr>'Cotacao 3'!DadosExternos_276</vt:lpstr>
      <vt:lpstr>'Cotacao 4'!DadosExternos_276</vt:lpstr>
      <vt:lpstr>'Cotacao 5'!DadosExternos_276</vt:lpstr>
      <vt:lpstr>Cotacao!DadosExternos_277</vt:lpstr>
      <vt:lpstr>'Cotacao 2'!DadosExternos_277</vt:lpstr>
      <vt:lpstr>'Cotacao 3'!DadosExternos_277</vt:lpstr>
      <vt:lpstr>'Cotacao 4'!DadosExternos_277</vt:lpstr>
      <vt:lpstr>'Cotacao 5'!DadosExternos_277</vt:lpstr>
      <vt:lpstr>Cotacao!DadosExternos_278</vt:lpstr>
      <vt:lpstr>'Cotacao 2'!DadosExternos_278</vt:lpstr>
      <vt:lpstr>'Cotacao 3'!DadosExternos_278</vt:lpstr>
      <vt:lpstr>'Cotacao 4'!DadosExternos_278</vt:lpstr>
      <vt:lpstr>'Cotacao 5'!DadosExternos_278</vt:lpstr>
      <vt:lpstr>Cotacao!DadosExternos_279</vt:lpstr>
      <vt:lpstr>'Cotacao 2'!DadosExternos_279</vt:lpstr>
      <vt:lpstr>'Cotacao 3'!DadosExternos_279</vt:lpstr>
      <vt:lpstr>'Cotacao 4'!DadosExternos_279</vt:lpstr>
      <vt:lpstr>'Cotacao 5'!DadosExternos_279</vt:lpstr>
      <vt:lpstr>Cotacao!DadosExternos_28</vt:lpstr>
      <vt:lpstr>'Cotacao 2'!DadosExternos_28</vt:lpstr>
      <vt:lpstr>'Cotacao 3'!DadosExternos_28</vt:lpstr>
      <vt:lpstr>'Cotacao 4'!DadosExternos_28</vt:lpstr>
      <vt:lpstr>'Cotacao 5'!DadosExternos_28</vt:lpstr>
      <vt:lpstr>Cotacao!DadosExternos_280</vt:lpstr>
      <vt:lpstr>'Cotacao 2'!DadosExternos_280</vt:lpstr>
      <vt:lpstr>'Cotacao 3'!DadosExternos_280</vt:lpstr>
      <vt:lpstr>'Cotacao 4'!DadosExternos_280</vt:lpstr>
      <vt:lpstr>'Cotacao 5'!DadosExternos_280</vt:lpstr>
      <vt:lpstr>Cotacao!DadosExternos_281</vt:lpstr>
      <vt:lpstr>'Cotacao 2'!DadosExternos_281</vt:lpstr>
      <vt:lpstr>'Cotacao 3'!DadosExternos_281</vt:lpstr>
      <vt:lpstr>'Cotacao 4'!DadosExternos_281</vt:lpstr>
      <vt:lpstr>'Cotacao 5'!DadosExternos_281</vt:lpstr>
      <vt:lpstr>Cotacao!DadosExternos_282</vt:lpstr>
      <vt:lpstr>'Cotacao 2'!DadosExternos_282</vt:lpstr>
      <vt:lpstr>'Cotacao 3'!DadosExternos_282</vt:lpstr>
      <vt:lpstr>'Cotacao 4'!DadosExternos_282</vt:lpstr>
      <vt:lpstr>'Cotacao 5'!DadosExternos_282</vt:lpstr>
      <vt:lpstr>Cotacao!DadosExternos_283</vt:lpstr>
      <vt:lpstr>Cotacao!DadosExternos_284</vt:lpstr>
      <vt:lpstr>Cotacao!DadosExternos_285</vt:lpstr>
      <vt:lpstr>Cotacao!DadosExternos_286</vt:lpstr>
      <vt:lpstr>Cotacao!DadosExternos_287</vt:lpstr>
      <vt:lpstr>'Cotacao 2'!DadosExternos_287</vt:lpstr>
      <vt:lpstr>'Cotacao 3'!DadosExternos_287</vt:lpstr>
      <vt:lpstr>'Cotacao 4'!DadosExternos_287</vt:lpstr>
      <vt:lpstr>'Cotacao 5'!DadosExternos_287</vt:lpstr>
      <vt:lpstr>Cotacao!DadosExternos_288</vt:lpstr>
      <vt:lpstr>'Cotacao 2'!DadosExternos_288</vt:lpstr>
      <vt:lpstr>'Cotacao 3'!DadosExternos_288</vt:lpstr>
      <vt:lpstr>'Cotacao 4'!DadosExternos_288</vt:lpstr>
      <vt:lpstr>'Cotacao 5'!DadosExternos_288</vt:lpstr>
      <vt:lpstr>Cotacao!DadosExternos_289</vt:lpstr>
      <vt:lpstr>Cotacao!DadosExternos_29</vt:lpstr>
      <vt:lpstr>'Cotacao 2'!DadosExternos_29</vt:lpstr>
      <vt:lpstr>'Cotacao 3'!DadosExternos_29</vt:lpstr>
      <vt:lpstr>'Cotacao 4'!DadosExternos_29</vt:lpstr>
      <vt:lpstr>'Cotacao 5'!DadosExternos_29</vt:lpstr>
      <vt:lpstr>Cotacao!DadosExternos_290</vt:lpstr>
      <vt:lpstr>'Cotacao 2'!DadosExternos_290</vt:lpstr>
      <vt:lpstr>'Cotacao 3'!DadosExternos_290</vt:lpstr>
      <vt:lpstr>'Cotacao 4'!DadosExternos_290</vt:lpstr>
      <vt:lpstr>'Cotacao 5'!DadosExternos_290</vt:lpstr>
      <vt:lpstr>Cotacao!DadosExternos_291</vt:lpstr>
      <vt:lpstr>'Cotacao 2'!DadosExternos_291</vt:lpstr>
      <vt:lpstr>'Cotacao 3'!DadosExternos_291</vt:lpstr>
      <vt:lpstr>'Cotacao 4'!DadosExternos_291</vt:lpstr>
      <vt:lpstr>'Cotacao 5'!DadosExternos_291</vt:lpstr>
      <vt:lpstr>Cotacao!DadosExternos_292</vt:lpstr>
      <vt:lpstr>'Cotacao 2'!DadosExternos_292</vt:lpstr>
      <vt:lpstr>'Cotacao 3'!DadosExternos_292</vt:lpstr>
      <vt:lpstr>'Cotacao 4'!DadosExternos_292</vt:lpstr>
      <vt:lpstr>'Cotacao 5'!DadosExternos_292</vt:lpstr>
      <vt:lpstr>Cotacao!DadosExternos_293</vt:lpstr>
      <vt:lpstr>'Cotacao 2'!DadosExternos_293</vt:lpstr>
      <vt:lpstr>'Cotacao 3'!DadosExternos_293</vt:lpstr>
      <vt:lpstr>'Cotacao 4'!DadosExternos_293</vt:lpstr>
      <vt:lpstr>'Cotacao 5'!DadosExternos_293</vt:lpstr>
      <vt:lpstr>Cotacao!DadosExternos_294</vt:lpstr>
      <vt:lpstr>'Cotacao 2'!DadosExternos_294</vt:lpstr>
      <vt:lpstr>'Cotacao 3'!DadosExternos_294</vt:lpstr>
      <vt:lpstr>'Cotacao 4'!DadosExternos_294</vt:lpstr>
      <vt:lpstr>'Cotacao 5'!DadosExternos_294</vt:lpstr>
      <vt:lpstr>Cotacao!DadosExternos_295</vt:lpstr>
      <vt:lpstr>'Cotacao 2'!DadosExternos_295</vt:lpstr>
      <vt:lpstr>'Cotacao 3'!DadosExternos_295</vt:lpstr>
      <vt:lpstr>'Cotacao 4'!DadosExternos_295</vt:lpstr>
      <vt:lpstr>'Cotacao 5'!DadosExternos_295</vt:lpstr>
      <vt:lpstr>Cotacao!DadosExternos_296</vt:lpstr>
      <vt:lpstr>'Cotacao 2'!DadosExternos_296</vt:lpstr>
      <vt:lpstr>'Cotacao 3'!DadosExternos_296</vt:lpstr>
      <vt:lpstr>'Cotacao 4'!DadosExternos_296</vt:lpstr>
      <vt:lpstr>'Cotacao 5'!DadosExternos_296</vt:lpstr>
      <vt:lpstr>Cotacao!DadosExternos_297</vt:lpstr>
      <vt:lpstr>'Cotacao 2'!DadosExternos_297</vt:lpstr>
      <vt:lpstr>'Cotacao 3'!DadosExternos_297</vt:lpstr>
      <vt:lpstr>'Cotacao 4'!DadosExternos_297</vt:lpstr>
      <vt:lpstr>'Cotacao 5'!DadosExternos_297</vt:lpstr>
      <vt:lpstr>Cotacao!DadosExternos_298</vt:lpstr>
      <vt:lpstr>'Cotacao 2'!DadosExternos_298</vt:lpstr>
      <vt:lpstr>'Cotacao 3'!DadosExternos_298</vt:lpstr>
      <vt:lpstr>'Cotacao 4'!DadosExternos_298</vt:lpstr>
      <vt:lpstr>'Cotacao 5'!DadosExternos_298</vt:lpstr>
      <vt:lpstr>'Cotacao 2'!DadosExternos_299</vt:lpstr>
      <vt:lpstr>'Cotacao 3'!DadosExternos_299</vt:lpstr>
      <vt:lpstr>'Cotacao 4'!DadosExternos_299</vt:lpstr>
      <vt:lpstr>'Cotacao 5'!DadosExternos_299</vt:lpstr>
      <vt:lpstr>Cotacao!DadosExternos_3</vt:lpstr>
      <vt:lpstr>'Cotacao 2'!DadosExternos_3</vt:lpstr>
      <vt:lpstr>'Cotacao 3'!DadosExternos_3</vt:lpstr>
      <vt:lpstr>'Cotacao 4'!DadosExternos_3</vt:lpstr>
      <vt:lpstr>'Cotacao 5'!DadosExternos_3</vt:lpstr>
      <vt:lpstr>Cotacao!DadosExternos_30</vt:lpstr>
      <vt:lpstr>'Cotacao 2'!DadosExternos_30</vt:lpstr>
      <vt:lpstr>'Cotacao 3'!DadosExternos_30</vt:lpstr>
      <vt:lpstr>'Cotacao 4'!DadosExternos_30</vt:lpstr>
      <vt:lpstr>'Cotacao 5'!DadosExternos_30</vt:lpstr>
      <vt:lpstr>Cotacao!DadosExternos_300</vt:lpstr>
      <vt:lpstr>'Cotacao 2'!DadosExternos_300</vt:lpstr>
      <vt:lpstr>'Cotacao 3'!DadosExternos_300</vt:lpstr>
      <vt:lpstr>'Cotacao 4'!DadosExternos_300</vt:lpstr>
      <vt:lpstr>'Cotacao 5'!DadosExternos_300</vt:lpstr>
      <vt:lpstr>Cotacao!DadosExternos_301</vt:lpstr>
      <vt:lpstr>Cotacao!DadosExternos_302</vt:lpstr>
      <vt:lpstr>'Cotacao 2'!DadosExternos_302</vt:lpstr>
      <vt:lpstr>'Cotacao 3'!DadosExternos_302</vt:lpstr>
      <vt:lpstr>'Cotacao 4'!DadosExternos_302</vt:lpstr>
      <vt:lpstr>'Cotacao 5'!DadosExternos_302</vt:lpstr>
      <vt:lpstr>Cotacao!DadosExternos_303</vt:lpstr>
      <vt:lpstr>Cotacao!DadosExternos_304</vt:lpstr>
      <vt:lpstr>'Cotacao 2'!DadosExternos_304</vt:lpstr>
      <vt:lpstr>'Cotacao 3'!DadosExternos_304</vt:lpstr>
      <vt:lpstr>'Cotacao 4'!DadosExternos_304</vt:lpstr>
      <vt:lpstr>'Cotacao 5'!DadosExternos_304</vt:lpstr>
      <vt:lpstr>Cotacao!DadosExternos_305</vt:lpstr>
      <vt:lpstr>'Cotacao 2'!DadosExternos_305</vt:lpstr>
      <vt:lpstr>'Cotacao 3'!DadosExternos_305</vt:lpstr>
      <vt:lpstr>'Cotacao 4'!DadosExternos_305</vt:lpstr>
      <vt:lpstr>'Cotacao 5'!DadosExternos_305</vt:lpstr>
      <vt:lpstr>Cotacao!DadosExternos_306</vt:lpstr>
      <vt:lpstr>Cotacao!DadosExternos_307</vt:lpstr>
      <vt:lpstr>'Cotacao 2'!DadosExternos_307</vt:lpstr>
      <vt:lpstr>'Cotacao 3'!DadosExternos_307</vt:lpstr>
      <vt:lpstr>'Cotacao 4'!DadosExternos_307</vt:lpstr>
      <vt:lpstr>'Cotacao 5'!DadosExternos_307</vt:lpstr>
      <vt:lpstr>Cotacao!DadosExternos_308</vt:lpstr>
      <vt:lpstr>'Cotacao 2'!DadosExternos_308</vt:lpstr>
      <vt:lpstr>'Cotacao 3'!DadosExternos_308</vt:lpstr>
      <vt:lpstr>'Cotacao 4'!DadosExternos_308</vt:lpstr>
      <vt:lpstr>'Cotacao 5'!DadosExternos_308</vt:lpstr>
      <vt:lpstr>Cotacao!DadosExternos_309</vt:lpstr>
      <vt:lpstr>'Cotacao 2'!DadosExternos_309</vt:lpstr>
      <vt:lpstr>'Cotacao 3'!DadosExternos_309</vt:lpstr>
      <vt:lpstr>'Cotacao 4'!DadosExternos_309</vt:lpstr>
      <vt:lpstr>'Cotacao 5'!DadosExternos_309</vt:lpstr>
      <vt:lpstr>Cotacao!DadosExternos_31</vt:lpstr>
      <vt:lpstr>'Cotacao 2'!DadosExternos_31</vt:lpstr>
      <vt:lpstr>'Cotacao 3'!DadosExternos_31</vt:lpstr>
      <vt:lpstr>'Cotacao 4'!DadosExternos_31</vt:lpstr>
      <vt:lpstr>'Cotacao 5'!DadosExternos_31</vt:lpstr>
      <vt:lpstr>Cotacao!DadosExternos_310</vt:lpstr>
      <vt:lpstr>Cotacao!DadosExternos_311</vt:lpstr>
      <vt:lpstr>'Cotacao 2'!DadosExternos_311</vt:lpstr>
      <vt:lpstr>'Cotacao 3'!DadosExternos_311</vt:lpstr>
      <vt:lpstr>'Cotacao 4'!DadosExternos_311</vt:lpstr>
      <vt:lpstr>'Cotacao 5'!DadosExternos_311</vt:lpstr>
      <vt:lpstr>Cotacao!DadosExternos_312</vt:lpstr>
      <vt:lpstr>Cotacao!DadosExternos_313</vt:lpstr>
      <vt:lpstr>Cotacao!DadosExternos_314</vt:lpstr>
      <vt:lpstr>Cotacao!DadosExternos_315</vt:lpstr>
      <vt:lpstr>'Cotacao 2'!DadosExternos_315</vt:lpstr>
      <vt:lpstr>'Cotacao 3'!DadosExternos_315</vt:lpstr>
      <vt:lpstr>'Cotacao 4'!DadosExternos_315</vt:lpstr>
      <vt:lpstr>'Cotacao 5'!DadosExternos_315</vt:lpstr>
      <vt:lpstr>Cotacao!DadosExternos_316</vt:lpstr>
      <vt:lpstr>Cotacao!DadosExternos_317</vt:lpstr>
      <vt:lpstr>'Cotacao 2'!DadosExternos_317</vt:lpstr>
      <vt:lpstr>'Cotacao 3'!DadosExternos_317</vt:lpstr>
      <vt:lpstr>'Cotacao 4'!DadosExternos_317</vt:lpstr>
      <vt:lpstr>'Cotacao 5'!DadosExternos_317</vt:lpstr>
      <vt:lpstr>Cotacao!DadosExternos_318</vt:lpstr>
      <vt:lpstr>'Cotacao 2'!DadosExternos_318</vt:lpstr>
      <vt:lpstr>'Cotacao 3'!DadosExternos_318</vt:lpstr>
      <vt:lpstr>'Cotacao 4'!DadosExternos_318</vt:lpstr>
      <vt:lpstr>'Cotacao 5'!DadosExternos_318</vt:lpstr>
      <vt:lpstr>Cotacao!DadosExternos_319</vt:lpstr>
      <vt:lpstr>'Cotacao 2'!DadosExternos_319</vt:lpstr>
      <vt:lpstr>'Cotacao 3'!DadosExternos_319</vt:lpstr>
      <vt:lpstr>'Cotacao 4'!DadosExternos_319</vt:lpstr>
      <vt:lpstr>'Cotacao 5'!DadosExternos_319</vt:lpstr>
      <vt:lpstr>Cotacao!DadosExternos_32</vt:lpstr>
      <vt:lpstr>'Cotacao 2'!DadosExternos_32</vt:lpstr>
      <vt:lpstr>'Cotacao 3'!DadosExternos_32</vt:lpstr>
      <vt:lpstr>'Cotacao 4'!DadosExternos_32</vt:lpstr>
      <vt:lpstr>'Cotacao 5'!DadosExternos_32</vt:lpstr>
      <vt:lpstr>Cotacao!DadosExternos_320</vt:lpstr>
      <vt:lpstr>'Cotacao 2'!DadosExternos_320</vt:lpstr>
      <vt:lpstr>'Cotacao 3'!DadosExternos_320</vt:lpstr>
      <vt:lpstr>'Cotacao 4'!DadosExternos_320</vt:lpstr>
      <vt:lpstr>'Cotacao 5'!DadosExternos_320</vt:lpstr>
      <vt:lpstr>'Cotacao 2'!DadosExternos_323</vt:lpstr>
      <vt:lpstr>'Cotacao 3'!DadosExternos_323</vt:lpstr>
      <vt:lpstr>'Cotacao 4'!DadosExternos_323</vt:lpstr>
      <vt:lpstr>'Cotacao 5'!DadosExternos_323</vt:lpstr>
      <vt:lpstr>'Cotacao 2'!DadosExternos_324</vt:lpstr>
      <vt:lpstr>'Cotacao 3'!DadosExternos_324</vt:lpstr>
      <vt:lpstr>'Cotacao 4'!DadosExternos_324</vt:lpstr>
      <vt:lpstr>'Cotacao 5'!DadosExternos_324</vt:lpstr>
      <vt:lpstr>'Cotacao 2'!DadosExternos_325</vt:lpstr>
      <vt:lpstr>'Cotacao 3'!DadosExternos_325</vt:lpstr>
      <vt:lpstr>'Cotacao 4'!DadosExternos_325</vt:lpstr>
      <vt:lpstr>'Cotacao 5'!DadosExternos_325</vt:lpstr>
      <vt:lpstr>'Cotacao 2'!DadosExternos_326</vt:lpstr>
      <vt:lpstr>'Cotacao 3'!DadosExternos_326</vt:lpstr>
      <vt:lpstr>'Cotacao 4'!DadosExternos_326</vt:lpstr>
      <vt:lpstr>'Cotacao 5'!DadosExternos_326</vt:lpstr>
      <vt:lpstr>'Cotacao 2'!DadosExternos_327</vt:lpstr>
      <vt:lpstr>'Cotacao 3'!DadosExternos_327</vt:lpstr>
      <vt:lpstr>'Cotacao 4'!DadosExternos_327</vt:lpstr>
      <vt:lpstr>'Cotacao 5'!DadosExternos_327</vt:lpstr>
      <vt:lpstr>'Cotacao 2'!DadosExternos_328</vt:lpstr>
      <vt:lpstr>'Cotacao 3'!DadosExternos_328</vt:lpstr>
      <vt:lpstr>'Cotacao 4'!DadosExternos_328</vt:lpstr>
      <vt:lpstr>'Cotacao 5'!DadosExternos_328</vt:lpstr>
      <vt:lpstr>'Cotacao 2'!DadosExternos_329</vt:lpstr>
      <vt:lpstr>'Cotacao 3'!DadosExternos_329</vt:lpstr>
      <vt:lpstr>'Cotacao 4'!DadosExternos_329</vt:lpstr>
      <vt:lpstr>'Cotacao 5'!DadosExternos_329</vt:lpstr>
      <vt:lpstr>Cotacao!DadosExternos_33</vt:lpstr>
      <vt:lpstr>'Cotacao 2'!DadosExternos_33</vt:lpstr>
      <vt:lpstr>'Cotacao 3'!DadosExternos_33</vt:lpstr>
      <vt:lpstr>'Cotacao 4'!DadosExternos_33</vt:lpstr>
      <vt:lpstr>'Cotacao 5'!DadosExternos_33</vt:lpstr>
      <vt:lpstr>'Cotacao 2'!DadosExternos_330</vt:lpstr>
      <vt:lpstr>'Cotacao 3'!DadosExternos_330</vt:lpstr>
      <vt:lpstr>'Cotacao 4'!DadosExternos_330</vt:lpstr>
      <vt:lpstr>'Cotacao 5'!DadosExternos_330</vt:lpstr>
      <vt:lpstr>'Cotacao 2'!DadosExternos_331</vt:lpstr>
      <vt:lpstr>'Cotacao 3'!DadosExternos_331</vt:lpstr>
      <vt:lpstr>'Cotacao 4'!DadosExternos_331</vt:lpstr>
      <vt:lpstr>'Cotacao 5'!DadosExternos_331</vt:lpstr>
      <vt:lpstr>'Cotacao 2'!DadosExternos_333</vt:lpstr>
      <vt:lpstr>'Cotacao 3'!DadosExternos_333</vt:lpstr>
      <vt:lpstr>'Cotacao 4'!DadosExternos_333</vt:lpstr>
      <vt:lpstr>'Cotacao 5'!DadosExternos_333</vt:lpstr>
      <vt:lpstr>'Cotacao 2'!DadosExternos_336</vt:lpstr>
      <vt:lpstr>'Cotacao 3'!DadosExternos_336</vt:lpstr>
      <vt:lpstr>'Cotacao 4'!DadosExternos_336</vt:lpstr>
      <vt:lpstr>'Cotacao 5'!DadosExternos_336</vt:lpstr>
      <vt:lpstr>'Cotacao 2'!DadosExternos_337</vt:lpstr>
      <vt:lpstr>'Cotacao 3'!DadosExternos_337</vt:lpstr>
      <vt:lpstr>'Cotacao 4'!DadosExternos_337</vt:lpstr>
      <vt:lpstr>'Cotacao 5'!DadosExternos_337</vt:lpstr>
      <vt:lpstr>'Cotacao 2'!DadosExternos_338</vt:lpstr>
      <vt:lpstr>'Cotacao 3'!DadosExternos_338</vt:lpstr>
      <vt:lpstr>'Cotacao 4'!DadosExternos_338</vt:lpstr>
      <vt:lpstr>'Cotacao 5'!DadosExternos_338</vt:lpstr>
      <vt:lpstr>'Cotacao 2'!DadosExternos_339</vt:lpstr>
      <vt:lpstr>'Cotacao 3'!DadosExternos_339</vt:lpstr>
      <vt:lpstr>'Cotacao 4'!DadosExternos_339</vt:lpstr>
      <vt:lpstr>'Cotacao 5'!DadosExternos_339</vt:lpstr>
      <vt:lpstr>Cotacao!DadosExternos_34</vt:lpstr>
      <vt:lpstr>'Cotacao 2'!DadosExternos_34</vt:lpstr>
      <vt:lpstr>'Cotacao 3'!DadosExternos_34</vt:lpstr>
      <vt:lpstr>'Cotacao 4'!DadosExternos_34</vt:lpstr>
      <vt:lpstr>'Cotacao 5'!DadosExternos_34</vt:lpstr>
      <vt:lpstr>'Cotacao 2'!DadosExternos_342</vt:lpstr>
      <vt:lpstr>'Cotacao 3'!DadosExternos_342</vt:lpstr>
      <vt:lpstr>'Cotacao 4'!DadosExternos_342</vt:lpstr>
      <vt:lpstr>'Cotacao 5'!DadosExternos_342</vt:lpstr>
      <vt:lpstr>'Cotacao 2'!DadosExternos_343</vt:lpstr>
      <vt:lpstr>'Cotacao 3'!DadosExternos_343</vt:lpstr>
      <vt:lpstr>'Cotacao 4'!DadosExternos_343</vt:lpstr>
      <vt:lpstr>'Cotacao 5'!DadosExternos_343</vt:lpstr>
      <vt:lpstr>'Cotacao 2'!DadosExternos_344</vt:lpstr>
      <vt:lpstr>'Cotacao 3'!DadosExternos_344</vt:lpstr>
      <vt:lpstr>'Cotacao 4'!DadosExternos_344</vt:lpstr>
      <vt:lpstr>'Cotacao 5'!DadosExternos_344</vt:lpstr>
      <vt:lpstr>'Cotacao 2'!DadosExternos_345</vt:lpstr>
      <vt:lpstr>'Cotacao 3'!DadosExternos_345</vt:lpstr>
      <vt:lpstr>'Cotacao 4'!DadosExternos_345</vt:lpstr>
      <vt:lpstr>'Cotacao 5'!DadosExternos_345</vt:lpstr>
      <vt:lpstr>'Cotacao 2'!DadosExternos_349</vt:lpstr>
      <vt:lpstr>'Cotacao 3'!DadosExternos_349</vt:lpstr>
      <vt:lpstr>'Cotacao 4'!DadosExternos_349</vt:lpstr>
      <vt:lpstr>'Cotacao 5'!DadosExternos_349</vt:lpstr>
      <vt:lpstr>Cotacao!DadosExternos_35</vt:lpstr>
      <vt:lpstr>'Cotacao 2'!DadosExternos_35</vt:lpstr>
      <vt:lpstr>'Cotacao 3'!DadosExternos_35</vt:lpstr>
      <vt:lpstr>'Cotacao 4'!DadosExternos_35</vt:lpstr>
      <vt:lpstr>'Cotacao 5'!DadosExternos_35</vt:lpstr>
      <vt:lpstr>'Cotacao 2'!DadosExternos_350</vt:lpstr>
      <vt:lpstr>'Cotacao 3'!DadosExternos_350</vt:lpstr>
      <vt:lpstr>'Cotacao 4'!DadosExternos_350</vt:lpstr>
      <vt:lpstr>'Cotacao 5'!DadosExternos_350</vt:lpstr>
      <vt:lpstr>'Cotacao 2'!DadosExternos_352</vt:lpstr>
      <vt:lpstr>'Cotacao 3'!DadosExternos_352</vt:lpstr>
      <vt:lpstr>'Cotacao 4'!DadosExternos_352</vt:lpstr>
      <vt:lpstr>'Cotacao 5'!DadosExternos_352</vt:lpstr>
      <vt:lpstr>'Cotacao 2'!DadosExternos_353</vt:lpstr>
      <vt:lpstr>'Cotacao 3'!DadosExternos_353</vt:lpstr>
      <vt:lpstr>'Cotacao 4'!DadosExternos_353</vt:lpstr>
      <vt:lpstr>'Cotacao 5'!DadosExternos_353</vt:lpstr>
      <vt:lpstr>'Cotacao 2'!DadosExternos_356</vt:lpstr>
      <vt:lpstr>'Cotacao 3'!DadosExternos_356</vt:lpstr>
      <vt:lpstr>'Cotacao 4'!DadosExternos_356</vt:lpstr>
      <vt:lpstr>'Cotacao 5'!DadosExternos_356</vt:lpstr>
      <vt:lpstr>'Cotacao 2'!DadosExternos_358</vt:lpstr>
      <vt:lpstr>'Cotacao 3'!DadosExternos_358</vt:lpstr>
      <vt:lpstr>'Cotacao 4'!DadosExternos_358</vt:lpstr>
      <vt:lpstr>'Cotacao 5'!DadosExternos_358</vt:lpstr>
      <vt:lpstr>Cotacao!DadosExternos_36</vt:lpstr>
      <vt:lpstr>'Cotacao 2'!DadosExternos_36</vt:lpstr>
      <vt:lpstr>'Cotacao 3'!DadosExternos_36</vt:lpstr>
      <vt:lpstr>'Cotacao 4'!DadosExternos_36</vt:lpstr>
      <vt:lpstr>'Cotacao 5'!DadosExternos_36</vt:lpstr>
      <vt:lpstr>'Cotacao 2'!DadosExternos_360</vt:lpstr>
      <vt:lpstr>'Cotacao 3'!DadosExternos_360</vt:lpstr>
      <vt:lpstr>'Cotacao 4'!DadosExternos_360</vt:lpstr>
      <vt:lpstr>'Cotacao 5'!DadosExternos_360</vt:lpstr>
      <vt:lpstr>'Cotacao 2'!DadosExternos_361</vt:lpstr>
      <vt:lpstr>'Cotacao 3'!DadosExternos_361</vt:lpstr>
      <vt:lpstr>'Cotacao 4'!DadosExternos_361</vt:lpstr>
      <vt:lpstr>'Cotacao 5'!DadosExternos_361</vt:lpstr>
      <vt:lpstr>'Cotacao 2'!DadosExternos_362</vt:lpstr>
      <vt:lpstr>'Cotacao 3'!DadosExternos_362</vt:lpstr>
      <vt:lpstr>'Cotacao 4'!DadosExternos_362</vt:lpstr>
      <vt:lpstr>'Cotacao 5'!DadosExternos_362</vt:lpstr>
      <vt:lpstr>'Cotacao 2'!DadosExternos_363</vt:lpstr>
      <vt:lpstr>'Cotacao 3'!DadosExternos_363</vt:lpstr>
      <vt:lpstr>'Cotacao 4'!DadosExternos_363</vt:lpstr>
      <vt:lpstr>'Cotacao 5'!DadosExternos_363</vt:lpstr>
      <vt:lpstr>'Cotacao 2'!DadosExternos_365</vt:lpstr>
      <vt:lpstr>'Cotacao 3'!DadosExternos_365</vt:lpstr>
      <vt:lpstr>'Cotacao 4'!DadosExternos_365</vt:lpstr>
      <vt:lpstr>'Cotacao 5'!DadosExternos_365</vt:lpstr>
      <vt:lpstr>'Cotacao 2'!DadosExternos_367</vt:lpstr>
      <vt:lpstr>'Cotacao 3'!DadosExternos_367</vt:lpstr>
      <vt:lpstr>'Cotacao 4'!DadosExternos_367</vt:lpstr>
      <vt:lpstr>'Cotacao 5'!DadosExternos_367</vt:lpstr>
      <vt:lpstr>'Cotacao 2'!DadosExternos_369</vt:lpstr>
      <vt:lpstr>'Cotacao 3'!DadosExternos_369</vt:lpstr>
      <vt:lpstr>'Cotacao 4'!DadosExternos_369</vt:lpstr>
      <vt:lpstr>'Cotacao 5'!DadosExternos_369</vt:lpstr>
      <vt:lpstr>Cotacao!DadosExternos_37</vt:lpstr>
      <vt:lpstr>'Cotacao 2'!DadosExternos_37</vt:lpstr>
      <vt:lpstr>'Cotacao 3'!DadosExternos_37</vt:lpstr>
      <vt:lpstr>'Cotacao 4'!DadosExternos_37</vt:lpstr>
      <vt:lpstr>'Cotacao 5'!DadosExternos_37</vt:lpstr>
      <vt:lpstr>'Cotacao 2'!DadosExternos_370</vt:lpstr>
      <vt:lpstr>'Cotacao 3'!DadosExternos_370</vt:lpstr>
      <vt:lpstr>'Cotacao 4'!DadosExternos_370</vt:lpstr>
      <vt:lpstr>'Cotacao 5'!DadosExternos_370</vt:lpstr>
      <vt:lpstr>'Cotacao 2'!DadosExternos_371</vt:lpstr>
      <vt:lpstr>'Cotacao 3'!DadosExternos_371</vt:lpstr>
      <vt:lpstr>'Cotacao 4'!DadosExternos_371</vt:lpstr>
      <vt:lpstr>'Cotacao 5'!DadosExternos_371</vt:lpstr>
      <vt:lpstr>'Cotacao 3'!DadosExternos_372</vt:lpstr>
      <vt:lpstr>'Cotacao 4'!DadosExternos_372</vt:lpstr>
      <vt:lpstr>'Cotacao 5'!DadosExternos_372</vt:lpstr>
      <vt:lpstr>'Cotacao 3'!DadosExternos_373</vt:lpstr>
      <vt:lpstr>'Cotacao 4'!DadosExternos_373</vt:lpstr>
      <vt:lpstr>'Cotacao 5'!DadosExternos_373</vt:lpstr>
      <vt:lpstr>'Cotacao 3'!DadosExternos_374</vt:lpstr>
      <vt:lpstr>'Cotacao 4'!DadosExternos_374</vt:lpstr>
      <vt:lpstr>'Cotacao 5'!DadosExternos_374</vt:lpstr>
      <vt:lpstr>'Cotacao 2'!DadosExternos_375</vt:lpstr>
      <vt:lpstr>'Cotacao 2'!DadosExternos_376</vt:lpstr>
      <vt:lpstr>'Cotacao 3'!DadosExternos_376</vt:lpstr>
      <vt:lpstr>'Cotacao 4'!DadosExternos_376</vt:lpstr>
      <vt:lpstr>'Cotacao 5'!DadosExternos_376</vt:lpstr>
      <vt:lpstr>'Cotacao 2'!DadosExternos_377</vt:lpstr>
      <vt:lpstr>'Cotacao 3'!DadosExternos_377</vt:lpstr>
      <vt:lpstr>'Cotacao 4'!DadosExternos_377</vt:lpstr>
      <vt:lpstr>'Cotacao 5'!DadosExternos_377</vt:lpstr>
      <vt:lpstr>'Cotacao 2'!DadosExternos_378</vt:lpstr>
      <vt:lpstr>'Cotacao 3'!DadosExternos_378</vt:lpstr>
      <vt:lpstr>'Cotacao 4'!DadosExternos_378</vt:lpstr>
      <vt:lpstr>'Cotacao 5'!DadosExternos_378</vt:lpstr>
      <vt:lpstr>'Cotacao 2'!DadosExternos_379</vt:lpstr>
      <vt:lpstr>'Cotacao 3'!DadosExternos_379</vt:lpstr>
      <vt:lpstr>'Cotacao 4'!DadosExternos_379</vt:lpstr>
      <vt:lpstr>'Cotacao 5'!DadosExternos_379</vt:lpstr>
      <vt:lpstr>Cotacao!DadosExternos_38</vt:lpstr>
      <vt:lpstr>'Cotacao 2'!DadosExternos_38</vt:lpstr>
      <vt:lpstr>'Cotacao 3'!DadosExternos_38</vt:lpstr>
      <vt:lpstr>'Cotacao 4'!DadosExternos_38</vt:lpstr>
      <vt:lpstr>'Cotacao 5'!DadosExternos_38</vt:lpstr>
      <vt:lpstr>'Cotacao 2'!DadosExternos_380</vt:lpstr>
      <vt:lpstr>'Cotacao 3'!DadosExternos_380</vt:lpstr>
      <vt:lpstr>'Cotacao 4'!DadosExternos_380</vt:lpstr>
      <vt:lpstr>'Cotacao 5'!DadosExternos_380</vt:lpstr>
      <vt:lpstr>'Cotacao 2'!DadosExternos_381</vt:lpstr>
      <vt:lpstr>'Cotacao 3'!DadosExternos_381</vt:lpstr>
      <vt:lpstr>'Cotacao 4'!DadosExternos_381</vt:lpstr>
      <vt:lpstr>'Cotacao 5'!DadosExternos_381</vt:lpstr>
      <vt:lpstr>'Cotacao 2'!DadosExternos_382</vt:lpstr>
      <vt:lpstr>'Cotacao 3'!DadosExternos_382</vt:lpstr>
      <vt:lpstr>'Cotacao 4'!DadosExternos_382</vt:lpstr>
      <vt:lpstr>'Cotacao 5'!DadosExternos_382</vt:lpstr>
      <vt:lpstr>'Cotacao 2'!DadosExternos_383</vt:lpstr>
      <vt:lpstr>'Cotacao 2'!DadosExternos_384</vt:lpstr>
      <vt:lpstr>'Cotacao 2'!DadosExternos_385</vt:lpstr>
      <vt:lpstr>'Cotacao 2'!DadosExternos_386</vt:lpstr>
      <vt:lpstr>'Cotacao 2'!DadosExternos_387</vt:lpstr>
      <vt:lpstr>'Cotacao 2'!DadosExternos_388</vt:lpstr>
      <vt:lpstr>'Cotacao 3'!DadosExternos_388</vt:lpstr>
      <vt:lpstr>'Cotacao 4'!DadosExternos_388</vt:lpstr>
      <vt:lpstr>'Cotacao 5'!DadosExternos_388</vt:lpstr>
      <vt:lpstr>'Cotacao 2'!DadosExternos_389</vt:lpstr>
      <vt:lpstr>'Cotacao 3'!DadosExternos_389</vt:lpstr>
      <vt:lpstr>'Cotacao 4'!DadosExternos_389</vt:lpstr>
      <vt:lpstr>'Cotacao 5'!DadosExternos_389</vt:lpstr>
      <vt:lpstr>Cotacao!DadosExternos_39</vt:lpstr>
      <vt:lpstr>'Cotacao 2'!DadosExternos_39</vt:lpstr>
      <vt:lpstr>'Cotacao 3'!DadosExternos_39</vt:lpstr>
      <vt:lpstr>'Cotacao 4'!DadosExternos_39</vt:lpstr>
      <vt:lpstr>'Cotacao 5'!DadosExternos_39</vt:lpstr>
      <vt:lpstr>'Cotacao 2'!DadosExternos_390</vt:lpstr>
      <vt:lpstr>'Cotacao 3'!DadosExternos_390</vt:lpstr>
      <vt:lpstr>'Cotacao 4'!DadosExternos_390</vt:lpstr>
      <vt:lpstr>'Cotacao 5'!DadosExternos_390</vt:lpstr>
      <vt:lpstr>'Cotacao 2'!DadosExternos_391</vt:lpstr>
      <vt:lpstr>'Cotacao 3'!DadosExternos_391</vt:lpstr>
      <vt:lpstr>'Cotacao 4'!DadosExternos_391</vt:lpstr>
      <vt:lpstr>'Cotacao 5'!DadosExternos_391</vt:lpstr>
      <vt:lpstr>'Cotacao 2'!DadosExternos_392</vt:lpstr>
      <vt:lpstr>'Cotacao 3'!DadosExternos_392</vt:lpstr>
      <vt:lpstr>'Cotacao 4'!DadosExternos_392</vt:lpstr>
      <vt:lpstr>'Cotacao 5'!DadosExternos_392</vt:lpstr>
      <vt:lpstr>'Cotacao 2'!DadosExternos_393</vt:lpstr>
      <vt:lpstr>'Cotacao 2'!DadosExternos_394</vt:lpstr>
      <vt:lpstr>'Cotacao 3'!DadosExternos_394</vt:lpstr>
      <vt:lpstr>'Cotacao 4'!DadosExternos_394</vt:lpstr>
      <vt:lpstr>'Cotacao 5'!DadosExternos_394</vt:lpstr>
      <vt:lpstr>'Cotacao 2'!DadosExternos_395</vt:lpstr>
      <vt:lpstr>'Cotacao 2'!DadosExternos_396</vt:lpstr>
      <vt:lpstr>'Cotacao 2'!DadosExternos_397</vt:lpstr>
      <vt:lpstr>'Cotacao 3'!DadosExternos_397</vt:lpstr>
      <vt:lpstr>'Cotacao 4'!DadosExternos_397</vt:lpstr>
      <vt:lpstr>'Cotacao 5'!DadosExternos_397</vt:lpstr>
      <vt:lpstr>'Cotacao 2'!DadosExternos_398</vt:lpstr>
      <vt:lpstr>'Cotacao 3'!DadosExternos_398</vt:lpstr>
      <vt:lpstr>'Cotacao 4'!DadosExternos_398</vt:lpstr>
      <vt:lpstr>'Cotacao 5'!DadosExternos_398</vt:lpstr>
      <vt:lpstr>'Cotacao 2'!DadosExternos_399</vt:lpstr>
      <vt:lpstr>Cotacao!DadosExternos_4</vt:lpstr>
      <vt:lpstr>'Cotacao 2'!DadosExternos_4</vt:lpstr>
      <vt:lpstr>'Cotacao 3'!DadosExternos_4</vt:lpstr>
      <vt:lpstr>'Cotacao 4'!DadosExternos_4</vt:lpstr>
      <vt:lpstr>'Cotacao 5'!DadosExternos_4</vt:lpstr>
      <vt:lpstr>Cotacao!DadosExternos_40</vt:lpstr>
      <vt:lpstr>'Cotacao 2'!DadosExternos_40</vt:lpstr>
      <vt:lpstr>'Cotacao 3'!DadosExternos_40</vt:lpstr>
      <vt:lpstr>'Cotacao 4'!DadosExternos_40</vt:lpstr>
      <vt:lpstr>'Cotacao 5'!DadosExternos_40</vt:lpstr>
      <vt:lpstr>'Cotacao 2'!DadosExternos_400</vt:lpstr>
      <vt:lpstr>'Cotacao 3'!DadosExternos_400</vt:lpstr>
      <vt:lpstr>'Cotacao 4'!DadosExternos_400</vt:lpstr>
      <vt:lpstr>'Cotacao 5'!DadosExternos_400</vt:lpstr>
      <vt:lpstr>'Cotacao 2'!DadosExternos_401</vt:lpstr>
      <vt:lpstr>'Cotacao 3'!DadosExternos_401</vt:lpstr>
      <vt:lpstr>'Cotacao 4'!DadosExternos_401</vt:lpstr>
      <vt:lpstr>'Cotacao 5'!DadosExternos_401</vt:lpstr>
      <vt:lpstr>'Cotacao 2'!DadosExternos_402</vt:lpstr>
      <vt:lpstr>'Cotacao 3'!DadosExternos_402</vt:lpstr>
      <vt:lpstr>'Cotacao 4'!DadosExternos_402</vt:lpstr>
      <vt:lpstr>'Cotacao 5'!DadosExternos_402</vt:lpstr>
      <vt:lpstr>'Cotacao 2'!DadosExternos_403</vt:lpstr>
      <vt:lpstr>'Cotacao 3'!DadosExternos_403</vt:lpstr>
      <vt:lpstr>'Cotacao 4'!DadosExternos_403</vt:lpstr>
      <vt:lpstr>'Cotacao 5'!DadosExternos_403</vt:lpstr>
      <vt:lpstr>'Cotacao 2'!DadosExternos_404</vt:lpstr>
      <vt:lpstr>'Cotacao 3'!DadosExternos_404</vt:lpstr>
      <vt:lpstr>'Cotacao 4'!DadosExternos_404</vt:lpstr>
      <vt:lpstr>'Cotacao 5'!DadosExternos_404</vt:lpstr>
      <vt:lpstr>'Cotacao 2'!DadosExternos_405</vt:lpstr>
      <vt:lpstr>'Cotacao 2'!DadosExternos_406</vt:lpstr>
      <vt:lpstr>'Cotacao 2'!DadosExternos_407</vt:lpstr>
      <vt:lpstr>'Cotacao 2'!DadosExternos_408</vt:lpstr>
      <vt:lpstr>'Cotacao 3'!DadosExternos_408</vt:lpstr>
      <vt:lpstr>'Cotacao 4'!DadosExternos_408</vt:lpstr>
      <vt:lpstr>'Cotacao 5'!DadosExternos_408</vt:lpstr>
      <vt:lpstr>'Cotacao 2'!DadosExternos_409</vt:lpstr>
      <vt:lpstr>'Cotacao 3'!DadosExternos_409</vt:lpstr>
      <vt:lpstr>'Cotacao 4'!DadosExternos_409</vt:lpstr>
      <vt:lpstr>'Cotacao 5'!DadosExternos_409</vt:lpstr>
      <vt:lpstr>Cotacao!DadosExternos_41</vt:lpstr>
      <vt:lpstr>'Cotacao 2'!DadosExternos_41</vt:lpstr>
      <vt:lpstr>'Cotacao 3'!DadosExternos_41</vt:lpstr>
      <vt:lpstr>'Cotacao 4'!DadosExternos_41</vt:lpstr>
      <vt:lpstr>'Cotacao 5'!DadosExternos_41</vt:lpstr>
      <vt:lpstr>'Cotacao 2'!DadosExternos_410</vt:lpstr>
      <vt:lpstr>'Cotacao 3'!DadosExternos_410</vt:lpstr>
      <vt:lpstr>'Cotacao 4'!DadosExternos_410</vt:lpstr>
      <vt:lpstr>'Cotacao 5'!DadosExternos_410</vt:lpstr>
      <vt:lpstr>'Cotacao 2'!DadosExternos_411</vt:lpstr>
      <vt:lpstr>'Cotacao 3'!DadosExternos_411</vt:lpstr>
      <vt:lpstr>'Cotacao 4'!DadosExternos_411</vt:lpstr>
      <vt:lpstr>'Cotacao 5'!DadosExternos_411</vt:lpstr>
      <vt:lpstr>'Cotacao 2'!DadosExternos_412</vt:lpstr>
      <vt:lpstr>'Cotacao 2'!DadosExternos_413</vt:lpstr>
      <vt:lpstr>'Cotacao 2'!DadosExternos_414</vt:lpstr>
      <vt:lpstr>'Cotacao 3'!DadosExternos_414</vt:lpstr>
      <vt:lpstr>'Cotacao 4'!DadosExternos_414</vt:lpstr>
      <vt:lpstr>'Cotacao 5'!DadosExternos_414</vt:lpstr>
      <vt:lpstr>'Cotacao 2'!DadosExternos_415</vt:lpstr>
      <vt:lpstr>'Cotacao 3'!DadosExternos_415</vt:lpstr>
      <vt:lpstr>'Cotacao 4'!DadosExternos_415</vt:lpstr>
      <vt:lpstr>'Cotacao 5'!DadosExternos_415</vt:lpstr>
      <vt:lpstr>'Cotacao 2'!DadosExternos_416</vt:lpstr>
      <vt:lpstr>'Cotacao 3'!DadosExternos_416</vt:lpstr>
      <vt:lpstr>'Cotacao 4'!DadosExternos_416</vt:lpstr>
      <vt:lpstr>'Cotacao 5'!DadosExternos_416</vt:lpstr>
      <vt:lpstr>'Cotacao 2'!DadosExternos_417</vt:lpstr>
      <vt:lpstr>'Cotacao 2'!DadosExternos_418</vt:lpstr>
      <vt:lpstr>'Cotacao 3'!DadosExternos_418</vt:lpstr>
      <vt:lpstr>'Cotacao 4'!DadosExternos_418</vt:lpstr>
      <vt:lpstr>'Cotacao 5'!DadosExternos_418</vt:lpstr>
      <vt:lpstr>'Cotacao 2'!DadosExternos_419</vt:lpstr>
      <vt:lpstr>Cotacao!DadosExternos_42</vt:lpstr>
      <vt:lpstr>'Cotacao 2'!DadosExternos_42</vt:lpstr>
      <vt:lpstr>'Cotacao 3'!DadosExternos_42</vt:lpstr>
      <vt:lpstr>'Cotacao 4'!DadosExternos_42</vt:lpstr>
      <vt:lpstr>'Cotacao 5'!DadosExternos_42</vt:lpstr>
      <vt:lpstr>'Cotacao 2'!DadosExternos_420</vt:lpstr>
      <vt:lpstr>'Cotacao 2'!DadosExternos_421</vt:lpstr>
      <vt:lpstr>'Cotacao 3'!DadosExternos_421</vt:lpstr>
      <vt:lpstr>'Cotacao 4'!DadosExternos_421</vt:lpstr>
      <vt:lpstr>'Cotacao 5'!DadosExternos_421</vt:lpstr>
      <vt:lpstr>'Cotacao 2'!DadosExternos_422</vt:lpstr>
      <vt:lpstr>'Cotacao 2'!DadosExternos_423</vt:lpstr>
      <vt:lpstr>'Cotacao 3'!DadosExternos_423</vt:lpstr>
      <vt:lpstr>'Cotacao 4'!DadosExternos_423</vt:lpstr>
      <vt:lpstr>'Cotacao 5'!DadosExternos_423</vt:lpstr>
      <vt:lpstr>'Cotacao 2'!DadosExternos_424</vt:lpstr>
      <vt:lpstr>'Cotacao 3'!DadosExternos_424</vt:lpstr>
      <vt:lpstr>'Cotacao 4'!DadosExternos_424</vt:lpstr>
      <vt:lpstr>'Cotacao 5'!DadosExternos_424</vt:lpstr>
      <vt:lpstr>'Cotacao 2'!DadosExternos_425</vt:lpstr>
      <vt:lpstr>'Cotacao 3'!DadosExternos_425</vt:lpstr>
      <vt:lpstr>'Cotacao 4'!DadosExternos_425</vt:lpstr>
      <vt:lpstr>'Cotacao 5'!DadosExternos_425</vt:lpstr>
      <vt:lpstr>'Cotacao 2'!DadosExternos_426</vt:lpstr>
      <vt:lpstr>'Cotacao 3'!DadosExternos_426</vt:lpstr>
      <vt:lpstr>'Cotacao 4'!DadosExternos_426</vt:lpstr>
      <vt:lpstr>'Cotacao 5'!DadosExternos_426</vt:lpstr>
      <vt:lpstr>'Cotacao 2'!DadosExternos_427</vt:lpstr>
      <vt:lpstr>'Cotacao 2'!DadosExternos_428</vt:lpstr>
      <vt:lpstr>'Cotacao 3'!DadosExternos_428</vt:lpstr>
      <vt:lpstr>'Cotacao 4'!DadosExternos_428</vt:lpstr>
      <vt:lpstr>'Cotacao 5'!DadosExternos_428</vt:lpstr>
      <vt:lpstr>'Cotacao 2'!DadosExternos_429</vt:lpstr>
      <vt:lpstr>Cotacao!DadosExternos_43</vt:lpstr>
      <vt:lpstr>'Cotacao 2'!DadosExternos_43</vt:lpstr>
      <vt:lpstr>'Cotacao 3'!DadosExternos_43</vt:lpstr>
      <vt:lpstr>'Cotacao 4'!DadosExternos_43</vt:lpstr>
      <vt:lpstr>'Cotacao 5'!DadosExternos_43</vt:lpstr>
      <vt:lpstr>'Cotacao 2'!DadosExternos_430</vt:lpstr>
      <vt:lpstr>'Cotacao 2'!DadosExternos_431</vt:lpstr>
      <vt:lpstr>'Cotacao 3'!DadosExternos_431</vt:lpstr>
      <vt:lpstr>'Cotacao 4'!DadosExternos_431</vt:lpstr>
      <vt:lpstr>'Cotacao 5'!DadosExternos_431</vt:lpstr>
      <vt:lpstr>'Cotacao 2'!DadosExternos_432</vt:lpstr>
      <vt:lpstr>'Cotacao 3'!DadosExternos_432</vt:lpstr>
      <vt:lpstr>'Cotacao 4'!DadosExternos_432</vt:lpstr>
      <vt:lpstr>'Cotacao 5'!DadosExternos_432</vt:lpstr>
      <vt:lpstr>'Cotacao 2'!DadosExternos_433</vt:lpstr>
      <vt:lpstr>'Cotacao 3'!DadosExternos_433</vt:lpstr>
      <vt:lpstr>'Cotacao 4'!DadosExternos_433</vt:lpstr>
      <vt:lpstr>'Cotacao 5'!DadosExternos_433</vt:lpstr>
      <vt:lpstr>'Cotacao 2'!DadosExternos_434</vt:lpstr>
      <vt:lpstr>'Cotacao 3'!DadosExternos_434</vt:lpstr>
      <vt:lpstr>'Cotacao 4'!DadosExternos_434</vt:lpstr>
      <vt:lpstr>'Cotacao 5'!DadosExternos_434</vt:lpstr>
      <vt:lpstr>'Cotacao 2'!DadosExternos_435</vt:lpstr>
      <vt:lpstr>'Cotacao 3'!DadosExternos_435</vt:lpstr>
      <vt:lpstr>'Cotacao 4'!DadosExternos_435</vt:lpstr>
      <vt:lpstr>'Cotacao 5'!DadosExternos_435</vt:lpstr>
      <vt:lpstr>'Cotacao 2'!DadosExternos_436</vt:lpstr>
      <vt:lpstr>'Cotacao 2'!DadosExternos_437</vt:lpstr>
      <vt:lpstr>'Cotacao 3'!DadosExternos_437</vt:lpstr>
      <vt:lpstr>'Cotacao 4'!DadosExternos_437</vt:lpstr>
      <vt:lpstr>'Cotacao 5'!DadosExternos_437</vt:lpstr>
      <vt:lpstr>'Cotacao 2'!DadosExternos_438</vt:lpstr>
      <vt:lpstr>'Cotacao 3'!DadosExternos_438</vt:lpstr>
      <vt:lpstr>'Cotacao 4'!DadosExternos_438</vt:lpstr>
      <vt:lpstr>'Cotacao 5'!DadosExternos_438</vt:lpstr>
      <vt:lpstr>'Cotacao 2'!DadosExternos_439</vt:lpstr>
      <vt:lpstr>'Cotacao 3'!DadosExternos_439</vt:lpstr>
      <vt:lpstr>'Cotacao 4'!DadosExternos_439</vt:lpstr>
      <vt:lpstr>'Cotacao 5'!DadosExternos_439</vt:lpstr>
      <vt:lpstr>Cotacao!DadosExternos_44</vt:lpstr>
      <vt:lpstr>'Cotacao 2'!DadosExternos_44</vt:lpstr>
      <vt:lpstr>'Cotacao 3'!DadosExternos_44</vt:lpstr>
      <vt:lpstr>'Cotacao 4'!DadosExternos_44</vt:lpstr>
      <vt:lpstr>'Cotacao 5'!DadosExternos_44</vt:lpstr>
      <vt:lpstr>'Cotacao 2'!DadosExternos_440</vt:lpstr>
      <vt:lpstr>'Cotacao 3'!DadosExternos_440</vt:lpstr>
      <vt:lpstr>'Cotacao 4'!DadosExternos_440</vt:lpstr>
      <vt:lpstr>'Cotacao 5'!DadosExternos_440</vt:lpstr>
      <vt:lpstr>'Cotacao 2'!DadosExternos_441</vt:lpstr>
      <vt:lpstr>'Cotacao 3'!DadosExternos_441</vt:lpstr>
      <vt:lpstr>'Cotacao 4'!DadosExternos_441</vt:lpstr>
      <vt:lpstr>'Cotacao 5'!DadosExternos_441</vt:lpstr>
      <vt:lpstr>'Cotacao 2'!DadosExternos_442</vt:lpstr>
      <vt:lpstr>'Cotacao 3'!DadosExternos_442</vt:lpstr>
      <vt:lpstr>'Cotacao 4'!DadosExternos_442</vt:lpstr>
      <vt:lpstr>'Cotacao 5'!DadosExternos_442</vt:lpstr>
      <vt:lpstr>'Cotacao 2'!DadosExternos_443</vt:lpstr>
      <vt:lpstr>'Cotacao 2'!DadosExternos_444</vt:lpstr>
      <vt:lpstr>'Cotacao 3'!DadosExternos_444</vt:lpstr>
      <vt:lpstr>'Cotacao 4'!DadosExternos_444</vt:lpstr>
      <vt:lpstr>'Cotacao 5'!DadosExternos_444</vt:lpstr>
      <vt:lpstr>'Cotacao 2'!DadosExternos_445</vt:lpstr>
      <vt:lpstr>'Cotacao 3'!DadosExternos_445</vt:lpstr>
      <vt:lpstr>'Cotacao 4'!DadosExternos_445</vt:lpstr>
      <vt:lpstr>'Cotacao 5'!DadosExternos_445</vt:lpstr>
      <vt:lpstr>'Cotacao 3'!DadosExternos_446</vt:lpstr>
      <vt:lpstr>'Cotacao 4'!DadosExternos_446</vt:lpstr>
      <vt:lpstr>'Cotacao 5'!DadosExternos_446</vt:lpstr>
      <vt:lpstr>'Cotacao 3'!DadosExternos_447</vt:lpstr>
      <vt:lpstr>'Cotacao 4'!DadosExternos_447</vt:lpstr>
      <vt:lpstr>'Cotacao 5'!DadosExternos_447</vt:lpstr>
      <vt:lpstr>Cotacao!DadosExternos_45</vt:lpstr>
      <vt:lpstr>'Cotacao 2'!DadosExternos_45</vt:lpstr>
      <vt:lpstr>'Cotacao 3'!DadosExternos_45</vt:lpstr>
      <vt:lpstr>'Cotacao 4'!DadosExternos_45</vt:lpstr>
      <vt:lpstr>'Cotacao 5'!DadosExternos_45</vt:lpstr>
      <vt:lpstr>'Cotacao 3'!DadosExternos_450</vt:lpstr>
      <vt:lpstr>'Cotacao 4'!DadosExternos_450</vt:lpstr>
      <vt:lpstr>'Cotacao 5'!DadosExternos_450</vt:lpstr>
      <vt:lpstr>'Cotacao 3'!DadosExternos_451</vt:lpstr>
      <vt:lpstr>'Cotacao 4'!DadosExternos_451</vt:lpstr>
      <vt:lpstr>'Cotacao 5'!DadosExternos_451</vt:lpstr>
      <vt:lpstr>'Cotacao 3'!DadosExternos_452</vt:lpstr>
      <vt:lpstr>'Cotacao 4'!DadosExternos_452</vt:lpstr>
      <vt:lpstr>'Cotacao 5'!DadosExternos_452</vt:lpstr>
      <vt:lpstr>'Cotacao 3'!DadosExternos_453</vt:lpstr>
      <vt:lpstr>'Cotacao 4'!DadosExternos_453</vt:lpstr>
      <vt:lpstr>'Cotacao 5'!DadosExternos_453</vt:lpstr>
      <vt:lpstr>'Cotacao 3'!DadosExternos_454</vt:lpstr>
      <vt:lpstr>'Cotacao 4'!DadosExternos_454</vt:lpstr>
      <vt:lpstr>'Cotacao 5'!DadosExternos_454</vt:lpstr>
      <vt:lpstr>'Cotacao 3'!DadosExternos_455</vt:lpstr>
      <vt:lpstr>'Cotacao 4'!DadosExternos_455</vt:lpstr>
      <vt:lpstr>'Cotacao 5'!DadosExternos_455</vt:lpstr>
      <vt:lpstr>'Cotacao 3'!DadosExternos_456</vt:lpstr>
      <vt:lpstr>'Cotacao 4'!DadosExternos_456</vt:lpstr>
      <vt:lpstr>'Cotacao 5'!DadosExternos_456</vt:lpstr>
      <vt:lpstr>'Cotacao 3'!DadosExternos_457</vt:lpstr>
      <vt:lpstr>'Cotacao 4'!DadosExternos_457</vt:lpstr>
      <vt:lpstr>'Cotacao 5'!DadosExternos_457</vt:lpstr>
      <vt:lpstr>'Cotacao 3'!DadosExternos_458</vt:lpstr>
      <vt:lpstr>'Cotacao 4'!DadosExternos_458</vt:lpstr>
      <vt:lpstr>'Cotacao 5'!DadosExternos_458</vt:lpstr>
      <vt:lpstr>'Cotacao 3'!DadosExternos_459</vt:lpstr>
      <vt:lpstr>'Cotacao 4'!DadosExternos_459</vt:lpstr>
      <vt:lpstr>'Cotacao 5'!DadosExternos_459</vt:lpstr>
      <vt:lpstr>Cotacao!DadosExternos_46</vt:lpstr>
      <vt:lpstr>'Cotacao 2'!DadosExternos_46</vt:lpstr>
      <vt:lpstr>'Cotacao 3'!DadosExternos_46</vt:lpstr>
      <vt:lpstr>'Cotacao 4'!DadosExternos_46</vt:lpstr>
      <vt:lpstr>'Cotacao 5'!DadosExternos_46</vt:lpstr>
      <vt:lpstr>'Cotacao 3'!DadosExternos_460</vt:lpstr>
      <vt:lpstr>'Cotacao 4'!DadosExternos_460</vt:lpstr>
      <vt:lpstr>'Cotacao 5'!DadosExternos_460</vt:lpstr>
      <vt:lpstr>'Cotacao 3'!DadosExternos_461</vt:lpstr>
      <vt:lpstr>'Cotacao 4'!DadosExternos_461</vt:lpstr>
      <vt:lpstr>'Cotacao 5'!DadosExternos_461</vt:lpstr>
      <vt:lpstr>'Cotacao 3'!DadosExternos_462</vt:lpstr>
      <vt:lpstr>'Cotacao 4'!DadosExternos_462</vt:lpstr>
      <vt:lpstr>'Cotacao 5'!DadosExternos_462</vt:lpstr>
      <vt:lpstr>'Cotacao 3'!DadosExternos_463</vt:lpstr>
      <vt:lpstr>'Cotacao 4'!DadosExternos_463</vt:lpstr>
      <vt:lpstr>'Cotacao 5'!DadosExternos_463</vt:lpstr>
      <vt:lpstr>'Cotacao 3'!DadosExternos_464</vt:lpstr>
      <vt:lpstr>'Cotacao 4'!DadosExternos_464</vt:lpstr>
      <vt:lpstr>'Cotacao 5'!DadosExternos_464</vt:lpstr>
      <vt:lpstr>'Cotacao 3'!DadosExternos_465</vt:lpstr>
      <vt:lpstr>'Cotacao 4'!DadosExternos_465</vt:lpstr>
      <vt:lpstr>'Cotacao 5'!DadosExternos_465</vt:lpstr>
      <vt:lpstr>'Cotacao 3'!DadosExternos_466</vt:lpstr>
      <vt:lpstr>'Cotacao 4'!DadosExternos_466</vt:lpstr>
      <vt:lpstr>'Cotacao 5'!DadosExternos_466</vt:lpstr>
      <vt:lpstr>'Cotacao 3'!DadosExternos_467</vt:lpstr>
      <vt:lpstr>'Cotacao 4'!DadosExternos_467</vt:lpstr>
      <vt:lpstr>'Cotacao 5'!DadosExternos_467</vt:lpstr>
      <vt:lpstr>'Cotacao 3'!DadosExternos_468</vt:lpstr>
      <vt:lpstr>'Cotacao 4'!DadosExternos_468</vt:lpstr>
      <vt:lpstr>'Cotacao 5'!DadosExternos_468</vt:lpstr>
      <vt:lpstr>'Cotacao 3'!DadosExternos_469</vt:lpstr>
      <vt:lpstr>'Cotacao 4'!DadosExternos_469</vt:lpstr>
      <vt:lpstr>'Cotacao 5'!DadosExternos_469</vt:lpstr>
      <vt:lpstr>Cotacao!DadosExternos_47</vt:lpstr>
      <vt:lpstr>'Cotacao 2'!DadosExternos_47</vt:lpstr>
      <vt:lpstr>'Cotacao 3'!DadosExternos_47</vt:lpstr>
      <vt:lpstr>'Cotacao 4'!DadosExternos_47</vt:lpstr>
      <vt:lpstr>'Cotacao 5'!DadosExternos_47</vt:lpstr>
      <vt:lpstr>'Cotacao 3'!DadosExternos_470</vt:lpstr>
      <vt:lpstr>'Cotacao 4'!DadosExternos_470</vt:lpstr>
      <vt:lpstr>'Cotacao 5'!DadosExternos_470</vt:lpstr>
      <vt:lpstr>'Cotacao 3'!DadosExternos_471</vt:lpstr>
      <vt:lpstr>'Cotacao 4'!DadosExternos_471</vt:lpstr>
      <vt:lpstr>'Cotacao 5'!DadosExternos_471</vt:lpstr>
      <vt:lpstr>'Cotacao 3'!DadosExternos_472</vt:lpstr>
      <vt:lpstr>'Cotacao 4'!DadosExternos_472</vt:lpstr>
      <vt:lpstr>'Cotacao 5'!DadosExternos_472</vt:lpstr>
      <vt:lpstr>'Cotacao 3'!DadosExternos_473</vt:lpstr>
      <vt:lpstr>'Cotacao 4'!DadosExternos_473</vt:lpstr>
      <vt:lpstr>'Cotacao 5'!DadosExternos_473</vt:lpstr>
      <vt:lpstr>'Cotacao 3'!DadosExternos_474</vt:lpstr>
      <vt:lpstr>'Cotacao 4'!DadosExternos_474</vt:lpstr>
      <vt:lpstr>'Cotacao 5'!DadosExternos_474</vt:lpstr>
      <vt:lpstr>'Cotacao 3'!DadosExternos_475</vt:lpstr>
      <vt:lpstr>'Cotacao 4'!DadosExternos_475</vt:lpstr>
      <vt:lpstr>'Cotacao 5'!DadosExternos_475</vt:lpstr>
      <vt:lpstr>'Cotacao 3'!DadosExternos_476</vt:lpstr>
      <vt:lpstr>'Cotacao 4'!DadosExternos_476</vt:lpstr>
      <vt:lpstr>'Cotacao 5'!DadosExternos_476</vt:lpstr>
      <vt:lpstr>'Cotacao 3'!DadosExternos_477</vt:lpstr>
      <vt:lpstr>'Cotacao 4'!DadosExternos_477</vt:lpstr>
      <vt:lpstr>'Cotacao 5'!DadosExternos_477</vt:lpstr>
      <vt:lpstr>'Cotacao 3'!DadosExternos_478</vt:lpstr>
      <vt:lpstr>'Cotacao 4'!DadosExternos_478</vt:lpstr>
      <vt:lpstr>'Cotacao 5'!DadosExternos_478</vt:lpstr>
      <vt:lpstr>'Cotacao 3'!DadosExternos_479</vt:lpstr>
      <vt:lpstr>'Cotacao 4'!DadosExternos_479</vt:lpstr>
      <vt:lpstr>'Cotacao 5'!DadosExternos_479</vt:lpstr>
      <vt:lpstr>Cotacao!DadosExternos_48</vt:lpstr>
      <vt:lpstr>'Cotacao 2'!DadosExternos_48</vt:lpstr>
      <vt:lpstr>'Cotacao 3'!DadosExternos_48</vt:lpstr>
      <vt:lpstr>'Cotacao 4'!DadosExternos_48</vt:lpstr>
      <vt:lpstr>'Cotacao 5'!DadosExternos_48</vt:lpstr>
      <vt:lpstr>'Cotacao 3'!DadosExternos_480</vt:lpstr>
      <vt:lpstr>'Cotacao 4'!DadosExternos_480</vt:lpstr>
      <vt:lpstr>'Cotacao 5'!DadosExternos_480</vt:lpstr>
      <vt:lpstr>'Cotacao 3'!DadosExternos_481</vt:lpstr>
      <vt:lpstr>'Cotacao 4'!DadosExternos_481</vt:lpstr>
      <vt:lpstr>'Cotacao 5'!DadosExternos_481</vt:lpstr>
      <vt:lpstr>'Cotacao 3'!DadosExternos_482</vt:lpstr>
      <vt:lpstr>'Cotacao 4'!DadosExternos_482</vt:lpstr>
      <vt:lpstr>'Cotacao 5'!DadosExternos_482</vt:lpstr>
      <vt:lpstr>'Cotacao 3'!DadosExternos_483</vt:lpstr>
      <vt:lpstr>'Cotacao 4'!DadosExternos_483</vt:lpstr>
      <vt:lpstr>'Cotacao 5'!DadosExternos_483</vt:lpstr>
      <vt:lpstr>'Cotacao 3'!DadosExternos_484</vt:lpstr>
      <vt:lpstr>'Cotacao 4'!DadosExternos_484</vt:lpstr>
      <vt:lpstr>'Cotacao 5'!DadosExternos_484</vt:lpstr>
      <vt:lpstr>'Cotacao 3'!DadosExternos_485</vt:lpstr>
      <vt:lpstr>'Cotacao 4'!DadosExternos_485</vt:lpstr>
      <vt:lpstr>'Cotacao 5'!DadosExternos_485</vt:lpstr>
      <vt:lpstr>'Cotacao 3'!DadosExternos_486</vt:lpstr>
      <vt:lpstr>'Cotacao 4'!DadosExternos_486</vt:lpstr>
      <vt:lpstr>'Cotacao 5'!DadosExternos_486</vt:lpstr>
      <vt:lpstr>'Cotacao 3'!DadosExternos_487</vt:lpstr>
      <vt:lpstr>'Cotacao 4'!DadosExternos_487</vt:lpstr>
      <vt:lpstr>'Cotacao 5'!DadosExternos_487</vt:lpstr>
      <vt:lpstr>'Cotacao 3'!DadosExternos_488</vt:lpstr>
      <vt:lpstr>'Cotacao 4'!DadosExternos_488</vt:lpstr>
      <vt:lpstr>'Cotacao 5'!DadosExternos_488</vt:lpstr>
      <vt:lpstr>'Cotacao 3'!DadosExternos_489</vt:lpstr>
      <vt:lpstr>'Cotacao 4'!DadosExternos_489</vt:lpstr>
      <vt:lpstr>'Cotacao 5'!DadosExternos_489</vt:lpstr>
      <vt:lpstr>Cotacao!DadosExternos_49</vt:lpstr>
      <vt:lpstr>'Cotacao 2'!DadosExternos_49</vt:lpstr>
      <vt:lpstr>'Cotacao 3'!DadosExternos_49</vt:lpstr>
      <vt:lpstr>'Cotacao 4'!DadosExternos_49</vt:lpstr>
      <vt:lpstr>'Cotacao 5'!DadosExternos_49</vt:lpstr>
      <vt:lpstr>'Cotacao 3'!DadosExternos_490</vt:lpstr>
      <vt:lpstr>'Cotacao 4'!DadosExternos_490</vt:lpstr>
      <vt:lpstr>'Cotacao 5'!DadosExternos_490</vt:lpstr>
      <vt:lpstr>'Cotacao 3'!DadosExternos_491</vt:lpstr>
      <vt:lpstr>'Cotacao 4'!DadosExternos_491</vt:lpstr>
      <vt:lpstr>'Cotacao 5'!DadosExternos_491</vt:lpstr>
      <vt:lpstr>'Cotacao 3'!DadosExternos_492</vt:lpstr>
      <vt:lpstr>'Cotacao 4'!DadosExternos_492</vt:lpstr>
      <vt:lpstr>'Cotacao 5'!DadosExternos_492</vt:lpstr>
      <vt:lpstr>'Cotacao 3'!DadosExternos_493</vt:lpstr>
      <vt:lpstr>'Cotacao 4'!DadosExternos_493</vt:lpstr>
      <vt:lpstr>'Cotacao 5'!DadosExternos_493</vt:lpstr>
      <vt:lpstr>'Cotacao 3'!DadosExternos_494</vt:lpstr>
      <vt:lpstr>'Cotacao 4'!DadosExternos_494</vt:lpstr>
      <vt:lpstr>'Cotacao 5'!DadosExternos_494</vt:lpstr>
      <vt:lpstr>'Cotacao 3'!DadosExternos_495</vt:lpstr>
      <vt:lpstr>'Cotacao 4'!DadosExternos_495</vt:lpstr>
      <vt:lpstr>'Cotacao 5'!DadosExternos_495</vt:lpstr>
      <vt:lpstr>'Cotacao 3'!DadosExternos_496</vt:lpstr>
      <vt:lpstr>'Cotacao 4'!DadosExternos_496</vt:lpstr>
      <vt:lpstr>'Cotacao 5'!DadosExternos_496</vt:lpstr>
      <vt:lpstr>'Cotacao 3'!DadosExternos_497</vt:lpstr>
      <vt:lpstr>'Cotacao 4'!DadosExternos_497</vt:lpstr>
      <vt:lpstr>'Cotacao 5'!DadosExternos_497</vt:lpstr>
      <vt:lpstr>'Cotacao 3'!DadosExternos_498</vt:lpstr>
      <vt:lpstr>'Cotacao 4'!DadosExternos_498</vt:lpstr>
      <vt:lpstr>'Cotacao 5'!DadosExternos_498</vt:lpstr>
      <vt:lpstr>'Cotacao 3'!DadosExternos_499</vt:lpstr>
      <vt:lpstr>'Cotacao 4'!DadosExternos_499</vt:lpstr>
      <vt:lpstr>'Cotacao 5'!DadosExternos_499</vt:lpstr>
      <vt:lpstr>Cotacao!DadosExternos_50</vt:lpstr>
      <vt:lpstr>'Cotacao 2'!DadosExternos_50</vt:lpstr>
      <vt:lpstr>'Cotacao 3'!DadosExternos_50</vt:lpstr>
      <vt:lpstr>'Cotacao 4'!DadosExternos_50</vt:lpstr>
      <vt:lpstr>'Cotacao 5'!DadosExternos_50</vt:lpstr>
      <vt:lpstr>'Cotacao 3'!DadosExternos_500</vt:lpstr>
      <vt:lpstr>'Cotacao 4'!DadosExternos_500</vt:lpstr>
      <vt:lpstr>'Cotacao 5'!DadosExternos_500</vt:lpstr>
      <vt:lpstr>'Cotacao 3'!DadosExternos_501</vt:lpstr>
      <vt:lpstr>'Cotacao 4'!DadosExternos_501</vt:lpstr>
      <vt:lpstr>'Cotacao 5'!DadosExternos_501</vt:lpstr>
      <vt:lpstr>'Cotacao 3'!DadosExternos_502</vt:lpstr>
      <vt:lpstr>'Cotacao 4'!DadosExternos_502</vt:lpstr>
      <vt:lpstr>'Cotacao 5'!DadosExternos_502</vt:lpstr>
      <vt:lpstr>'Cotacao 3'!DadosExternos_503</vt:lpstr>
      <vt:lpstr>'Cotacao 4'!DadosExternos_503</vt:lpstr>
      <vt:lpstr>'Cotacao 5'!DadosExternos_503</vt:lpstr>
      <vt:lpstr>'Cotacao 3'!DadosExternos_504</vt:lpstr>
      <vt:lpstr>'Cotacao 4'!DadosExternos_504</vt:lpstr>
      <vt:lpstr>'Cotacao 5'!DadosExternos_504</vt:lpstr>
      <vt:lpstr>'Cotacao 3'!DadosExternos_505</vt:lpstr>
      <vt:lpstr>'Cotacao 4'!DadosExternos_505</vt:lpstr>
      <vt:lpstr>'Cotacao 5'!DadosExternos_505</vt:lpstr>
      <vt:lpstr>'Cotacao 3'!DadosExternos_506</vt:lpstr>
      <vt:lpstr>'Cotacao 4'!DadosExternos_506</vt:lpstr>
      <vt:lpstr>'Cotacao 5'!DadosExternos_506</vt:lpstr>
      <vt:lpstr>'Cotacao 3'!DadosExternos_507</vt:lpstr>
      <vt:lpstr>'Cotacao 4'!DadosExternos_507</vt:lpstr>
      <vt:lpstr>'Cotacao 5'!DadosExternos_507</vt:lpstr>
      <vt:lpstr>'Cotacao 3'!DadosExternos_508</vt:lpstr>
      <vt:lpstr>'Cotacao 4'!DadosExternos_508</vt:lpstr>
      <vt:lpstr>'Cotacao 5'!DadosExternos_508</vt:lpstr>
      <vt:lpstr>'Cotacao 3'!DadosExternos_509</vt:lpstr>
      <vt:lpstr>'Cotacao 4'!DadosExternos_509</vt:lpstr>
      <vt:lpstr>'Cotacao 5'!DadosExternos_509</vt:lpstr>
      <vt:lpstr>Cotacao!DadosExternos_51</vt:lpstr>
      <vt:lpstr>'Cotacao 2'!DadosExternos_51</vt:lpstr>
      <vt:lpstr>'Cotacao 3'!DadosExternos_51</vt:lpstr>
      <vt:lpstr>'Cotacao 4'!DadosExternos_51</vt:lpstr>
      <vt:lpstr>'Cotacao 5'!DadosExternos_51</vt:lpstr>
      <vt:lpstr>'Cotacao 3'!DadosExternos_510</vt:lpstr>
      <vt:lpstr>'Cotacao 4'!DadosExternos_510</vt:lpstr>
      <vt:lpstr>'Cotacao 5'!DadosExternos_510</vt:lpstr>
      <vt:lpstr>'Cotacao 3'!DadosExternos_511</vt:lpstr>
      <vt:lpstr>'Cotacao 4'!DadosExternos_511</vt:lpstr>
      <vt:lpstr>'Cotacao 5'!DadosExternos_511</vt:lpstr>
      <vt:lpstr>'Cotacao 3'!DadosExternos_512</vt:lpstr>
      <vt:lpstr>'Cotacao 4'!DadosExternos_512</vt:lpstr>
      <vt:lpstr>'Cotacao 5'!DadosExternos_512</vt:lpstr>
      <vt:lpstr>'Cotacao 3'!DadosExternos_513</vt:lpstr>
      <vt:lpstr>'Cotacao 4'!DadosExternos_513</vt:lpstr>
      <vt:lpstr>'Cotacao 5'!DadosExternos_513</vt:lpstr>
      <vt:lpstr>'Cotacao 3'!DadosExternos_514</vt:lpstr>
      <vt:lpstr>'Cotacao 4'!DadosExternos_514</vt:lpstr>
      <vt:lpstr>'Cotacao 5'!DadosExternos_514</vt:lpstr>
      <vt:lpstr>'Cotacao 3'!DadosExternos_515</vt:lpstr>
      <vt:lpstr>'Cotacao 4'!DadosExternos_515</vt:lpstr>
      <vt:lpstr>'Cotacao 5'!DadosExternos_515</vt:lpstr>
      <vt:lpstr>'Cotacao 3'!DadosExternos_516</vt:lpstr>
      <vt:lpstr>'Cotacao 4'!DadosExternos_516</vt:lpstr>
      <vt:lpstr>'Cotacao 5'!DadosExternos_516</vt:lpstr>
      <vt:lpstr>'Cotacao 3'!DadosExternos_517</vt:lpstr>
      <vt:lpstr>'Cotacao 4'!DadosExternos_517</vt:lpstr>
      <vt:lpstr>'Cotacao 5'!DadosExternos_517</vt:lpstr>
      <vt:lpstr>'Cotacao 3'!DadosExternos_518</vt:lpstr>
      <vt:lpstr>'Cotacao 4'!DadosExternos_518</vt:lpstr>
      <vt:lpstr>'Cotacao 5'!DadosExternos_518</vt:lpstr>
      <vt:lpstr>'Cotacao 3'!DadosExternos_519</vt:lpstr>
      <vt:lpstr>'Cotacao 4'!DadosExternos_519</vt:lpstr>
      <vt:lpstr>'Cotacao 5'!DadosExternos_519</vt:lpstr>
      <vt:lpstr>Cotacao!DadosExternos_52</vt:lpstr>
      <vt:lpstr>'Cotacao 2'!DadosExternos_52</vt:lpstr>
      <vt:lpstr>'Cotacao 3'!DadosExternos_52</vt:lpstr>
      <vt:lpstr>'Cotacao 4'!DadosExternos_52</vt:lpstr>
      <vt:lpstr>'Cotacao 5'!DadosExternos_52</vt:lpstr>
      <vt:lpstr>'Cotacao 3'!DadosExternos_520</vt:lpstr>
      <vt:lpstr>'Cotacao 4'!DadosExternos_520</vt:lpstr>
      <vt:lpstr>'Cotacao 5'!DadosExternos_520</vt:lpstr>
      <vt:lpstr>'Cotacao 3'!DadosExternos_521</vt:lpstr>
      <vt:lpstr>'Cotacao 4'!DadosExternos_521</vt:lpstr>
      <vt:lpstr>'Cotacao 5'!DadosExternos_521</vt:lpstr>
      <vt:lpstr>'Cotacao 3'!DadosExternos_522</vt:lpstr>
      <vt:lpstr>'Cotacao 4'!DadosExternos_522</vt:lpstr>
      <vt:lpstr>'Cotacao 5'!DadosExternos_522</vt:lpstr>
      <vt:lpstr>'Cotacao 3'!DadosExternos_523</vt:lpstr>
      <vt:lpstr>'Cotacao 4'!DadosExternos_523</vt:lpstr>
      <vt:lpstr>'Cotacao 5'!DadosExternos_523</vt:lpstr>
      <vt:lpstr>'Cotacao 3'!DadosExternos_524</vt:lpstr>
      <vt:lpstr>'Cotacao 4'!DadosExternos_524</vt:lpstr>
      <vt:lpstr>'Cotacao 5'!DadosExternos_524</vt:lpstr>
      <vt:lpstr>'Cotacao 3'!DadosExternos_525</vt:lpstr>
      <vt:lpstr>'Cotacao 4'!DadosExternos_525</vt:lpstr>
      <vt:lpstr>'Cotacao 5'!DadosExternos_525</vt:lpstr>
      <vt:lpstr>'Cotacao 3'!DadosExternos_526</vt:lpstr>
      <vt:lpstr>'Cotacao 4'!DadosExternos_526</vt:lpstr>
      <vt:lpstr>'Cotacao 5'!DadosExternos_526</vt:lpstr>
      <vt:lpstr>'Cotacao 3'!DadosExternos_527</vt:lpstr>
      <vt:lpstr>'Cotacao 4'!DadosExternos_527</vt:lpstr>
      <vt:lpstr>'Cotacao 5'!DadosExternos_527</vt:lpstr>
      <vt:lpstr>'Cotacao 3'!DadosExternos_528</vt:lpstr>
      <vt:lpstr>'Cotacao 4'!DadosExternos_528</vt:lpstr>
      <vt:lpstr>'Cotacao 5'!DadosExternos_528</vt:lpstr>
      <vt:lpstr>'Cotacao 3'!DadosExternos_529</vt:lpstr>
      <vt:lpstr>'Cotacao 4'!DadosExternos_529</vt:lpstr>
      <vt:lpstr>'Cotacao 5'!DadosExternos_529</vt:lpstr>
      <vt:lpstr>Cotacao!DadosExternos_53</vt:lpstr>
      <vt:lpstr>'Cotacao 2'!DadosExternos_53</vt:lpstr>
      <vt:lpstr>'Cotacao 3'!DadosExternos_53</vt:lpstr>
      <vt:lpstr>'Cotacao 4'!DadosExternos_53</vt:lpstr>
      <vt:lpstr>'Cotacao 5'!DadosExternos_53</vt:lpstr>
      <vt:lpstr>'Cotacao 3'!DadosExternos_530</vt:lpstr>
      <vt:lpstr>'Cotacao 4'!DadosExternos_530</vt:lpstr>
      <vt:lpstr>'Cotacao 5'!DadosExternos_530</vt:lpstr>
      <vt:lpstr>'Cotacao 3'!DadosExternos_531</vt:lpstr>
      <vt:lpstr>'Cotacao 4'!DadosExternos_531</vt:lpstr>
      <vt:lpstr>'Cotacao 5'!DadosExternos_531</vt:lpstr>
      <vt:lpstr>'Cotacao 5'!DadosExternos_532</vt:lpstr>
      <vt:lpstr>'Cotacao 5'!DadosExternos_533</vt:lpstr>
      <vt:lpstr>'Cotacao 5'!DadosExternos_534</vt:lpstr>
      <vt:lpstr>'Cotacao 5'!DadosExternos_535</vt:lpstr>
      <vt:lpstr>'Cotacao 5'!DadosExternos_536</vt:lpstr>
      <vt:lpstr>'Cotacao 5'!DadosExternos_537</vt:lpstr>
      <vt:lpstr>'Cotacao 5'!DadosExternos_538</vt:lpstr>
      <vt:lpstr>Cotacao!DadosExternos_54</vt:lpstr>
      <vt:lpstr>'Cotacao 2'!DadosExternos_54</vt:lpstr>
      <vt:lpstr>'Cotacao 3'!DadosExternos_54</vt:lpstr>
      <vt:lpstr>'Cotacao 4'!DadosExternos_54</vt:lpstr>
      <vt:lpstr>'Cotacao 5'!DadosExternos_54</vt:lpstr>
      <vt:lpstr>Cotacao!DadosExternos_55</vt:lpstr>
      <vt:lpstr>'Cotacao 2'!DadosExternos_55</vt:lpstr>
      <vt:lpstr>'Cotacao 3'!DadosExternos_55</vt:lpstr>
      <vt:lpstr>'Cotacao 4'!DadosExternos_55</vt:lpstr>
      <vt:lpstr>'Cotacao 5'!DadosExternos_55</vt:lpstr>
      <vt:lpstr>Cotacao!DadosExternos_56</vt:lpstr>
      <vt:lpstr>'Cotacao 2'!DadosExternos_56</vt:lpstr>
      <vt:lpstr>'Cotacao 3'!DadosExternos_56</vt:lpstr>
      <vt:lpstr>'Cotacao 4'!DadosExternos_56</vt:lpstr>
      <vt:lpstr>'Cotacao 5'!DadosExternos_56</vt:lpstr>
      <vt:lpstr>Cotacao!DadosExternos_57</vt:lpstr>
      <vt:lpstr>'Cotacao 2'!DadosExternos_57</vt:lpstr>
      <vt:lpstr>'Cotacao 3'!DadosExternos_57</vt:lpstr>
      <vt:lpstr>'Cotacao 4'!DadosExternos_57</vt:lpstr>
      <vt:lpstr>'Cotacao 5'!DadosExternos_57</vt:lpstr>
      <vt:lpstr>Cotacao!DadosExternos_58</vt:lpstr>
      <vt:lpstr>'Cotacao 2'!DadosExternos_58</vt:lpstr>
      <vt:lpstr>'Cotacao 3'!DadosExternos_58</vt:lpstr>
      <vt:lpstr>'Cotacao 4'!DadosExternos_58</vt:lpstr>
      <vt:lpstr>'Cotacao 5'!DadosExternos_58</vt:lpstr>
      <vt:lpstr>Cotacao!DadosExternos_59</vt:lpstr>
      <vt:lpstr>'Cotacao 2'!DadosExternos_59</vt:lpstr>
      <vt:lpstr>'Cotacao 3'!DadosExternos_59</vt:lpstr>
      <vt:lpstr>'Cotacao 4'!DadosExternos_59</vt:lpstr>
      <vt:lpstr>'Cotacao 5'!DadosExternos_59</vt:lpstr>
      <vt:lpstr>Cotacao!DadosExternos_6</vt:lpstr>
      <vt:lpstr>'Cotacao 2'!DadosExternos_6</vt:lpstr>
      <vt:lpstr>'Cotacao 3'!DadosExternos_6</vt:lpstr>
      <vt:lpstr>'Cotacao 4'!DadosExternos_6</vt:lpstr>
      <vt:lpstr>'Cotacao 5'!DadosExternos_6</vt:lpstr>
      <vt:lpstr>Cotacao!DadosExternos_60</vt:lpstr>
      <vt:lpstr>'Cotacao 2'!DadosExternos_60</vt:lpstr>
      <vt:lpstr>'Cotacao 3'!DadosExternos_60</vt:lpstr>
      <vt:lpstr>'Cotacao 4'!DadosExternos_60</vt:lpstr>
      <vt:lpstr>'Cotacao 5'!DadosExternos_60</vt:lpstr>
      <vt:lpstr>Cotacao!DadosExternos_61</vt:lpstr>
      <vt:lpstr>'Cotacao 2'!DadosExternos_61</vt:lpstr>
      <vt:lpstr>'Cotacao 3'!DadosExternos_61</vt:lpstr>
      <vt:lpstr>'Cotacao 4'!DadosExternos_61</vt:lpstr>
      <vt:lpstr>'Cotacao 5'!DadosExternos_61</vt:lpstr>
      <vt:lpstr>Cotacao!DadosExternos_62</vt:lpstr>
      <vt:lpstr>'Cotacao 2'!DadosExternos_62</vt:lpstr>
      <vt:lpstr>'Cotacao 3'!DadosExternos_62</vt:lpstr>
      <vt:lpstr>'Cotacao 4'!DadosExternos_62</vt:lpstr>
      <vt:lpstr>'Cotacao 5'!DadosExternos_62</vt:lpstr>
      <vt:lpstr>Cotacao!DadosExternos_63</vt:lpstr>
      <vt:lpstr>'Cotacao 2'!DadosExternos_63</vt:lpstr>
      <vt:lpstr>'Cotacao 3'!DadosExternos_63</vt:lpstr>
      <vt:lpstr>'Cotacao 4'!DadosExternos_63</vt:lpstr>
      <vt:lpstr>'Cotacao 5'!DadosExternos_63</vt:lpstr>
      <vt:lpstr>Cotacao!DadosExternos_64</vt:lpstr>
      <vt:lpstr>'Cotacao 2'!DadosExternos_64</vt:lpstr>
      <vt:lpstr>'Cotacao 3'!DadosExternos_64</vt:lpstr>
      <vt:lpstr>'Cotacao 4'!DadosExternos_64</vt:lpstr>
      <vt:lpstr>'Cotacao 5'!DadosExternos_64</vt:lpstr>
      <vt:lpstr>Cotacao!DadosExternos_65</vt:lpstr>
      <vt:lpstr>'Cotacao 2'!DadosExternos_65</vt:lpstr>
      <vt:lpstr>'Cotacao 3'!DadosExternos_65</vt:lpstr>
      <vt:lpstr>'Cotacao 4'!DadosExternos_65</vt:lpstr>
      <vt:lpstr>'Cotacao 5'!DadosExternos_65</vt:lpstr>
      <vt:lpstr>Cotacao!DadosExternos_66</vt:lpstr>
      <vt:lpstr>'Cotacao 2'!DadosExternos_66</vt:lpstr>
      <vt:lpstr>'Cotacao 3'!DadosExternos_66</vt:lpstr>
      <vt:lpstr>'Cotacao 4'!DadosExternos_66</vt:lpstr>
      <vt:lpstr>'Cotacao 5'!DadosExternos_66</vt:lpstr>
      <vt:lpstr>Cotacao!DadosExternos_67</vt:lpstr>
      <vt:lpstr>'Cotacao 2'!DadosExternos_67</vt:lpstr>
      <vt:lpstr>'Cotacao 3'!DadosExternos_67</vt:lpstr>
      <vt:lpstr>'Cotacao 4'!DadosExternos_67</vt:lpstr>
      <vt:lpstr>'Cotacao 5'!DadosExternos_67</vt:lpstr>
      <vt:lpstr>Cotacao!DadosExternos_68</vt:lpstr>
      <vt:lpstr>'Cotacao 2'!DadosExternos_68</vt:lpstr>
      <vt:lpstr>'Cotacao 3'!DadosExternos_68</vt:lpstr>
      <vt:lpstr>'Cotacao 4'!DadosExternos_68</vt:lpstr>
      <vt:lpstr>'Cotacao 5'!DadosExternos_68</vt:lpstr>
      <vt:lpstr>Cotacao!DadosExternos_69</vt:lpstr>
      <vt:lpstr>'Cotacao 2'!DadosExternos_69</vt:lpstr>
      <vt:lpstr>'Cotacao 3'!DadosExternos_69</vt:lpstr>
      <vt:lpstr>'Cotacao 4'!DadosExternos_69</vt:lpstr>
      <vt:lpstr>'Cotacao 5'!DadosExternos_69</vt:lpstr>
      <vt:lpstr>Cotacao!DadosExternos_7</vt:lpstr>
      <vt:lpstr>'Cotacao 2'!DadosExternos_7</vt:lpstr>
      <vt:lpstr>'Cotacao 3'!DadosExternos_7</vt:lpstr>
      <vt:lpstr>'Cotacao 4'!DadosExternos_7</vt:lpstr>
      <vt:lpstr>'Cotacao 5'!DadosExternos_7</vt:lpstr>
      <vt:lpstr>Cotacao!DadosExternos_70</vt:lpstr>
      <vt:lpstr>'Cotacao 2'!DadosExternos_70</vt:lpstr>
      <vt:lpstr>'Cotacao 3'!DadosExternos_70</vt:lpstr>
      <vt:lpstr>'Cotacao 4'!DadosExternos_70</vt:lpstr>
      <vt:lpstr>'Cotacao 5'!DadosExternos_70</vt:lpstr>
      <vt:lpstr>Cotacao!DadosExternos_71</vt:lpstr>
      <vt:lpstr>'Cotacao 2'!DadosExternos_71</vt:lpstr>
      <vt:lpstr>'Cotacao 3'!DadosExternos_71</vt:lpstr>
      <vt:lpstr>'Cotacao 4'!DadosExternos_71</vt:lpstr>
      <vt:lpstr>'Cotacao 5'!DadosExternos_71</vt:lpstr>
      <vt:lpstr>Cotacao!DadosExternos_72</vt:lpstr>
      <vt:lpstr>'Cotacao 2'!DadosExternos_72</vt:lpstr>
      <vt:lpstr>'Cotacao 3'!DadosExternos_72</vt:lpstr>
      <vt:lpstr>'Cotacao 4'!DadosExternos_72</vt:lpstr>
      <vt:lpstr>'Cotacao 5'!DadosExternos_72</vt:lpstr>
      <vt:lpstr>Cotacao!DadosExternos_73</vt:lpstr>
      <vt:lpstr>'Cotacao 2'!DadosExternos_73</vt:lpstr>
      <vt:lpstr>'Cotacao 3'!DadosExternos_73</vt:lpstr>
      <vt:lpstr>'Cotacao 4'!DadosExternos_73</vt:lpstr>
      <vt:lpstr>'Cotacao 5'!DadosExternos_73</vt:lpstr>
      <vt:lpstr>Cotacao!DadosExternos_8</vt:lpstr>
      <vt:lpstr>'Cotacao 2'!DadosExternos_8</vt:lpstr>
      <vt:lpstr>'Cotacao 3'!DadosExternos_8</vt:lpstr>
      <vt:lpstr>'Cotacao 4'!DadosExternos_8</vt:lpstr>
      <vt:lpstr>'Cotacao 5'!DadosExternos_8</vt:lpstr>
      <vt:lpstr>Cotacao!DadosExternos_9</vt:lpstr>
      <vt:lpstr>'Cotacao 2'!DadosExternos_9</vt:lpstr>
      <vt:lpstr>'Cotacao 3'!DadosExternos_9</vt:lpstr>
      <vt:lpstr>'Cotacao 4'!DadosExternos_9</vt:lpstr>
      <vt:lpstr>'Cotacao 5'!DadosExternos_9</vt:lpstr>
      <vt:lpstr>Cotacao!DadosExternos_90</vt:lpstr>
      <vt:lpstr>'Cotacao 2'!DadosExternos_90</vt:lpstr>
      <vt:lpstr>'Cotacao 3'!DadosExternos_90</vt:lpstr>
      <vt:lpstr>'Cotacao 4'!DadosExternos_90</vt:lpstr>
      <vt:lpstr>'Cotacao 5'!DadosExternos_90</vt:lpstr>
      <vt:lpstr>Cotacao!DadosExternos_96</vt:lpstr>
      <vt:lpstr>'Cotacao 2'!DadosExternos_96</vt:lpstr>
      <vt:lpstr>'Cotacao 3'!DadosExternos_96</vt:lpstr>
      <vt:lpstr>'Cotacao 4'!DadosExternos_96</vt:lpstr>
      <vt:lpstr>'Cotacao 5'!DadosExternos_96</vt:lpstr>
      <vt:lpstr>Cotacao!DadosExternos_97</vt:lpstr>
      <vt:lpstr>'Cotacao 2'!DadosExternos_97</vt:lpstr>
      <vt:lpstr>'Cotacao 3'!DadosExternos_97</vt:lpstr>
      <vt:lpstr>'Cotacao 4'!DadosExternos_97</vt:lpstr>
      <vt:lpstr>'Cotacao 5'!DadosExternos_97</vt:lpstr>
      <vt:lpstr>Cotacao!DadosExternos_98</vt:lpstr>
      <vt:lpstr>'Cotacao 2'!DadosExternos_98</vt:lpstr>
      <vt:lpstr>'Cotacao 3'!DadosExternos_98</vt:lpstr>
      <vt:lpstr>'Cotacao 4'!DadosExternos_98</vt:lpstr>
      <vt:lpstr>'Cotacao 5'!DadosExternos_98</vt:lpstr>
      <vt:lpstr>Cotacao!ExternalData_1</vt:lpstr>
      <vt:lpstr>'Cotacao 2'!ExternalData_1</vt:lpstr>
      <vt:lpstr>'Cotacao 3'!ExternalData_1</vt:lpstr>
      <vt:lpstr>'Cotacao 4'!ExternalData_1</vt:lpstr>
      <vt:lpstr>'Cotacao 5'!ExternalData_1</vt:lpstr>
      <vt:lpstr>Cotacao!ExternalData_10</vt:lpstr>
      <vt:lpstr>'Cotacao 2'!ExternalData_10</vt:lpstr>
      <vt:lpstr>'Cotacao 3'!ExternalData_10</vt:lpstr>
      <vt:lpstr>'Cotacao 4'!ExternalData_10</vt:lpstr>
      <vt:lpstr>'Cotacao 5'!ExternalData_10</vt:lpstr>
      <vt:lpstr>'Cotacao 4'!ExternalData_100</vt:lpstr>
      <vt:lpstr>'Cotacao 5'!ExternalData_100</vt:lpstr>
      <vt:lpstr>'Cotacao 4'!ExternalData_101</vt:lpstr>
      <vt:lpstr>'Cotacao 5'!ExternalData_101</vt:lpstr>
      <vt:lpstr>'Cotacao 4'!ExternalData_102</vt:lpstr>
      <vt:lpstr>'Cotacao 5'!ExternalData_102</vt:lpstr>
      <vt:lpstr>'Cotacao 4'!ExternalData_103</vt:lpstr>
      <vt:lpstr>'Cotacao 5'!ExternalData_103</vt:lpstr>
      <vt:lpstr>'Cotacao 4'!ExternalData_104</vt:lpstr>
      <vt:lpstr>'Cotacao 5'!ExternalData_104</vt:lpstr>
      <vt:lpstr>'Cotacao 4'!ExternalData_105</vt:lpstr>
      <vt:lpstr>'Cotacao 5'!ExternalData_105</vt:lpstr>
      <vt:lpstr>'Cotacao 4'!ExternalData_106</vt:lpstr>
      <vt:lpstr>'Cotacao 5'!ExternalData_106</vt:lpstr>
      <vt:lpstr>'Cotacao 4'!ExternalData_107</vt:lpstr>
      <vt:lpstr>'Cotacao 5'!ExternalData_107</vt:lpstr>
      <vt:lpstr>'Cotacao 4'!ExternalData_108</vt:lpstr>
      <vt:lpstr>'Cotacao 5'!ExternalData_108</vt:lpstr>
      <vt:lpstr>'Cotacao 4'!ExternalData_109</vt:lpstr>
      <vt:lpstr>'Cotacao 5'!ExternalData_109</vt:lpstr>
      <vt:lpstr>Cotacao!ExternalData_11</vt:lpstr>
      <vt:lpstr>'Cotacao 2'!ExternalData_11</vt:lpstr>
      <vt:lpstr>'Cotacao 3'!ExternalData_11</vt:lpstr>
      <vt:lpstr>'Cotacao 4'!ExternalData_11</vt:lpstr>
      <vt:lpstr>'Cotacao 5'!ExternalData_11</vt:lpstr>
      <vt:lpstr>'Cotacao 4'!ExternalData_110</vt:lpstr>
      <vt:lpstr>'Cotacao 5'!ExternalData_110</vt:lpstr>
      <vt:lpstr>'Cotacao 4'!ExternalData_111</vt:lpstr>
      <vt:lpstr>'Cotacao 5'!ExternalData_111</vt:lpstr>
      <vt:lpstr>'Cotacao 4'!ExternalData_112</vt:lpstr>
      <vt:lpstr>'Cotacao 5'!ExternalData_112</vt:lpstr>
      <vt:lpstr>'Cotacao 4'!ExternalData_113</vt:lpstr>
      <vt:lpstr>'Cotacao 5'!ExternalData_113</vt:lpstr>
      <vt:lpstr>'Cotacao 4'!ExternalData_114</vt:lpstr>
      <vt:lpstr>'Cotacao 5'!ExternalData_114</vt:lpstr>
      <vt:lpstr>'Cotacao 4'!ExternalData_115</vt:lpstr>
      <vt:lpstr>'Cotacao 5'!ExternalData_115</vt:lpstr>
      <vt:lpstr>'Cotacao 4'!ExternalData_116</vt:lpstr>
      <vt:lpstr>'Cotacao 5'!ExternalData_116</vt:lpstr>
      <vt:lpstr>'Cotacao 4'!ExternalData_117</vt:lpstr>
      <vt:lpstr>'Cotacao 5'!ExternalData_117</vt:lpstr>
      <vt:lpstr>'Cotacao 4'!ExternalData_118</vt:lpstr>
      <vt:lpstr>'Cotacao 5'!ExternalData_118</vt:lpstr>
      <vt:lpstr>'Cotacao 4'!ExternalData_119</vt:lpstr>
      <vt:lpstr>'Cotacao 5'!ExternalData_119</vt:lpstr>
      <vt:lpstr>Cotacao!ExternalData_12</vt:lpstr>
      <vt:lpstr>'Cotacao 2'!ExternalData_12</vt:lpstr>
      <vt:lpstr>'Cotacao 3'!ExternalData_12</vt:lpstr>
      <vt:lpstr>'Cotacao 4'!ExternalData_12</vt:lpstr>
      <vt:lpstr>'Cotacao 5'!ExternalData_12</vt:lpstr>
      <vt:lpstr>'Cotacao 4'!ExternalData_120</vt:lpstr>
      <vt:lpstr>'Cotacao 5'!ExternalData_120</vt:lpstr>
      <vt:lpstr>'Cotacao 4'!ExternalData_121</vt:lpstr>
      <vt:lpstr>'Cotacao 5'!ExternalData_121</vt:lpstr>
      <vt:lpstr>'Cotacao 4'!ExternalData_122</vt:lpstr>
      <vt:lpstr>'Cotacao 5'!ExternalData_122</vt:lpstr>
      <vt:lpstr>'Cotacao 4'!ExternalData_123</vt:lpstr>
      <vt:lpstr>'Cotacao 5'!ExternalData_123</vt:lpstr>
      <vt:lpstr>'Cotacao 4'!ExternalData_124</vt:lpstr>
      <vt:lpstr>'Cotacao 5'!ExternalData_124</vt:lpstr>
      <vt:lpstr>'Cotacao 4'!ExternalData_125</vt:lpstr>
      <vt:lpstr>'Cotacao 5'!ExternalData_125</vt:lpstr>
      <vt:lpstr>'Cotacao 4'!ExternalData_126</vt:lpstr>
      <vt:lpstr>'Cotacao 5'!ExternalData_126</vt:lpstr>
      <vt:lpstr>'Cotacao 4'!ExternalData_127</vt:lpstr>
      <vt:lpstr>'Cotacao 5'!ExternalData_127</vt:lpstr>
      <vt:lpstr>'Cotacao 4'!ExternalData_128</vt:lpstr>
      <vt:lpstr>'Cotacao 5'!ExternalData_128</vt:lpstr>
      <vt:lpstr>'Cotacao 4'!ExternalData_129</vt:lpstr>
      <vt:lpstr>'Cotacao 5'!ExternalData_129</vt:lpstr>
      <vt:lpstr>Cotacao!ExternalData_13</vt:lpstr>
      <vt:lpstr>'Cotacao 2'!ExternalData_13</vt:lpstr>
      <vt:lpstr>'Cotacao 3'!ExternalData_13</vt:lpstr>
      <vt:lpstr>'Cotacao 4'!ExternalData_13</vt:lpstr>
      <vt:lpstr>'Cotacao 5'!ExternalData_13</vt:lpstr>
      <vt:lpstr>'Cotacao 4'!ExternalData_130</vt:lpstr>
      <vt:lpstr>'Cotacao 5'!ExternalData_130</vt:lpstr>
      <vt:lpstr>'Cotacao 4'!ExternalData_131</vt:lpstr>
      <vt:lpstr>'Cotacao 5'!ExternalData_131</vt:lpstr>
      <vt:lpstr>'Cotacao 4'!ExternalData_132</vt:lpstr>
      <vt:lpstr>'Cotacao 5'!ExternalData_132</vt:lpstr>
      <vt:lpstr>'Cotacao 4'!ExternalData_133</vt:lpstr>
      <vt:lpstr>'Cotacao 5'!ExternalData_133</vt:lpstr>
      <vt:lpstr>'Cotacao 4'!ExternalData_134</vt:lpstr>
      <vt:lpstr>'Cotacao 5'!ExternalData_134</vt:lpstr>
      <vt:lpstr>'Cotacao 4'!ExternalData_135</vt:lpstr>
      <vt:lpstr>'Cotacao 5'!ExternalData_135</vt:lpstr>
      <vt:lpstr>'Cotacao 4'!ExternalData_136</vt:lpstr>
      <vt:lpstr>'Cotacao 5'!ExternalData_136</vt:lpstr>
      <vt:lpstr>'Cotacao 4'!ExternalData_137</vt:lpstr>
      <vt:lpstr>'Cotacao 5'!ExternalData_137</vt:lpstr>
      <vt:lpstr>'Cotacao 4'!ExternalData_138</vt:lpstr>
      <vt:lpstr>'Cotacao 5'!ExternalData_138</vt:lpstr>
      <vt:lpstr>'Cotacao 4'!ExternalData_139</vt:lpstr>
      <vt:lpstr>'Cotacao 5'!ExternalData_139</vt:lpstr>
      <vt:lpstr>Cotacao!ExternalData_14</vt:lpstr>
      <vt:lpstr>'Cotacao 2'!ExternalData_14</vt:lpstr>
      <vt:lpstr>'Cotacao 3'!ExternalData_14</vt:lpstr>
      <vt:lpstr>'Cotacao 4'!ExternalData_14</vt:lpstr>
      <vt:lpstr>'Cotacao 5'!ExternalData_14</vt:lpstr>
      <vt:lpstr>'Cotacao 4'!ExternalData_140</vt:lpstr>
      <vt:lpstr>'Cotacao 5'!ExternalData_140</vt:lpstr>
      <vt:lpstr>'Cotacao 4'!ExternalData_141</vt:lpstr>
      <vt:lpstr>'Cotacao 5'!ExternalData_141</vt:lpstr>
      <vt:lpstr>'Cotacao 5'!ExternalData_142</vt:lpstr>
      <vt:lpstr>'Cotacao 5'!ExternalData_143</vt:lpstr>
      <vt:lpstr>'Cotacao 5'!ExternalData_144</vt:lpstr>
      <vt:lpstr>'Cotacao 5'!ExternalData_145</vt:lpstr>
      <vt:lpstr>'Cotacao 5'!ExternalData_146</vt:lpstr>
      <vt:lpstr>'Cotacao 5'!ExternalData_147</vt:lpstr>
      <vt:lpstr>'Cotacao 5'!ExternalData_148</vt:lpstr>
      <vt:lpstr>'Cotacao 5'!ExternalData_149</vt:lpstr>
      <vt:lpstr>Cotacao!ExternalData_15</vt:lpstr>
      <vt:lpstr>'Cotacao 2'!ExternalData_15</vt:lpstr>
      <vt:lpstr>'Cotacao 3'!ExternalData_15</vt:lpstr>
      <vt:lpstr>'Cotacao 4'!ExternalData_15</vt:lpstr>
      <vt:lpstr>'Cotacao 5'!ExternalData_15</vt:lpstr>
      <vt:lpstr>'Cotacao 5'!ExternalData_150</vt:lpstr>
      <vt:lpstr>'Cotacao 5'!ExternalData_151</vt:lpstr>
      <vt:lpstr>'Cotacao 5'!ExternalData_152</vt:lpstr>
      <vt:lpstr>'Cotacao 5'!ExternalData_153</vt:lpstr>
      <vt:lpstr>'Cotacao 5'!ExternalData_154</vt:lpstr>
      <vt:lpstr>'Cotacao 5'!ExternalData_155</vt:lpstr>
      <vt:lpstr>'Cotacao 5'!ExternalData_156</vt:lpstr>
      <vt:lpstr>'Cotacao 5'!ExternalData_157</vt:lpstr>
      <vt:lpstr>'Cotacao 5'!ExternalData_158</vt:lpstr>
      <vt:lpstr>'Cotacao 5'!ExternalData_159</vt:lpstr>
      <vt:lpstr>Cotacao!ExternalData_16</vt:lpstr>
      <vt:lpstr>'Cotacao 2'!ExternalData_16</vt:lpstr>
      <vt:lpstr>'Cotacao 3'!ExternalData_16</vt:lpstr>
      <vt:lpstr>'Cotacao 4'!ExternalData_16</vt:lpstr>
      <vt:lpstr>'Cotacao 5'!ExternalData_16</vt:lpstr>
      <vt:lpstr>'Cotacao 5'!ExternalData_160</vt:lpstr>
      <vt:lpstr>'Cotacao 5'!ExternalData_161</vt:lpstr>
      <vt:lpstr>'Cotacao 5'!ExternalData_162</vt:lpstr>
      <vt:lpstr>'Cotacao 5'!ExternalData_163</vt:lpstr>
      <vt:lpstr>'Cotacao 5'!ExternalData_164</vt:lpstr>
      <vt:lpstr>'Cotacao 5'!ExternalData_165</vt:lpstr>
      <vt:lpstr>'Cotacao 5'!ExternalData_166</vt:lpstr>
      <vt:lpstr>'Cotacao 5'!ExternalData_167</vt:lpstr>
      <vt:lpstr>'Cotacao 5'!ExternalData_168</vt:lpstr>
      <vt:lpstr>'Cotacao 5'!ExternalData_169</vt:lpstr>
      <vt:lpstr>Cotacao!ExternalData_17</vt:lpstr>
      <vt:lpstr>'Cotacao 2'!ExternalData_17</vt:lpstr>
      <vt:lpstr>'Cotacao 3'!ExternalData_17</vt:lpstr>
      <vt:lpstr>'Cotacao 4'!ExternalData_17</vt:lpstr>
      <vt:lpstr>'Cotacao 5'!ExternalData_17</vt:lpstr>
      <vt:lpstr>'Cotacao 5'!ExternalData_170</vt:lpstr>
      <vt:lpstr>Cotacao!ExternalData_18</vt:lpstr>
      <vt:lpstr>'Cotacao 2'!ExternalData_18</vt:lpstr>
      <vt:lpstr>'Cotacao 3'!ExternalData_18</vt:lpstr>
      <vt:lpstr>'Cotacao 4'!ExternalData_18</vt:lpstr>
      <vt:lpstr>'Cotacao 5'!ExternalData_18</vt:lpstr>
      <vt:lpstr>Cotacao!ExternalData_19</vt:lpstr>
      <vt:lpstr>'Cotacao 2'!ExternalData_19</vt:lpstr>
      <vt:lpstr>'Cotacao 3'!ExternalData_19</vt:lpstr>
      <vt:lpstr>'Cotacao 4'!ExternalData_19</vt:lpstr>
      <vt:lpstr>'Cotacao 5'!ExternalData_19</vt:lpstr>
      <vt:lpstr>Cotacao!ExternalData_2</vt:lpstr>
      <vt:lpstr>'Cotacao 2'!ExternalData_2</vt:lpstr>
      <vt:lpstr>'Cotacao 3'!ExternalData_2</vt:lpstr>
      <vt:lpstr>'Cotacao 4'!ExternalData_2</vt:lpstr>
      <vt:lpstr>'Cotacao 5'!ExternalData_2</vt:lpstr>
      <vt:lpstr>Cotacao!ExternalData_20</vt:lpstr>
      <vt:lpstr>'Cotacao 2'!ExternalData_20</vt:lpstr>
      <vt:lpstr>'Cotacao 3'!ExternalData_20</vt:lpstr>
      <vt:lpstr>'Cotacao 4'!ExternalData_20</vt:lpstr>
      <vt:lpstr>'Cotacao 5'!ExternalData_20</vt:lpstr>
      <vt:lpstr>Cotacao!ExternalData_21</vt:lpstr>
      <vt:lpstr>'Cotacao 2'!ExternalData_21</vt:lpstr>
      <vt:lpstr>'Cotacao 3'!ExternalData_21</vt:lpstr>
      <vt:lpstr>'Cotacao 4'!ExternalData_21</vt:lpstr>
      <vt:lpstr>'Cotacao 5'!ExternalData_21</vt:lpstr>
      <vt:lpstr>Cotacao!ExternalData_22</vt:lpstr>
      <vt:lpstr>'Cotacao 2'!ExternalData_22</vt:lpstr>
      <vt:lpstr>'Cotacao 3'!ExternalData_22</vt:lpstr>
      <vt:lpstr>'Cotacao 4'!ExternalData_22</vt:lpstr>
      <vt:lpstr>'Cotacao 5'!ExternalData_22</vt:lpstr>
      <vt:lpstr>Cotacao!ExternalData_23</vt:lpstr>
      <vt:lpstr>'Cotacao 2'!ExternalData_23</vt:lpstr>
      <vt:lpstr>'Cotacao 3'!ExternalData_23</vt:lpstr>
      <vt:lpstr>'Cotacao 4'!ExternalData_23</vt:lpstr>
      <vt:lpstr>'Cotacao 5'!ExternalData_23</vt:lpstr>
      <vt:lpstr>Cotacao!ExternalData_24</vt:lpstr>
      <vt:lpstr>'Cotacao 2'!ExternalData_24</vt:lpstr>
      <vt:lpstr>'Cotacao 3'!ExternalData_24</vt:lpstr>
      <vt:lpstr>'Cotacao 4'!ExternalData_24</vt:lpstr>
      <vt:lpstr>'Cotacao 5'!ExternalData_24</vt:lpstr>
      <vt:lpstr>'Cotacao 2'!ExternalData_25</vt:lpstr>
      <vt:lpstr>'Cotacao 3'!ExternalData_25</vt:lpstr>
      <vt:lpstr>'Cotacao 4'!ExternalData_25</vt:lpstr>
      <vt:lpstr>'Cotacao 5'!ExternalData_25</vt:lpstr>
      <vt:lpstr>Cotacao!ExternalData_26</vt:lpstr>
      <vt:lpstr>'Cotacao 2'!ExternalData_26</vt:lpstr>
      <vt:lpstr>'Cotacao 3'!ExternalData_26</vt:lpstr>
      <vt:lpstr>'Cotacao 4'!ExternalData_26</vt:lpstr>
      <vt:lpstr>'Cotacao 5'!ExternalData_26</vt:lpstr>
      <vt:lpstr>Cotacao!ExternalData_27</vt:lpstr>
      <vt:lpstr>'Cotacao 2'!ExternalData_27</vt:lpstr>
      <vt:lpstr>'Cotacao 3'!ExternalData_27</vt:lpstr>
      <vt:lpstr>'Cotacao 4'!ExternalData_27</vt:lpstr>
      <vt:lpstr>'Cotacao 5'!ExternalData_27</vt:lpstr>
      <vt:lpstr>Cotacao!ExternalData_28</vt:lpstr>
      <vt:lpstr>'Cotacao 2'!ExternalData_28</vt:lpstr>
      <vt:lpstr>'Cotacao 3'!ExternalData_28</vt:lpstr>
      <vt:lpstr>'Cotacao 4'!ExternalData_28</vt:lpstr>
      <vt:lpstr>'Cotacao 5'!ExternalData_28</vt:lpstr>
      <vt:lpstr>Cotacao!ExternalData_29</vt:lpstr>
      <vt:lpstr>'Cotacao 2'!ExternalData_29</vt:lpstr>
      <vt:lpstr>'Cotacao 3'!ExternalData_29</vt:lpstr>
      <vt:lpstr>'Cotacao 4'!ExternalData_29</vt:lpstr>
      <vt:lpstr>'Cotacao 5'!ExternalData_29</vt:lpstr>
      <vt:lpstr>Cotacao!ExternalData_3</vt:lpstr>
      <vt:lpstr>'Cotacao 2'!ExternalData_3</vt:lpstr>
      <vt:lpstr>'Cotacao 3'!ExternalData_3</vt:lpstr>
      <vt:lpstr>'Cotacao 4'!ExternalData_3</vt:lpstr>
      <vt:lpstr>'Cotacao 5'!ExternalData_3</vt:lpstr>
      <vt:lpstr>Cotacao!ExternalData_30</vt:lpstr>
      <vt:lpstr>'Cotacao 2'!ExternalData_30</vt:lpstr>
      <vt:lpstr>'Cotacao 3'!ExternalData_30</vt:lpstr>
      <vt:lpstr>'Cotacao 4'!ExternalData_30</vt:lpstr>
      <vt:lpstr>'Cotacao 5'!ExternalData_30</vt:lpstr>
      <vt:lpstr>Cotacao!ExternalData_31</vt:lpstr>
      <vt:lpstr>'Cotacao 2'!ExternalData_31</vt:lpstr>
      <vt:lpstr>'Cotacao 3'!ExternalData_31</vt:lpstr>
      <vt:lpstr>'Cotacao 4'!ExternalData_31</vt:lpstr>
      <vt:lpstr>'Cotacao 5'!ExternalData_31</vt:lpstr>
      <vt:lpstr>Cotacao!ExternalData_32</vt:lpstr>
      <vt:lpstr>'Cotacao 2'!ExternalData_32</vt:lpstr>
      <vt:lpstr>'Cotacao 3'!ExternalData_32</vt:lpstr>
      <vt:lpstr>'Cotacao 4'!ExternalData_32</vt:lpstr>
      <vt:lpstr>'Cotacao 5'!ExternalData_32</vt:lpstr>
      <vt:lpstr>Cotacao!ExternalData_33</vt:lpstr>
      <vt:lpstr>'Cotacao 2'!ExternalData_33</vt:lpstr>
      <vt:lpstr>'Cotacao 3'!ExternalData_33</vt:lpstr>
      <vt:lpstr>'Cotacao 4'!ExternalData_33</vt:lpstr>
      <vt:lpstr>'Cotacao 5'!ExternalData_33</vt:lpstr>
      <vt:lpstr>Cotacao!ExternalData_34</vt:lpstr>
      <vt:lpstr>'Cotacao 2'!ExternalData_34</vt:lpstr>
      <vt:lpstr>'Cotacao 3'!ExternalData_34</vt:lpstr>
      <vt:lpstr>'Cotacao 4'!ExternalData_34</vt:lpstr>
      <vt:lpstr>'Cotacao 5'!ExternalData_34</vt:lpstr>
      <vt:lpstr>Cotacao!ExternalData_35</vt:lpstr>
      <vt:lpstr>'Cotacao 2'!ExternalData_35</vt:lpstr>
      <vt:lpstr>'Cotacao 3'!ExternalData_35</vt:lpstr>
      <vt:lpstr>'Cotacao 4'!ExternalData_35</vt:lpstr>
      <vt:lpstr>'Cotacao 5'!ExternalData_35</vt:lpstr>
      <vt:lpstr>Cotacao!ExternalData_36</vt:lpstr>
      <vt:lpstr>'Cotacao 2'!ExternalData_36</vt:lpstr>
      <vt:lpstr>'Cotacao 3'!ExternalData_36</vt:lpstr>
      <vt:lpstr>'Cotacao 4'!ExternalData_36</vt:lpstr>
      <vt:lpstr>'Cotacao 5'!ExternalData_36</vt:lpstr>
      <vt:lpstr>Cotacao!ExternalData_37</vt:lpstr>
      <vt:lpstr>'Cotacao 2'!ExternalData_37</vt:lpstr>
      <vt:lpstr>'Cotacao 3'!ExternalData_37</vt:lpstr>
      <vt:lpstr>'Cotacao 4'!ExternalData_37</vt:lpstr>
      <vt:lpstr>'Cotacao 5'!ExternalData_37</vt:lpstr>
      <vt:lpstr>Cotacao!ExternalData_38</vt:lpstr>
      <vt:lpstr>'Cotacao 2'!ExternalData_38</vt:lpstr>
      <vt:lpstr>'Cotacao 3'!ExternalData_38</vt:lpstr>
      <vt:lpstr>'Cotacao 4'!ExternalData_38</vt:lpstr>
      <vt:lpstr>'Cotacao 5'!ExternalData_38</vt:lpstr>
      <vt:lpstr>'Cotacao 2'!ExternalData_39</vt:lpstr>
      <vt:lpstr>'Cotacao 3'!ExternalData_39</vt:lpstr>
      <vt:lpstr>'Cotacao 4'!ExternalData_39</vt:lpstr>
      <vt:lpstr>'Cotacao 5'!ExternalData_39</vt:lpstr>
      <vt:lpstr>Cotacao!ExternalData_4</vt:lpstr>
      <vt:lpstr>'Cotacao 2'!ExternalData_4</vt:lpstr>
      <vt:lpstr>'Cotacao 3'!ExternalData_4</vt:lpstr>
      <vt:lpstr>'Cotacao 4'!ExternalData_4</vt:lpstr>
      <vt:lpstr>'Cotacao 5'!ExternalData_4</vt:lpstr>
      <vt:lpstr>'Cotacao 2'!ExternalData_40</vt:lpstr>
      <vt:lpstr>'Cotacao 3'!ExternalData_40</vt:lpstr>
      <vt:lpstr>'Cotacao 4'!ExternalData_40</vt:lpstr>
      <vt:lpstr>'Cotacao 5'!ExternalData_40</vt:lpstr>
      <vt:lpstr>'Cotacao 2'!ExternalData_41</vt:lpstr>
      <vt:lpstr>'Cotacao 3'!ExternalData_41</vt:lpstr>
      <vt:lpstr>'Cotacao 4'!ExternalData_41</vt:lpstr>
      <vt:lpstr>'Cotacao 5'!ExternalData_41</vt:lpstr>
      <vt:lpstr>'Cotacao 2'!ExternalData_42</vt:lpstr>
      <vt:lpstr>'Cotacao 3'!ExternalData_42</vt:lpstr>
      <vt:lpstr>'Cotacao 4'!ExternalData_42</vt:lpstr>
      <vt:lpstr>'Cotacao 5'!ExternalData_42</vt:lpstr>
      <vt:lpstr>'Cotacao 2'!ExternalData_43</vt:lpstr>
      <vt:lpstr>'Cotacao 3'!ExternalData_43</vt:lpstr>
      <vt:lpstr>'Cotacao 4'!ExternalData_43</vt:lpstr>
      <vt:lpstr>'Cotacao 5'!ExternalData_43</vt:lpstr>
      <vt:lpstr>'Cotacao 2'!ExternalData_44</vt:lpstr>
      <vt:lpstr>'Cotacao 3'!ExternalData_44</vt:lpstr>
      <vt:lpstr>'Cotacao 4'!ExternalData_44</vt:lpstr>
      <vt:lpstr>'Cotacao 5'!ExternalData_44</vt:lpstr>
      <vt:lpstr>'Cotacao 2'!ExternalData_45</vt:lpstr>
      <vt:lpstr>'Cotacao 3'!ExternalData_45</vt:lpstr>
      <vt:lpstr>'Cotacao 4'!ExternalData_45</vt:lpstr>
      <vt:lpstr>'Cotacao 5'!ExternalData_45</vt:lpstr>
      <vt:lpstr>'Cotacao 2'!ExternalData_46</vt:lpstr>
      <vt:lpstr>'Cotacao 3'!ExternalData_46</vt:lpstr>
      <vt:lpstr>'Cotacao 4'!ExternalData_46</vt:lpstr>
      <vt:lpstr>'Cotacao 5'!ExternalData_46</vt:lpstr>
      <vt:lpstr>'Cotacao 2'!ExternalData_47</vt:lpstr>
      <vt:lpstr>'Cotacao 3'!ExternalData_47</vt:lpstr>
      <vt:lpstr>'Cotacao 4'!ExternalData_47</vt:lpstr>
      <vt:lpstr>'Cotacao 5'!ExternalData_47</vt:lpstr>
      <vt:lpstr>'Cotacao 2'!ExternalData_48</vt:lpstr>
      <vt:lpstr>'Cotacao 3'!ExternalData_48</vt:lpstr>
      <vt:lpstr>'Cotacao 4'!ExternalData_48</vt:lpstr>
      <vt:lpstr>'Cotacao 5'!ExternalData_48</vt:lpstr>
      <vt:lpstr>'Cotacao 2'!ExternalData_49</vt:lpstr>
      <vt:lpstr>'Cotacao 3'!ExternalData_49</vt:lpstr>
      <vt:lpstr>'Cotacao 4'!ExternalData_49</vt:lpstr>
      <vt:lpstr>'Cotacao 5'!ExternalData_49</vt:lpstr>
      <vt:lpstr>Cotacao!ExternalData_5</vt:lpstr>
      <vt:lpstr>'Cotacao 2'!ExternalData_5</vt:lpstr>
      <vt:lpstr>'Cotacao 3'!ExternalData_5</vt:lpstr>
      <vt:lpstr>'Cotacao 4'!ExternalData_5</vt:lpstr>
      <vt:lpstr>'Cotacao 5'!ExternalData_5</vt:lpstr>
      <vt:lpstr>'Cotacao 2'!ExternalData_50</vt:lpstr>
      <vt:lpstr>'Cotacao 3'!ExternalData_50</vt:lpstr>
      <vt:lpstr>'Cotacao 4'!ExternalData_50</vt:lpstr>
      <vt:lpstr>'Cotacao 5'!ExternalData_50</vt:lpstr>
      <vt:lpstr>'Cotacao 2'!ExternalData_51</vt:lpstr>
      <vt:lpstr>'Cotacao 3'!ExternalData_51</vt:lpstr>
      <vt:lpstr>'Cotacao 4'!ExternalData_51</vt:lpstr>
      <vt:lpstr>'Cotacao 5'!ExternalData_51</vt:lpstr>
      <vt:lpstr>'Cotacao 3'!ExternalData_52</vt:lpstr>
      <vt:lpstr>'Cotacao 4'!ExternalData_52</vt:lpstr>
      <vt:lpstr>'Cotacao 5'!ExternalData_52</vt:lpstr>
      <vt:lpstr>'Cotacao 3'!ExternalData_53</vt:lpstr>
      <vt:lpstr>'Cotacao 4'!ExternalData_53</vt:lpstr>
      <vt:lpstr>'Cotacao 5'!ExternalData_53</vt:lpstr>
      <vt:lpstr>'Cotacao 3'!ExternalData_54</vt:lpstr>
      <vt:lpstr>'Cotacao 4'!ExternalData_54</vt:lpstr>
      <vt:lpstr>'Cotacao 5'!ExternalData_54</vt:lpstr>
      <vt:lpstr>'Cotacao 3'!ExternalData_55</vt:lpstr>
      <vt:lpstr>'Cotacao 4'!ExternalData_55</vt:lpstr>
      <vt:lpstr>'Cotacao 5'!ExternalData_55</vt:lpstr>
      <vt:lpstr>'Cotacao 3'!ExternalData_56</vt:lpstr>
      <vt:lpstr>'Cotacao 4'!ExternalData_56</vt:lpstr>
      <vt:lpstr>'Cotacao 5'!ExternalData_56</vt:lpstr>
      <vt:lpstr>'Cotacao 3'!ExternalData_57</vt:lpstr>
      <vt:lpstr>'Cotacao 4'!ExternalData_57</vt:lpstr>
      <vt:lpstr>'Cotacao 5'!ExternalData_57</vt:lpstr>
      <vt:lpstr>'Cotacao 3'!ExternalData_58</vt:lpstr>
      <vt:lpstr>'Cotacao 4'!ExternalData_58</vt:lpstr>
      <vt:lpstr>'Cotacao 5'!ExternalData_58</vt:lpstr>
      <vt:lpstr>'Cotacao 3'!ExternalData_59</vt:lpstr>
      <vt:lpstr>'Cotacao 4'!ExternalData_59</vt:lpstr>
      <vt:lpstr>'Cotacao 5'!ExternalData_59</vt:lpstr>
      <vt:lpstr>Cotacao!ExternalData_6</vt:lpstr>
      <vt:lpstr>'Cotacao 2'!ExternalData_6</vt:lpstr>
      <vt:lpstr>'Cotacao 3'!ExternalData_6</vt:lpstr>
      <vt:lpstr>'Cotacao 4'!ExternalData_6</vt:lpstr>
      <vt:lpstr>'Cotacao 5'!ExternalData_6</vt:lpstr>
      <vt:lpstr>'Cotacao 3'!ExternalData_60</vt:lpstr>
      <vt:lpstr>'Cotacao 4'!ExternalData_60</vt:lpstr>
      <vt:lpstr>'Cotacao 5'!ExternalData_60</vt:lpstr>
      <vt:lpstr>'Cotacao 3'!ExternalData_61</vt:lpstr>
      <vt:lpstr>'Cotacao 4'!ExternalData_61</vt:lpstr>
      <vt:lpstr>'Cotacao 5'!ExternalData_61</vt:lpstr>
      <vt:lpstr>'Cotacao 3'!ExternalData_62</vt:lpstr>
      <vt:lpstr>'Cotacao 4'!ExternalData_62</vt:lpstr>
      <vt:lpstr>'Cotacao 5'!ExternalData_62</vt:lpstr>
      <vt:lpstr>'Cotacao 3'!ExternalData_63</vt:lpstr>
      <vt:lpstr>'Cotacao 4'!ExternalData_63</vt:lpstr>
      <vt:lpstr>'Cotacao 5'!ExternalData_63</vt:lpstr>
      <vt:lpstr>'Cotacao 3'!ExternalData_64</vt:lpstr>
      <vt:lpstr>'Cotacao 4'!ExternalData_64</vt:lpstr>
      <vt:lpstr>'Cotacao 5'!ExternalData_64</vt:lpstr>
      <vt:lpstr>'Cotacao 3'!ExternalData_65</vt:lpstr>
      <vt:lpstr>'Cotacao 4'!ExternalData_65</vt:lpstr>
      <vt:lpstr>'Cotacao 5'!ExternalData_65</vt:lpstr>
      <vt:lpstr>'Cotacao 3'!ExternalData_66</vt:lpstr>
      <vt:lpstr>'Cotacao 4'!ExternalData_66</vt:lpstr>
      <vt:lpstr>'Cotacao 5'!ExternalData_66</vt:lpstr>
      <vt:lpstr>'Cotacao 3'!ExternalData_67</vt:lpstr>
      <vt:lpstr>'Cotacao 4'!ExternalData_67</vt:lpstr>
      <vt:lpstr>'Cotacao 5'!ExternalData_67</vt:lpstr>
      <vt:lpstr>'Cotacao 3'!ExternalData_68</vt:lpstr>
      <vt:lpstr>'Cotacao 4'!ExternalData_68</vt:lpstr>
      <vt:lpstr>'Cotacao 5'!ExternalData_68</vt:lpstr>
      <vt:lpstr>'Cotacao 3'!ExternalData_69</vt:lpstr>
      <vt:lpstr>'Cotacao 4'!ExternalData_69</vt:lpstr>
      <vt:lpstr>'Cotacao 5'!ExternalData_69</vt:lpstr>
      <vt:lpstr>Cotacao!ExternalData_7</vt:lpstr>
      <vt:lpstr>'Cotacao 2'!ExternalData_7</vt:lpstr>
      <vt:lpstr>'Cotacao 3'!ExternalData_7</vt:lpstr>
      <vt:lpstr>'Cotacao 4'!ExternalData_7</vt:lpstr>
      <vt:lpstr>'Cotacao 5'!ExternalData_7</vt:lpstr>
      <vt:lpstr>'Cotacao 3'!ExternalData_70</vt:lpstr>
      <vt:lpstr>'Cotacao 4'!ExternalData_70</vt:lpstr>
      <vt:lpstr>'Cotacao 5'!ExternalData_70</vt:lpstr>
      <vt:lpstr>'Cotacao 3'!ExternalData_71</vt:lpstr>
      <vt:lpstr>'Cotacao 4'!ExternalData_71</vt:lpstr>
      <vt:lpstr>'Cotacao 5'!ExternalData_71</vt:lpstr>
      <vt:lpstr>'Cotacao 3'!ExternalData_72</vt:lpstr>
      <vt:lpstr>'Cotacao 4'!ExternalData_72</vt:lpstr>
      <vt:lpstr>'Cotacao 5'!ExternalData_72</vt:lpstr>
      <vt:lpstr>'Cotacao 3'!ExternalData_73</vt:lpstr>
      <vt:lpstr>'Cotacao 4'!ExternalData_73</vt:lpstr>
      <vt:lpstr>'Cotacao 5'!ExternalData_73</vt:lpstr>
      <vt:lpstr>'Cotacao 4'!ExternalData_74</vt:lpstr>
      <vt:lpstr>'Cotacao 5'!ExternalData_74</vt:lpstr>
      <vt:lpstr>'Cotacao 4'!ExternalData_75</vt:lpstr>
      <vt:lpstr>'Cotacao 5'!ExternalData_75</vt:lpstr>
      <vt:lpstr>'Cotacao 4'!ExternalData_76</vt:lpstr>
      <vt:lpstr>'Cotacao 5'!ExternalData_76</vt:lpstr>
      <vt:lpstr>'Cotacao 4'!ExternalData_77</vt:lpstr>
      <vt:lpstr>'Cotacao 5'!ExternalData_77</vt:lpstr>
      <vt:lpstr>'Cotacao 4'!ExternalData_78</vt:lpstr>
      <vt:lpstr>'Cotacao 5'!ExternalData_78</vt:lpstr>
      <vt:lpstr>'Cotacao 4'!ExternalData_79</vt:lpstr>
      <vt:lpstr>'Cotacao 5'!ExternalData_79</vt:lpstr>
      <vt:lpstr>Cotacao!ExternalData_8</vt:lpstr>
      <vt:lpstr>'Cotacao 2'!ExternalData_8</vt:lpstr>
      <vt:lpstr>'Cotacao 3'!ExternalData_8</vt:lpstr>
      <vt:lpstr>'Cotacao 4'!ExternalData_8</vt:lpstr>
      <vt:lpstr>'Cotacao 5'!ExternalData_8</vt:lpstr>
      <vt:lpstr>'Cotacao 4'!ExternalData_80</vt:lpstr>
      <vt:lpstr>'Cotacao 5'!ExternalData_80</vt:lpstr>
      <vt:lpstr>'Cotacao 4'!ExternalData_81</vt:lpstr>
      <vt:lpstr>'Cotacao 5'!ExternalData_81</vt:lpstr>
      <vt:lpstr>'Cotacao 4'!ExternalData_82</vt:lpstr>
      <vt:lpstr>'Cotacao 5'!ExternalData_82</vt:lpstr>
      <vt:lpstr>'Cotacao 4'!ExternalData_83</vt:lpstr>
      <vt:lpstr>'Cotacao 5'!ExternalData_83</vt:lpstr>
      <vt:lpstr>'Cotacao 4'!ExternalData_84</vt:lpstr>
      <vt:lpstr>'Cotacao 5'!ExternalData_84</vt:lpstr>
      <vt:lpstr>'Cotacao 4'!ExternalData_85</vt:lpstr>
      <vt:lpstr>'Cotacao 5'!ExternalData_85</vt:lpstr>
      <vt:lpstr>'Cotacao 4'!ExternalData_86</vt:lpstr>
      <vt:lpstr>'Cotacao 5'!ExternalData_86</vt:lpstr>
      <vt:lpstr>'Cotacao 4'!ExternalData_87</vt:lpstr>
      <vt:lpstr>'Cotacao 5'!ExternalData_87</vt:lpstr>
      <vt:lpstr>'Cotacao 4'!ExternalData_88</vt:lpstr>
      <vt:lpstr>'Cotacao 5'!ExternalData_88</vt:lpstr>
      <vt:lpstr>'Cotacao 4'!ExternalData_89</vt:lpstr>
      <vt:lpstr>'Cotacao 5'!ExternalData_89</vt:lpstr>
      <vt:lpstr>Cotacao!ExternalData_9</vt:lpstr>
      <vt:lpstr>'Cotacao 2'!ExternalData_9</vt:lpstr>
      <vt:lpstr>'Cotacao 3'!ExternalData_9</vt:lpstr>
      <vt:lpstr>'Cotacao 4'!ExternalData_9</vt:lpstr>
      <vt:lpstr>'Cotacao 5'!ExternalData_9</vt:lpstr>
      <vt:lpstr>'Cotacao 4'!ExternalData_90</vt:lpstr>
      <vt:lpstr>'Cotacao 5'!ExternalData_90</vt:lpstr>
      <vt:lpstr>'Cotacao 4'!ExternalData_91</vt:lpstr>
      <vt:lpstr>'Cotacao 5'!ExternalData_91</vt:lpstr>
      <vt:lpstr>'Cotacao 4'!ExternalData_92</vt:lpstr>
      <vt:lpstr>'Cotacao 5'!ExternalData_92</vt:lpstr>
      <vt:lpstr>'Cotacao 4'!ExternalData_93</vt:lpstr>
      <vt:lpstr>'Cotacao 5'!ExternalData_93</vt:lpstr>
      <vt:lpstr>'Cotacao 4'!ExternalData_94</vt:lpstr>
      <vt:lpstr>'Cotacao 5'!ExternalData_94</vt:lpstr>
      <vt:lpstr>'Cotacao 4'!ExternalData_95</vt:lpstr>
      <vt:lpstr>'Cotacao 5'!ExternalData_95</vt:lpstr>
      <vt:lpstr>'Cotacao 4'!ExternalData_96</vt:lpstr>
      <vt:lpstr>'Cotacao 5'!ExternalData_96</vt:lpstr>
      <vt:lpstr>'Cotacao 4'!ExternalData_97</vt:lpstr>
      <vt:lpstr>'Cotacao 5'!ExternalData_97</vt:lpstr>
      <vt:lpstr>'Cotacao 4'!ExternalData_98</vt:lpstr>
      <vt:lpstr>'Cotacao 5'!ExternalData_98</vt:lpstr>
      <vt:lpstr>'Cotacao 4'!ExternalData_99</vt:lpstr>
      <vt:lpstr>'Cotacao 5'!ExternalData_99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2016-06-08T20:05:39Z</dcterms:modified>
</cp:coreProperties>
</file>