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0680" activeTab="4"/>
  </bookViews>
  <sheets>
    <sheet name="Instaforex" sheetId="1" r:id="rId1"/>
    <sheet name="Pokerstars" sheetId="2" r:id="rId2"/>
    <sheet name="888" sheetId="3" r:id="rId3"/>
    <sheet name="Totais" sheetId="4" r:id="rId4"/>
    <sheet name="ROI Poker" sheetId="5" r:id="rId5"/>
    <sheet name="tmp" sheetId="6" r:id="rId6"/>
  </sheets>
  <calcPr calcId="124519"/>
</workbook>
</file>

<file path=xl/calcChain.xml><?xml version="1.0" encoding="utf-8"?>
<calcChain xmlns="http://schemas.openxmlformats.org/spreadsheetml/2006/main">
  <c r="D8" i="5"/>
  <c r="E8"/>
  <c r="B8" i="4"/>
  <c r="C8"/>
  <c r="D8"/>
  <c r="E8"/>
  <c r="D8" i="3"/>
  <c r="F8"/>
  <c r="G8"/>
  <c r="B8" i="1"/>
  <c r="E8"/>
  <c r="G8"/>
  <c r="H8"/>
  <c r="C9"/>
  <c r="E2"/>
  <c r="H2"/>
  <c r="G2"/>
  <c r="B3"/>
  <c r="E3" s="1"/>
  <c r="E2" i="6"/>
  <c r="B9" i="5"/>
  <c r="C9"/>
  <c r="E2"/>
  <c r="E3"/>
  <c r="D2"/>
  <c r="D3"/>
  <c r="D4"/>
  <c r="D5"/>
  <c r="D6"/>
  <c r="D7"/>
  <c r="D9" s="1"/>
  <c r="E4"/>
  <c r="E5"/>
  <c r="E7"/>
  <c r="E6"/>
  <c r="A9"/>
  <c r="B2" i="4"/>
  <c r="C2"/>
  <c r="D2" s="1"/>
  <c r="B3" s="1"/>
  <c r="C3"/>
  <c r="C4"/>
  <c r="C5"/>
  <c r="C6"/>
  <c r="C7"/>
  <c r="C9" s="1"/>
  <c r="G2" i="3"/>
  <c r="G3"/>
  <c r="G4"/>
  <c r="G5"/>
  <c r="D2" i="2"/>
  <c r="F2"/>
  <c r="G2"/>
  <c r="D3"/>
  <c r="F3"/>
  <c r="G3"/>
  <c r="A9" i="4"/>
  <c r="E2"/>
  <c r="A9" i="3"/>
  <c r="D2"/>
  <c r="A9" i="2"/>
  <c r="A9" i="1"/>
  <c r="H3" l="1"/>
  <c r="G3"/>
  <c r="B4" s="1"/>
  <c r="E9" i="5"/>
  <c r="D3" i="4"/>
  <c r="B4" s="1"/>
  <c r="F2" i="3"/>
  <c r="D3" s="1"/>
  <c r="E4" i="1" l="1"/>
  <c r="H4"/>
  <c r="G4"/>
  <c r="D4" i="4"/>
  <c r="B5" s="1"/>
  <c r="E3"/>
  <c r="F3" i="3"/>
  <c r="D4" s="1"/>
  <c r="D4" i="2"/>
  <c r="G4" s="1"/>
  <c r="B5" i="1" l="1"/>
  <c r="D5" i="4"/>
  <c r="B6" s="1"/>
  <c r="E4"/>
  <c r="F4" i="3"/>
  <c r="D5" s="1"/>
  <c r="F4" i="2"/>
  <c r="D5" s="1"/>
  <c r="G5" s="1"/>
  <c r="E5" i="1" l="1"/>
  <c r="H5"/>
  <c r="G5"/>
  <c r="D6" i="4"/>
  <c r="B7" s="1"/>
  <c r="E5"/>
  <c r="F5" i="3"/>
  <c r="D6" s="1"/>
  <c r="G6" s="1"/>
  <c r="F5" i="2"/>
  <c r="D6" s="1"/>
  <c r="G6" s="1"/>
  <c r="B6" i="1" l="1"/>
  <c r="D7" i="4"/>
  <c r="E6"/>
  <c r="F6" i="3"/>
  <c r="D7" s="1"/>
  <c r="G7" s="1"/>
  <c r="F6" i="2"/>
  <c r="E6" i="1" l="1"/>
  <c r="H6"/>
  <c r="G6"/>
  <c r="D7" i="2"/>
  <c r="G7" s="1"/>
  <c r="E7" i="4"/>
  <c r="E9" s="1"/>
  <c r="D9" s="1"/>
  <c r="G9" i="3"/>
  <c r="F9" s="1"/>
  <c r="F7"/>
  <c r="F7" i="2"/>
  <c r="D8" s="1"/>
  <c r="F8" l="1"/>
  <c r="G8"/>
  <c r="G9" s="1"/>
  <c r="F9" s="1"/>
  <c r="B7" i="1"/>
  <c r="F9"/>
  <c r="D9" s="1"/>
  <c r="E9" s="1"/>
  <c r="G7" l="1"/>
  <c r="E7"/>
  <c r="H7"/>
  <c r="H9" l="1"/>
  <c r="G9" s="1"/>
</calcChain>
</file>

<file path=xl/sharedStrings.xml><?xml version="1.0" encoding="utf-8"?>
<sst xmlns="http://schemas.openxmlformats.org/spreadsheetml/2006/main" count="35" uniqueCount="15">
  <si>
    <t>Data</t>
  </si>
  <si>
    <t>Depósito</t>
  </si>
  <si>
    <t>Retirada</t>
  </si>
  <si>
    <t>Lucro</t>
  </si>
  <si>
    <t>%Rentabilidade</t>
  </si>
  <si>
    <t>Saldo</t>
  </si>
  <si>
    <t>Capital</t>
  </si>
  <si>
    <t>Buy-In</t>
  </si>
  <si>
    <t>Prize</t>
  </si>
  <si>
    <t>Profit</t>
  </si>
  <si>
    <t>%ROI</t>
  </si>
  <si>
    <t>Saldo Anterior</t>
  </si>
  <si>
    <t>Saldo Final</t>
  </si>
  <si>
    <t>%ROI/Mês</t>
  </si>
  <si>
    <t>%Rent/Mês</t>
  </si>
</sst>
</file>

<file path=xl/styles.xml><?xml version="1.0" encoding="utf-8"?>
<styleSheet xmlns="http://schemas.openxmlformats.org/spreadsheetml/2006/main">
  <numFmts count="2">
    <numFmt numFmtId="44" formatCode="_(&quot;R$ &quot;* #,##0.00_);_(&quot;R$ &quot;* \(#,##0.00\);_(&quot;R$ &quot;* &quot;-&quot;??_);_(@_)"/>
    <numFmt numFmtId="164" formatCode="_([$$-409]* #,##0.00_);_([$$-409]* \(#,##0.00\);_([$$-409]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Font="1"/>
    <xf numFmtId="0" fontId="2" fillId="0" borderId="0" xfId="0" applyFont="1"/>
    <xf numFmtId="17" fontId="0" fillId="0" borderId="0" xfId="0" applyNumberFormat="1"/>
    <xf numFmtId="164" fontId="0" fillId="0" borderId="0" xfId="0" applyNumberFormat="1"/>
    <xf numFmtId="10" fontId="0" fillId="0" borderId="0" xfId="1" applyNumberFormat="1" applyFont="1"/>
    <xf numFmtId="10" fontId="0" fillId="0" borderId="0" xfId="0" applyNumberFormat="1" applyFont="1"/>
    <xf numFmtId="9" fontId="0" fillId="0" borderId="0" xfId="0" applyNumberFormat="1"/>
    <xf numFmtId="44" fontId="0" fillId="0" borderId="0" xfId="2" applyFont="1"/>
    <xf numFmtId="164" fontId="2" fillId="0" borderId="0" xfId="2" applyNumberFormat="1" applyFont="1"/>
    <xf numFmtId="164" fontId="0" fillId="0" borderId="0" xfId="2" applyNumberFormat="1" applyFont="1"/>
    <xf numFmtId="164" fontId="0" fillId="0" borderId="0" xfId="0" applyNumberFormat="1" applyBorder="1"/>
    <xf numFmtId="164" fontId="0" fillId="0" borderId="0" xfId="1" applyNumberFormat="1" applyFont="1" applyBorder="1"/>
    <xf numFmtId="10" fontId="0" fillId="0" borderId="0" xfId="1" applyNumberFormat="1" applyFont="1" applyBorder="1"/>
    <xf numFmtId="164" fontId="0" fillId="0" borderId="0" xfId="0" applyNumberFormat="1" applyFont="1"/>
    <xf numFmtId="164" fontId="0" fillId="0" borderId="0" xfId="2" applyNumberFormat="1" applyFont="1" applyBorder="1"/>
  </cellXfs>
  <cellStyles count="3">
    <cellStyle name="Moeda" xfId="2" builtinId="4"/>
    <cellStyle name="Normal" xfId="0" builtinId="0"/>
    <cellStyle name="Porcentagem" xfId="1" builtinId="5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22" formatCode="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22" formatCode="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22" formatCode="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22" formatCode="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22" formatCode="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H9" totalsRowCount="1" headerRowDxfId="54">
  <autoFilter ref="A1:H8">
    <filterColumn colId="1"/>
  </autoFilter>
  <tableColumns count="8">
    <tableColumn id="1" name="Data" totalsRowFunction="count" dataDxfId="53"/>
    <tableColumn id="8" name="Saldo Anterior" dataDxfId="52" totalsRowDxfId="15" dataCellStyle="Moeda">
      <calculatedColumnFormula>G1</calculatedColumnFormula>
    </tableColumn>
    <tableColumn id="2" name="Depósito" totalsRowFunction="custom" dataDxfId="51" totalsRowDxfId="14">
      <totalsRowFormula>SUBTOTAL(109,[Depósito])-SUBTOTAL(109,[Retirada])</totalsRowFormula>
    </tableColumn>
    <tableColumn id="3" name="Retirada" totalsRowFunction="custom" dataDxfId="50" totalsRowDxfId="13" dataCellStyle="Porcentagem">
      <totalsRowFormula>Tabela1[[#Totals],[Lucro]]/Tabela1[[#Totals],[Depósito]]</totalsRowFormula>
    </tableColumn>
    <tableColumn id="4" name="Capital" totalsRowFunction="custom" dataDxfId="49" totalsRowDxfId="12" dataCellStyle="Porcentagem">
      <calculatedColumnFormula>Tabela1[[#This Row],[Saldo Anterior]]+Tabela1[[#This Row],[Depósito]]</calculatedColumnFormula>
      <totalsRowFormula>(1+Tabela1[[#Totals],[Retirada]])^(1/Tabela1[[#Totals],[Data]])-1</totalsRowFormula>
    </tableColumn>
    <tableColumn id="5" name="Lucro" totalsRowFunction="sum" dataDxfId="48" totalsRowDxfId="11"/>
    <tableColumn id="6" name="Saldo Final" totalsRowFunction="custom" dataDxfId="47" totalsRowDxfId="10" dataCellStyle="Porcentagem">
      <calculatedColumnFormula>Tabela1[[#This Row],[Saldo Anterior]]+Tabela1[[#This Row],[Depósito]]+Tabela1[[#This Row],[Lucro]]-Tabela1[[#This Row],[Retirada]]</calculatedColumnFormula>
      <totalsRowFormula>(1+Tabela1[[#Totals],[%Rentabilidade]])^(1/Tabela1[[#Totals],[Data]])-1</totalsRowFormula>
    </tableColumn>
    <tableColumn id="7" name="%Rentabilidade" totalsRowFunction="custom" dataDxfId="46" totalsRowDxfId="9" dataCellStyle="Porcentagem">
      <calculatedColumnFormula>IF(Tabela1[[#This Row],[Saldo Anterior]]=0,Tabela1[[#This Row],[Lucro]]/Tabela1[[#This Row],[Depósito]],Tabela1[[#This Row],[Lucro]]/Tabela1[[#This Row],[Saldo Anterior]])</calculatedColumnFormula>
      <totalsRowFormula>SUMPRODUCT(PRODUCT([%Rentabilidade]+1)-1)</totalsRow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A1:G9" totalsRowCount="1" headerRowDxfId="45">
  <autoFilter ref="A1:G8"/>
  <tableColumns count="7">
    <tableColumn id="1" name="Data" totalsRowFunction="count" dataDxfId="44"/>
    <tableColumn id="2" name="Depósito" dataDxfId="43"/>
    <tableColumn id="3" name="Retirada" dataDxfId="42"/>
    <tableColumn id="4" name="Capital" dataDxfId="41">
      <calculatedColumnFormula>B2+F1</calculatedColumnFormula>
    </tableColumn>
    <tableColumn id="5" name="Lucro" dataDxfId="40"/>
    <tableColumn id="6" name="Saldo" totalsRowFunction="custom" dataDxfId="39" totalsRowDxfId="17" dataCellStyle="Porcentagem">
      <calculatedColumnFormula>D2+E2-C2</calculatedColumnFormula>
      <totalsRowFormula>(1+Tabela13[[#Totals],[%Rentabilidade]])^(1/Tabela13[[#Totals],[Data]])-1</totalsRowFormula>
    </tableColumn>
    <tableColumn id="7" name="%Rentabilidade" totalsRowFunction="custom" dataDxfId="38" totalsRowDxfId="16" dataCellStyle="Porcentagem">
      <calculatedColumnFormula>IF(Tabela13[[#This Row],[Lucro]]&lt;&gt;0,E2/D2,0)</calculatedColumnFormula>
      <totalsRowFormula>SUMPRODUCT(PRODUCT([%Rentabilidade]+1)-1)</totalsRow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ela14" displayName="Tabela14" ref="A1:G9" totalsRowCount="1" headerRowDxfId="37">
  <autoFilter ref="A1:G8"/>
  <tableColumns count="7">
    <tableColumn id="1" name="Data" totalsRowFunction="count" dataDxfId="36"/>
    <tableColumn id="2" name="Depósito" dataDxfId="35"/>
    <tableColumn id="3" name="Retirada" dataDxfId="34"/>
    <tableColumn id="4" name="Capital" dataDxfId="33">
      <calculatedColumnFormula>B2+F1</calculatedColumnFormula>
    </tableColumn>
    <tableColumn id="5" name="Lucro" dataDxfId="32"/>
    <tableColumn id="6" name="Saldo" totalsRowFunction="custom" dataDxfId="31" totalsRowDxfId="8" dataCellStyle="Porcentagem">
      <calculatedColumnFormula>D2+E2-C2</calculatedColumnFormula>
      <totalsRowFormula>(1+Tabela14[[#Totals],[%Rentabilidade]])^(1/Tabela14[[#Totals],[Data]])-1</totalsRowFormula>
    </tableColumn>
    <tableColumn id="7" name="%Rentabilidade" totalsRowFunction="custom" dataDxfId="30" totalsRowDxfId="7" dataCellStyle="Porcentagem">
      <calculatedColumnFormula>IF(Tabela14[[#This Row],[Lucro]]&lt;&gt;0,E2/D2,0)</calculatedColumnFormula>
      <totalsRowFormula>SUMPRODUCT(PRODUCT([%Rentabilidade]+1)-1)</totalsRow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ela15" displayName="Tabela15" ref="A1:E9" totalsRowCount="1" headerRowDxfId="29">
  <autoFilter ref="A1:E8"/>
  <tableColumns count="5">
    <tableColumn id="1" name="Data" totalsRowFunction="count" dataDxfId="28"/>
    <tableColumn id="4" name="Capital" dataDxfId="27">
      <calculatedColumnFormula>Tabela1[[#This Row],[Depósito]]+Tabela13[[#This Row],[Depósito]]+Tabela14[[#This Row],[Depósito]]-(Tabela1[[#This Row],[Retirada]]+Tabela13[[#This Row],[Retirada]]+Tabela14[[#This Row],[Retirada]])+D1</calculatedColumnFormula>
    </tableColumn>
    <tableColumn id="5" name="Lucro" totalsRowFunction="sum" dataDxfId="26" totalsRowDxfId="6">
      <calculatedColumnFormula>Tabela1[[#This Row],[Lucro]]+Tabela13[[#This Row],[Lucro]]+Tabela14[[#This Row],[Lucro]]</calculatedColumnFormula>
    </tableColumn>
    <tableColumn id="6" name="Saldo" totalsRowFunction="custom" dataDxfId="25" totalsRowDxfId="5" dataCellStyle="Porcentagem">
      <calculatedColumnFormula>B2+C2</calculatedColumnFormula>
      <totalsRowFormula>(1+Tabela15[[#Totals],[%Rentabilidade]])^(1/Tabela15[[#Totals],[Data]])-1</totalsRowFormula>
    </tableColumn>
    <tableColumn id="7" name="%Rentabilidade" totalsRowFunction="custom" dataDxfId="24" totalsRowDxfId="4" dataCellStyle="Porcentagem">
      <calculatedColumnFormula>C2/B2</calculatedColumnFormula>
      <totalsRowFormula>SUMPRODUCT(PRODUCT([%Rentabilidade]+1)-1)</totalsRow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ela16" displayName="Tabela16" ref="A1:E9" totalsRowCount="1" headerRowDxfId="23">
  <autoFilter ref="A1:E8">
    <filterColumn colId="1"/>
  </autoFilter>
  <tableColumns count="5">
    <tableColumn id="1" name="Data" totalsRowFunction="count" dataDxfId="22"/>
    <tableColumn id="5" name="Prize" totalsRowFunction="sum" dataDxfId="21" totalsRowDxfId="3"/>
    <tableColumn id="2" name="Buy-In" totalsRowFunction="sum" dataDxfId="20" totalsRowDxfId="2"/>
    <tableColumn id="4" name="Profit" totalsRowFunction="sum" dataDxfId="19" totalsRowDxfId="1">
      <calculatedColumnFormula>Tabela16[[#This Row],[Prize]]-Tabela16[[#This Row],[Buy-In]]</calculatedColumnFormula>
    </tableColumn>
    <tableColumn id="7" name="%ROI" totalsRowFunction="average" dataDxfId="18" totalsRowDxfId="0" dataCellStyle="Porcentagem">
      <calculatedColumnFormula>IF(Tabela16[[#This Row],[Buy-In]]&lt;&gt;0,Tabela16[[#This Row],[Profit]]/Tabela16[[#This Row],[Buy-In]],"")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J8" sqref="J8"/>
    </sheetView>
  </sheetViews>
  <sheetFormatPr defaultRowHeight="15"/>
  <cols>
    <col min="2" max="2" width="17.42578125" style="10" bestFit="1" customWidth="1"/>
    <col min="3" max="3" width="11.140625" bestFit="1" customWidth="1"/>
    <col min="4" max="4" width="10.5703125" bestFit="1" customWidth="1"/>
    <col min="5" max="5" width="10.28515625" bestFit="1" customWidth="1"/>
    <col min="6" max="6" width="8.7109375" bestFit="1" customWidth="1"/>
    <col min="7" max="7" width="12.7109375" bestFit="1" customWidth="1"/>
    <col min="8" max="8" width="17.28515625" bestFit="1" customWidth="1"/>
  </cols>
  <sheetData>
    <row r="1" spans="1:8">
      <c r="A1" s="2" t="s">
        <v>0</v>
      </c>
      <c r="B1" s="9" t="s">
        <v>11</v>
      </c>
      <c r="C1" s="2" t="s">
        <v>1</v>
      </c>
      <c r="D1" s="2" t="s">
        <v>2</v>
      </c>
      <c r="E1" s="2" t="s">
        <v>6</v>
      </c>
      <c r="F1" s="2" t="s">
        <v>3</v>
      </c>
      <c r="G1" s="2" t="s">
        <v>12</v>
      </c>
      <c r="H1" s="2" t="s">
        <v>4</v>
      </c>
    </row>
    <row r="2" spans="1:8">
      <c r="A2" s="3">
        <v>42064</v>
      </c>
      <c r="B2" s="10">
        <v>0</v>
      </c>
      <c r="C2" s="4">
        <v>100</v>
      </c>
      <c r="D2" s="4">
        <v>0</v>
      </c>
      <c r="E2" s="4">
        <f>Tabela1[[#This Row],[Saldo Anterior]]+Tabela1[[#This Row],[Depósito]]</f>
        <v>100</v>
      </c>
      <c r="F2" s="4">
        <v>1.1499999999999999</v>
      </c>
      <c r="G2" s="4">
        <f>Tabela1[[#This Row],[Saldo Anterior]]+Tabela1[[#This Row],[Depósito]]+Tabela1[[#This Row],[Lucro]]-Tabela1[[#This Row],[Retirada]]</f>
        <v>101.15</v>
      </c>
      <c r="H2" s="5">
        <f>IF(Tabela1[[#This Row],[Saldo Anterior]]=0,Tabela1[[#This Row],[Lucro]]/Tabela1[[#This Row],[Depósito]],Tabela1[[#This Row],[Lucro]]/Tabela1[[#This Row],[Saldo Anterior]])</f>
        <v>1.15E-2</v>
      </c>
    </row>
    <row r="3" spans="1:8">
      <c r="A3" s="3">
        <v>42095</v>
      </c>
      <c r="B3" s="10">
        <f t="shared" ref="B3:B7" si="0">G2</f>
        <v>101.15</v>
      </c>
      <c r="C3" s="4">
        <v>100</v>
      </c>
      <c r="D3" s="4">
        <v>0</v>
      </c>
      <c r="E3" s="4">
        <f>Tabela1[[#This Row],[Saldo Anterior]]+Tabela1[[#This Row],[Depósito]]</f>
        <v>201.15</v>
      </c>
      <c r="F3" s="4">
        <v>16.37</v>
      </c>
      <c r="G3" s="4">
        <f>Tabela1[[#This Row],[Saldo Anterior]]+Tabela1[[#This Row],[Depósito]]+Tabela1[[#This Row],[Lucro]]-Tabela1[[#This Row],[Retirada]]</f>
        <v>217.52</v>
      </c>
      <c r="H3" s="5">
        <f>IF(Tabela1[[#This Row],[Saldo Anterior]]=0,Tabela1[[#This Row],[Lucro]]/Tabela1[[#This Row],[Depósito]],Tabela1[[#This Row],[Lucro]]/Tabela1[[#This Row],[Saldo Anterior]])</f>
        <v>0.16183885318833416</v>
      </c>
    </row>
    <row r="4" spans="1:8">
      <c r="A4" s="3">
        <v>42125</v>
      </c>
      <c r="B4" s="10">
        <f t="shared" si="0"/>
        <v>217.52</v>
      </c>
      <c r="C4" s="4">
        <v>0</v>
      </c>
      <c r="D4" s="4">
        <v>0</v>
      </c>
      <c r="E4" s="4">
        <f>Tabela1[[#This Row],[Saldo Anterior]]+Tabela1[[#This Row],[Depósito]]</f>
        <v>217.52</v>
      </c>
      <c r="F4" s="4">
        <v>14.64</v>
      </c>
      <c r="G4" s="4">
        <f>Tabela1[[#This Row],[Saldo Anterior]]+Tabela1[[#This Row],[Depósito]]+Tabela1[[#This Row],[Lucro]]-Tabela1[[#This Row],[Retirada]]</f>
        <v>232.16000000000003</v>
      </c>
      <c r="H4" s="5">
        <f>IF(Tabela1[[#This Row],[Saldo Anterior]]=0,Tabela1[[#This Row],[Lucro]]/Tabela1[[#This Row],[Depósito]],Tabela1[[#This Row],[Lucro]]/Tabela1[[#This Row],[Saldo Anterior]])</f>
        <v>6.730415593968371E-2</v>
      </c>
    </row>
    <row r="5" spans="1:8">
      <c r="A5" s="3">
        <v>42156</v>
      </c>
      <c r="B5" s="10">
        <f t="shared" si="0"/>
        <v>232.16000000000003</v>
      </c>
      <c r="C5" s="4">
        <v>0</v>
      </c>
      <c r="D5" s="4">
        <v>206.77</v>
      </c>
      <c r="E5" s="4">
        <f>Tabela1[[#This Row],[Saldo Anterior]]+Tabela1[[#This Row],[Depósito]]</f>
        <v>232.16000000000003</v>
      </c>
      <c r="F5" s="4">
        <v>-25.39</v>
      </c>
      <c r="G5" s="4">
        <f>Tabela1[[#This Row],[Saldo Anterior]]+Tabela1[[#This Row],[Depósito]]+Tabela1[[#This Row],[Lucro]]-Tabela1[[#This Row],[Retirada]]</f>
        <v>0</v>
      </c>
      <c r="H5" s="5">
        <f>IF(Tabela1[[#This Row],[Saldo Anterior]]=0,Tabela1[[#This Row],[Lucro]]/Tabela1[[#This Row],[Depósito]],Tabela1[[#This Row],[Lucro]]/Tabela1[[#This Row],[Saldo Anterior]])</f>
        <v>-0.10936423156443831</v>
      </c>
    </row>
    <row r="6" spans="1:8">
      <c r="A6" s="3">
        <v>42186</v>
      </c>
      <c r="B6" s="10">
        <f t="shared" si="0"/>
        <v>0</v>
      </c>
      <c r="C6" s="4">
        <v>275</v>
      </c>
      <c r="D6" s="4">
        <v>0</v>
      </c>
      <c r="E6" s="4">
        <f>Tabela1[[#This Row],[Saldo Anterior]]+Tabela1[[#This Row],[Depósito]]</f>
        <v>275</v>
      </c>
      <c r="F6" s="4">
        <v>0.55000000000000004</v>
      </c>
      <c r="G6" s="4">
        <f>Tabela1[[#This Row],[Saldo Anterior]]+Tabela1[[#This Row],[Depósito]]+Tabela1[[#This Row],[Lucro]]-Tabela1[[#This Row],[Retirada]]</f>
        <v>275.55</v>
      </c>
      <c r="H6" s="5">
        <f>IF(Tabela1[[#This Row],[Saldo Anterior]]=0,Tabela1[[#This Row],[Lucro]]/Tabela1[[#This Row],[Depósito]],Tabela1[[#This Row],[Lucro]]/Tabela1[[#This Row],[Saldo Anterior]])</f>
        <v>2E-3</v>
      </c>
    </row>
    <row r="7" spans="1:8">
      <c r="A7" s="3">
        <v>42217</v>
      </c>
      <c r="B7" s="10">
        <f t="shared" si="0"/>
        <v>275.55</v>
      </c>
      <c r="C7" s="4">
        <v>100</v>
      </c>
      <c r="D7" s="4">
        <v>0</v>
      </c>
      <c r="E7" s="4">
        <f>Tabela1[[#This Row],[Saldo Anterior]]+Tabela1[[#This Row],[Depósito]]</f>
        <v>375.55</v>
      </c>
      <c r="F7" s="4">
        <v>15.18</v>
      </c>
      <c r="G7" s="4">
        <f>Tabela1[[#This Row],[Saldo Anterior]]+Tabela1[[#This Row],[Depósito]]+Tabela1[[#This Row],[Lucro]]-Tabela1[[#This Row],[Retirada]]</f>
        <v>390.73</v>
      </c>
      <c r="H7" s="5">
        <f>IF(Tabela1[[#This Row],[Saldo Anterior]]=0,Tabela1[[#This Row],[Lucro]]/Tabela1[[#This Row],[Depósito]],Tabela1[[#This Row],[Lucro]]/Tabela1[[#This Row],[Saldo Anterior]])</f>
        <v>5.5089820359281436E-2</v>
      </c>
    </row>
    <row r="8" spans="1:8">
      <c r="A8" s="3">
        <v>42248</v>
      </c>
      <c r="B8" s="15">
        <f>G7</f>
        <v>390.73</v>
      </c>
      <c r="C8" s="11">
        <v>0</v>
      </c>
      <c r="D8" s="12">
        <v>0</v>
      </c>
      <c r="E8" s="12">
        <f>Tabela1[[#This Row],[Saldo Anterior]]+Tabela1[[#This Row],[Depósito]]</f>
        <v>390.73</v>
      </c>
      <c r="F8" s="11">
        <v>0.99</v>
      </c>
      <c r="G8" s="12">
        <f>Tabela1[[#This Row],[Saldo Anterior]]+Tabela1[[#This Row],[Depósito]]+Tabela1[[#This Row],[Lucro]]-Tabela1[[#This Row],[Retirada]]</f>
        <v>391.72</v>
      </c>
      <c r="H8" s="13">
        <f>IF(Tabela1[[#This Row],[Saldo Anterior]]=0,Tabela1[[#This Row],[Lucro]]/Tabela1[[#This Row],[Depósito]],Tabela1[[#This Row],[Lucro]]/Tabela1[[#This Row],[Saldo Anterior]])</f>
        <v>2.533718936349909E-3</v>
      </c>
    </row>
    <row r="9" spans="1:8">
      <c r="A9">
        <f>SUBTOTAL(103,[Data])</f>
        <v>7</v>
      </c>
      <c r="B9" s="14"/>
      <c r="C9" s="4">
        <f>SUBTOTAL(109,[Depósito])-SUBTOTAL(109,[Retirada])</f>
        <v>368.23</v>
      </c>
      <c r="D9" s="6">
        <f>Tabela1[[#Totals],[Lucro]]/Tabela1[[#Totals],[Depósito]]</f>
        <v>6.3791651956657508E-2</v>
      </c>
      <c r="E9" s="6">
        <f>(1+Tabela1[[#Totals],[Retirada]])^(1/Tabela1[[#Totals],[Data]])-1</f>
        <v>8.8733591782796939E-3</v>
      </c>
      <c r="F9" s="4">
        <f>SUBTOTAL(109,[Lucro])</f>
        <v>23.489999999999995</v>
      </c>
      <c r="G9" s="6">
        <f>(1+Tabela1[[#Totals],[%Rentabilidade]])^(1/Tabela1[[#Totals],[Data]])-1</f>
        <v>2.4423342067775522E-2</v>
      </c>
      <c r="H9" s="6">
        <f>SUMPRODUCT(PRODUCT([%Rentabilidade]+1)-1)</f>
        <v>0.18401242227863812</v>
      </c>
    </row>
    <row r="10" spans="1:8">
      <c r="E10" s="4"/>
    </row>
    <row r="11" spans="1:8">
      <c r="D11" s="4"/>
    </row>
    <row r="12" spans="1:8">
      <c r="D12" t="s">
        <v>10</v>
      </c>
      <c r="E12" t="s">
        <v>13</v>
      </c>
      <c r="G12" t="s">
        <v>14</v>
      </c>
    </row>
    <row r="13" spans="1:8">
      <c r="G13" s="5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F12" sqref="F12"/>
    </sheetView>
  </sheetViews>
  <sheetFormatPr defaultRowHeight="15"/>
  <cols>
    <col min="2" max="2" width="11" customWidth="1"/>
    <col min="3" max="3" width="10.42578125" customWidth="1"/>
    <col min="4" max="4" width="9.7109375" bestFit="1" customWidth="1"/>
    <col min="5" max="5" width="8.7109375" bestFit="1" customWidth="1"/>
    <col min="6" max="6" width="9.7109375" bestFit="1" customWidth="1"/>
    <col min="7" max="7" width="17.28515625" bestFit="1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6</v>
      </c>
      <c r="E1" s="2" t="s">
        <v>3</v>
      </c>
      <c r="F1" s="2" t="s">
        <v>5</v>
      </c>
      <c r="G1" s="2" t="s">
        <v>4</v>
      </c>
    </row>
    <row r="2" spans="1:7">
      <c r="A2" s="3">
        <v>42064</v>
      </c>
      <c r="B2" s="4">
        <v>0</v>
      </c>
      <c r="C2" s="4">
        <v>0</v>
      </c>
      <c r="D2" s="4">
        <f>B2</f>
        <v>0</v>
      </c>
      <c r="E2" s="4">
        <v>0</v>
      </c>
      <c r="F2" s="4">
        <f>D2+E2-C2</f>
        <v>0</v>
      </c>
      <c r="G2" s="5">
        <f>IF(Tabela13[[#This Row],[Lucro]]&lt;&gt;0,E2/D2,0)</f>
        <v>0</v>
      </c>
    </row>
    <row r="3" spans="1:7">
      <c r="A3" s="3">
        <v>42095</v>
      </c>
      <c r="B3" s="4">
        <v>0</v>
      </c>
      <c r="C3" s="4">
        <v>0</v>
      </c>
      <c r="D3" s="4">
        <f>B3+F2</f>
        <v>0</v>
      </c>
      <c r="E3" s="4">
        <v>0</v>
      </c>
      <c r="F3" s="4">
        <f t="shared" ref="F3:F7" si="0">D3+E3-C3</f>
        <v>0</v>
      </c>
      <c r="G3" s="5">
        <f>IF(Tabela13[[#This Row],[Lucro]]&lt;&gt;0,E3/D3,0)</f>
        <v>0</v>
      </c>
    </row>
    <row r="4" spans="1:7">
      <c r="A4" s="3">
        <v>42125</v>
      </c>
      <c r="B4" s="4">
        <v>64.06</v>
      </c>
      <c r="C4" s="4">
        <v>0</v>
      </c>
      <c r="D4" s="4">
        <f>B4+F3</f>
        <v>64.06</v>
      </c>
      <c r="E4" s="4">
        <v>-7.48</v>
      </c>
      <c r="F4" s="4">
        <f t="shared" si="0"/>
        <v>56.58</v>
      </c>
      <c r="G4" s="5">
        <f>IF(Tabela13[[#This Row],[Lucro]]&lt;&gt;0,E4/D4,0)</f>
        <v>-0.11676553231345614</v>
      </c>
    </row>
    <row r="5" spans="1:7">
      <c r="A5" s="3">
        <v>42156</v>
      </c>
      <c r="B5" s="4">
        <v>296.33</v>
      </c>
      <c r="C5" s="4">
        <v>0</v>
      </c>
      <c r="D5" s="4">
        <f t="shared" ref="D5:D7" si="1">B5+F4</f>
        <v>352.90999999999997</v>
      </c>
      <c r="E5" s="4">
        <v>-88.09</v>
      </c>
      <c r="F5" s="4">
        <f t="shared" si="0"/>
        <v>264.81999999999994</v>
      </c>
      <c r="G5" s="5">
        <f>IF(Tabela13[[#This Row],[Lucro]]&lt;&gt;0,E5/D5,0)</f>
        <v>-0.24961038225043217</v>
      </c>
    </row>
    <row r="6" spans="1:7">
      <c r="A6" s="3">
        <v>42186</v>
      </c>
      <c r="B6" s="4">
        <v>0</v>
      </c>
      <c r="C6" s="4">
        <v>150</v>
      </c>
      <c r="D6" s="4">
        <f t="shared" si="1"/>
        <v>264.81999999999994</v>
      </c>
      <c r="E6" s="4">
        <v>-74.66</v>
      </c>
      <c r="F6" s="4">
        <f t="shared" si="0"/>
        <v>40.15999999999994</v>
      </c>
      <c r="G6" s="5">
        <f>IF(Tabela13[[#This Row],[Lucro]]&lt;&gt;0,E6/D6,0)</f>
        <v>-0.28192734687712412</v>
      </c>
    </row>
    <row r="7" spans="1:7">
      <c r="A7" s="3">
        <v>42217</v>
      </c>
      <c r="B7" s="4">
        <v>0</v>
      </c>
      <c r="C7" s="4">
        <v>0</v>
      </c>
      <c r="D7" s="4">
        <f t="shared" si="1"/>
        <v>40.15999999999994</v>
      </c>
      <c r="E7" s="4">
        <v>6.52</v>
      </c>
      <c r="F7" s="4">
        <f t="shared" si="0"/>
        <v>46.679999999999936</v>
      </c>
      <c r="G7" s="5">
        <f>IF(Tabela13[[#This Row],[Lucro]]&lt;&gt;0,E7/D7,0)</f>
        <v>0.162350597609562</v>
      </c>
    </row>
    <row r="8" spans="1:7">
      <c r="A8" s="3">
        <v>42248</v>
      </c>
      <c r="B8" s="11">
        <v>0</v>
      </c>
      <c r="C8" s="11">
        <v>0</v>
      </c>
      <c r="D8" s="11">
        <f>B8+F7</f>
        <v>46.679999999999936</v>
      </c>
      <c r="E8" s="11">
        <v>0.16</v>
      </c>
      <c r="F8" s="12">
        <f>D8+E8-C8</f>
        <v>46.839999999999932</v>
      </c>
      <c r="G8" s="13">
        <f>IF(Tabela13[[#This Row],[Lucro]]&lt;&gt;0,E8/D8,0)</f>
        <v>3.4275921165381369E-3</v>
      </c>
    </row>
    <row r="9" spans="1:7">
      <c r="A9">
        <f>SUBTOTAL(103,[Data])</f>
        <v>7</v>
      </c>
      <c r="F9" s="6">
        <f>(1+Tabela13[[#Totals],[%Rentabilidade]])^(1/Tabela13[[#Totals],[Data]])-1</f>
        <v>-8.0653558685672033E-2</v>
      </c>
      <c r="G9" s="6">
        <f>SUMPRODUCT(PRODUCT([%Rentabilidade]+1)-1)</f>
        <v>-0.44492151389498846</v>
      </c>
    </row>
    <row r="11" spans="1:7">
      <c r="C11" s="4"/>
    </row>
    <row r="12" spans="1:7">
      <c r="E12" s="4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E8" sqref="E8"/>
    </sheetView>
  </sheetViews>
  <sheetFormatPr defaultRowHeight="15"/>
  <cols>
    <col min="2" max="2" width="11" customWidth="1"/>
    <col min="3" max="3" width="10.42578125" customWidth="1"/>
    <col min="7" max="7" width="17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6</v>
      </c>
      <c r="E1" s="2" t="s">
        <v>3</v>
      </c>
      <c r="F1" s="2" t="s">
        <v>5</v>
      </c>
      <c r="G1" s="2" t="s">
        <v>4</v>
      </c>
    </row>
    <row r="2" spans="1:7">
      <c r="A2" s="3">
        <v>42064</v>
      </c>
      <c r="B2" s="4">
        <v>0</v>
      </c>
      <c r="C2" s="4">
        <v>0</v>
      </c>
      <c r="D2" s="4">
        <f>B2</f>
        <v>0</v>
      </c>
      <c r="E2" s="4">
        <v>0</v>
      </c>
      <c r="F2" s="4">
        <f>D2+E2-C2</f>
        <v>0</v>
      </c>
      <c r="G2" s="5">
        <f>IF(Tabela14[[#This Row],[Lucro]]&lt;&gt;0,E2/D2,0)</f>
        <v>0</v>
      </c>
    </row>
    <row r="3" spans="1:7">
      <c r="A3" s="3">
        <v>42095</v>
      </c>
      <c r="B3" s="4">
        <v>0</v>
      </c>
      <c r="C3" s="4">
        <v>0</v>
      </c>
      <c r="D3" s="4">
        <f>B3+F2</f>
        <v>0</v>
      </c>
      <c r="E3" s="4">
        <v>0</v>
      </c>
      <c r="F3" s="4">
        <f t="shared" ref="F3:F7" si="0">D3+E3-C3</f>
        <v>0</v>
      </c>
      <c r="G3" s="5">
        <f>IF(Tabela14[[#This Row],[Lucro]]&lt;&gt;0,E3/D3,0)</f>
        <v>0</v>
      </c>
    </row>
    <row r="4" spans="1:7">
      <c r="A4" s="3">
        <v>42125</v>
      </c>
      <c r="B4" s="4">
        <v>0</v>
      </c>
      <c r="C4" s="4">
        <v>0</v>
      </c>
      <c r="D4" s="4">
        <f t="shared" ref="D4:D7" si="1">B4+F3</f>
        <v>0</v>
      </c>
      <c r="E4" s="4">
        <v>0</v>
      </c>
      <c r="F4" s="4">
        <f t="shared" si="0"/>
        <v>0</v>
      </c>
      <c r="G4" s="5">
        <f>IF(Tabela14[[#This Row],[Lucro]]&lt;&gt;0,E4/D4,0)</f>
        <v>0</v>
      </c>
    </row>
    <row r="5" spans="1:7">
      <c r="A5" s="3">
        <v>42156</v>
      </c>
      <c r="B5" s="4">
        <v>0</v>
      </c>
      <c r="C5" s="4">
        <v>0</v>
      </c>
      <c r="D5" s="4">
        <f t="shared" si="1"/>
        <v>0</v>
      </c>
      <c r="E5" s="4">
        <v>0</v>
      </c>
      <c r="F5" s="4">
        <f t="shared" si="0"/>
        <v>0</v>
      </c>
      <c r="G5" s="5">
        <f>IF(Tabela14[[#This Row],[Lucro]]&lt;&gt;0,E5/D5,0)</f>
        <v>0</v>
      </c>
    </row>
    <row r="6" spans="1:7">
      <c r="A6" s="3">
        <v>42186</v>
      </c>
      <c r="B6" s="4">
        <v>50</v>
      </c>
      <c r="C6" s="4">
        <v>0</v>
      </c>
      <c r="D6" s="4">
        <f t="shared" si="1"/>
        <v>50</v>
      </c>
      <c r="E6" s="4">
        <v>-47.64</v>
      </c>
      <c r="F6" s="4">
        <f t="shared" si="0"/>
        <v>2.3599999999999994</v>
      </c>
      <c r="G6" s="5">
        <f>IF(Tabela14[[#This Row],[Lucro]]&lt;&gt;0,E6/D6,0)</f>
        <v>-0.95279999999999998</v>
      </c>
    </row>
    <row r="7" spans="1:7">
      <c r="A7" s="3">
        <v>42217</v>
      </c>
      <c r="B7" s="4">
        <v>0</v>
      </c>
      <c r="C7" s="4">
        <v>0</v>
      </c>
      <c r="D7" s="4">
        <f t="shared" si="1"/>
        <v>2.3599999999999994</v>
      </c>
      <c r="E7" s="4">
        <v>-2.12</v>
      </c>
      <c r="F7" s="4">
        <f t="shared" si="0"/>
        <v>0.23999999999999932</v>
      </c>
      <c r="G7" s="5">
        <f>IF(Tabela14[[#This Row],[Lucro]]&lt;&gt;0,E7/D7,0)</f>
        <v>-0.89830508474576298</v>
      </c>
    </row>
    <row r="8" spans="1:7">
      <c r="A8" s="3">
        <v>42248</v>
      </c>
      <c r="B8" s="11"/>
      <c r="C8" s="11"/>
      <c r="D8" s="11">
        <f>B8+F7</f>
        <v>0.23999999999999932</v>
      </c>
      <c r="E8" s="11">
        <v>0</v>
      </c>
      <c r="F8" s="12">
        <f>D8+E8-C8</f>
        <v>0.23999999999999932</v>
      </c>
      <c r="G8" s="13">
        <f>IF(Tabela14[[#This Row],[Lucro]]&lt;&gt;0,E8/D8,0)</f>
        <v>0</v>
      </c>
    </row>
    <row r="9" spans="1:7">
      <c r="A9">
        <f>SUBTOTAL(103,[Data])</f>
        <v>7</v>
      </c>
      <c r="F9" s="6">
        <f>(1+Tabela14[[#Totals],[%Rentabilidade]])^(1/Tabela14[[#Totals],[Data]])-1</f>
        <v>-0.53361051743110188</v>
      </c>
      <c r="G9" s="6">
        <f>SUMPRODUCT(PRODUCT([%Rentabilidade]+1)-1)</f>
        <v>-0.99519999999999997</v>
      </c>
    </row>
    <row r="10" spans="1:7">
      <c r="C10" s="4"/>
      <c r="G10" s="1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D12" sqref="D12"/>
    </sheetView>
  </sheetViews>
  <sheetFormatPr defaultRowHeight="15"/>
  <cols>
    <col min="2" max="4" width="9.7109375" bestFit="1" customWidth="1"/>
    <col min="5" max="5" width="17" customWidth="1"/>
  </cols>
  <sheetData>
    <row r="1" spans="1:5">
      <c r="A1" s="2" t="s">
        <v>0</v>
      </c>
      <c r="B1" s="2" t="s">
        <v>6</v>
      </c>
      <c r="C1" s="2" t="s">
        <v>3</v>
      </c>
      <c r="D1" s="2" t="s">
        <v>5</v>
      </c>
      <c r="E1" s="2" t="s">
        <v>4</v>
      </c>
    </row>
    <row r="2" spans="1:5">
      <c r="A2" s="3">
        <v>42064</v>
      </c>
      <c r="B2" s="4">
        <f>Tabela1[[#This Row],[Depósito]]+Tabela13[[#This Row],[Depósito]]+Tabela14[[#This Row],[Depósito]]-(Tabela1[[#This Row],[Retirada]]+Tabela13[[#This Row],[Retirada]]+Tabela14[[#This Row],[Retirada]])</f>
        <v>100</v>
      </c>
      <c r="C2" s="4">
        <f>Tabela1[[#This Row],[Lucro]]+Tabela13[[#This Row],[Lucro]]+Tabela14[[#This Row],[Lucro]]</f>
        <v>1.1499999999999999</v>
      </c>
      <c r="D2" s="4">
        <f t="shared" ref="D2:D7" si="0">B2+C2</f>
        <v>101.15</v>
      </c>
      <c r="E2" s="5">
        <f>C2/B2</f>
        <v>1.15E-2</v>
      </c>
    </row>
    <row r="3" spans="1:5">
      <c r="A3" s="3">
        <v>42095</v>
      </c>
      <c r="B3" s="4">
        <f>Tabela1[[#This Row],[Depósito]]+Tabela13[[#This Row],[Depósito]]+Tabela14[[#This Row],[Depósito]]-(Tabela1[[#This Row],[Retirada]]+Tabela13[[#This Row],[Retirada]]+Tabela14[[#This Row],[Retirada]])+D2</f>
        <v>201.15</v>
      </c>
      <c r="C3" s="4">
        <f>Tabela1[[#This Row],[Lucro]]+Tabela13[[#This Row],[Lucro]]+Tabela14[[#This Row],[Lucro]]</f>
        <v>16.37</v>
      </c>
      <c r="D3" s="4">
        <f t="shared" si="0"/>
        <v>217.52</v>
      </c>
      <c r="E3" s="5">
        <f t="shared" ref="E3:E7" si="1">C3/B3</f>
        <v>8.1382053194133733E-2</v>
      </c>
    </row>
    <row r="4" spans="1:5">
      <c r="A4" s="3">
        <v>42125</v>
      </c>
      <c r="B4" s="4">
        <f>Tabela1[[#This Row],[Depósito]]+Tabela13[[#This Row],[Depósito]]+Tabela14[[#This Row],[Depósito]]-(Tabela1[[#This Row],[Retirada]]+Tabela13[[#This Row],[Retirada]]+Tabela14[[#This Row],[Retirada]])+D3</f>
        <v>281.58000000000004</v>
      </c>
      <c r="C4" s="4">
        <f>Tabela1[[#This Row],[Lucro]]+Tabela13[[#This Row],[Lucro]]+Tabela14[[#This Row],[Lucro]]</f>
        <v>7.16</v>
      </c>
      <c r="D4" s="4">
        <f t="shared" si="0"/>
        <v>288.74000000000007</v>
      </c>
      <c r="E4" s="5">
        <f t="shared" si="1"/>
        <v>2.5427942325449246E-2</v>
      </c>
    </row>
    <row r="5" spans="1:5">
      <c r="A5" s="3">
        <v>42156</v>
      </c>
      <c r="B5" s="4">
        <f>Tabela1[[#This Row],[Depósito]]+Tabela13[[#This Row],[Depósito]]+Tabela14[[#This Row],[Depósito]]-(Tabela1[[#This Row],[Retirada]]+Tabela13[[#This Row],[Retirada]]+Tabela14[[#This Row],[Retirada]])+D4</f>
        <v>378.30000000000007</v>
      </c>
      <c r="C5" s="4">
        <f>Tabela1[[#This Row],[Lucro]]+Tabela13[[#This Row],[Lucro]]+Tabela14[[#This Row],[Lucro]]</f>
        <v>-113.48</v>
      </c>
      <c r="D5" s="4">
        <f t="shared" si="0"/>
        <v>264.82000000000005</v>
      </c>
      <c r="E5" s="5">
        <f t="shared" si="1"/>
        <v>-0.29997356595294733</v>
      </c>
    </row>
    <row r="6" spans="1:5">
      <c r="A6" s="3">
        <v>42186</v>
      </c>
      <c r="B6" s="4">
        <f>Tabela1[[#This Row],[Depósito]]+Tabela13[[#This Row],[Depósito]]+Tabela14[[#This Row],[Depósito]]-(Tabela1[[#This Row],[Retirada]]+Tabela13[[#This Row],[Retirada]]+Tabela14[[#This Row],[Retirada]])+D5</f>
        <v>439.82000000000005</v>
      </c>
      <c r="C6" s="4">
        <f>Tabela1[[#This Row],[Lucro]]+Tabela13[[#This Row],[Lucro]]+Tabela14[[#This Row],[Lucro]]</f>
        <v>-121.75</v>
      </c>
      <c r="D6" s="4">
        <f t="shared" si="0"/>
        <v>318.07000000000005</v>
      </c>
      <c r="E6" s="5">
        <f t="shared" si="1"/>
        <v>-0.27681778909553906</v>
      </c>
    </row>
    <row r="7" spans="1:5">
      <c r="A7" s="3">
        <v>42217</v>
      </c>
      <c r="B7" s="4">
        <f>Tabela1[[#This Row],[Depósito]]+Tabela13[[#This Row],[Depósito]]+Tabela14[[#This Row],[Depósito]]-(Tabela1[[#This Row],[Retirada]]+Tabela13[[#This Row],[Retirada]]+Tabela14[[#This Row],[Retirada]])+D6</f>
        <v>418.07000000000005</v>
      </c>
      <c r="C7" s="4">
        <f>Tabela1[[#This Row],[Lucro]]+Tabela13[[#This Row],[Lucro]]+Tabela14[[#This Row],[Lucro]]</f>
        <v>19.579999999999998</v>
      </c>
      <c r="D7" s="4">
        <f t="shared" si="0"/>
        <v>437.65000000000003</v>
      </c>
      <c r="E7" s="5">
        <f t="shared" si="1"/>
        <v>4.6834262204893909E-2</v>
      </c>
    </row>
    <row r="8" spans="1:5">
      <c r="A8" s="3">
        <v>42248</v>
      </c>
      <c r="B8" s="11">
        <f>Tabela1[[#This Row],[Depósito]]+Tabela13[[#This Row],[Depósito]]+Tabela14[[#This Row],[Depósito]]-(Tabela1[[#This Row],[Retirada]]+Tabela13[[#This Row],[Retirada]]+Tabela14[[#This Row],[Retirada]])+D7</f>
        <v>437.65000000000003</v>
      </c>
      <c r="C8" s="11">
        <f>Tabela1[[#This Row],[Lucro]]+Tabela13[[#This Row],[Lucro]]+Tabela14[[#This Row],[Lucro]]</f>
        <v>1.1499999999999999</v>
      </c>
      <c r="D8" s="12">
        <f>B8+C8</f>
        <v>438.8</v>
      </c>
      <c r="E8" s="13">
        <f>C8/B8</f>
        <v>2.6276705129669822E-3</v>
      </c>
    </row>
    <row r="9" spans="1:5">
      <c r="A9">
        <f>SUBTOTAL(103,[Data])</f>
        <v>7</v>
      </c>
      <c r="C9" s="4">
        <f>SUBTOTAL(109,[Lucro])</f>
        <v>-189.82000000000002</v>
      </c>
      <c r="D9" s="6">
        <f>(1+Tabela15[[#Totals],[%Rentabilidade]])^(1/Tabela15[[#Totals],[Data]])-1</f>
        <v>-7.1268881764351755E-2</v>
      </c>
      <c r="E9" s="6">
        <f>SUMPRODUCT(PRODUCT([%Rentabilidade]+1)-1)</f>
        <v>-0.40402233901286921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>
      <selection activeCell="E8" sqref="E8"/>
    </sheetView>
  </sheetViews>
  <sheetFormatPr defaultRowHeight="15"/>
  <cols>
    <col min="2" max="2" width="11.140625" bestFit="1" customWidth="1"/>
    <col min="3" max="3" width="10.5703125" bestFit="1" customWidth="1"/>
    <col min="4" max="4" width="17.28515625" bestFit="1" customWidth="1"/>
    <col min="5" max="5" width="8.7109375" bestFit="1" customWidth="1"/>
  </cols>
  <sheetData>
    <row r="1" spans="1:5">
      <c r="A1" s="2" t="s">
        <v>0</v>
      </c>
      <c r="B1" s="2" t="s">
        <v>8</v>
      </c>
      <c r="C1" s="2" t="s">
        <v>7</v>
      </c>
      <c r="D1" s="2" t="s">
        <v>9</v>
      </c>
      <c r="E1" s="2" t="s">
        <v>10</v>
      </c>
    </row>
    <row r="2" spans="1:5">
      <c r="A2" s="3">
        <v>42064</v>
      </c>
      <c r="B2" s="4">
        <v>0</v>
      </c>
      <c r="C2" s="4">
        <v>0</v>
      </c>
      <c r="D2" s="4">
        <f>Tabela16[[#This Row],[Prize]]-Tabela16[[#This Row],[Buy-In]]</f>
        <v>0</v>
      </c>
      <c r="E2" s="5" t="str">
        <f>IF(Tabela16[[#This Row],[Buy-In]]&lt;&gt;0,Tabela16[[#This Row],[Profit]]/Tabela16[[#This Row],[Buy-In]],"")</f>
        <v/>
      </c>
    </row>
    <row r="3" spans="1:5">
      <c r="A3" s="3">
        <v>42095</v>
      </c>
      <c r="B3" s="4">
        <v>0</v>
      </c>
      <c r="C3" s="4">
        <v>0</v>
      </c>
      <c r="D3" s="4">
        <f>Tabela16[[#This Row],[Prize]]-Tabela16[[#This Row],[Buy-In]]</f>
        <v>0</v>
      </c>
      <c r="E3" s="5" t="str">
        <f>IF(Tabela16[[#This Row],[Buy-In]]&lt;&gt;0,Tabela16[[#This Row],[Profit]]/Tabela16[[#This Row],[Buy-In]],"")</f>
        <v/>
      </c>
    </row>
    <row r="4" spans="1:5">
      <c r="A4" s="3">
        <v>42125</v>
      </c>
      <c r="B4" s="4">
        <v>3.99</v>
      </c>
      <c r="C4" s="4">
        <v>11.47</v>
      </c>
      <c r="D4" s="4">
        <f>Tabela16[[#This Row],[Prize]]-Tabela16[[#This Row],[Buy-In]]</f>
        <v>-7.48</v>
      </c>
      <c r="E4" s="5">
        <f>IF(Tabela16[[#This Row],[Buy-In]]&lt;&gt;0,Tabela16[[#This Row],[Profit]]/Tabela16[[#This Row],[Buy-In]],"")</f>
        <v>-0.65213600697471663</v>
      </c>
    </row>
    <row r="5" spans="1:5">
      <c r="A5" s="3">
        <v>42156</v>
      </c>
      <c r="B5" s="4">
        <v>121.41</v>
      </c>
      <c r="C5" s="4">
        <v>209.5</v>
      </c>
      <c r="D5" s="4">
        <f>Tabela16[[#This Row],[Prize]]-Tabela16[[#This Row],[Buy-In]]</f>
        <v>-88.09</v>
      </c>
      <c r="E5" s="5">
        <f>IF(Tabela16[[#This Row],[Buy-In]]&lt;&gt;0,Tabela16[[#This Row],[Profit]]/Tabela16[[#This Row],[Buy-In]],"")</f>
        <v>-0.42047732696897377</v>
      </c>
    </row>
    <row r="6" spans="1:5">
      <c r="A6" s="3">
        <v>42186</v>
      </c>
      <c r="B6" s="4">
        <v>235.4</v>
      </c>
      <c r="C6" s="4">
        <v>357.7</v>
      </c>
      <c r="D6" s="4">
        <f>Tabela16[[#This Row],[Prize]]-Tabela16[[#This Row],[Buy-In]]</f>
        <v>-122.29999999999998</v>
      </c>
      <c r="E6" s="5">
        <f>IF(Tabela16[[#This Row],[Buy-In]]&lt;&gt;0,Tabela16[[#This Row],[Profit]]/Tabela16[[#This Row],[Buy-In]],"")</f>
        <v>-0.34190662566396418</v>
      </c>
    </row>
    <row r="7" spans="1:5">
      <c r="A7" s="3">
        <v>42217</v>
      </c>
      <c r="B7" s="4">
        <v>706.66</v>
      </c>
      <c r="C7" s="4">
        <v>701.26</v>
      </c>
      <c r="D7" s="4">
        <f>Tabela16[[#This Row],[Prize]]-Tabela16[[#This Row],[Buy-In]]</f>
        <v>5.3999999999999773</v>
      </c>
      <c r="E7" s="5">
        <f>IF(Tabela16[[#This Row],[Buy-In]]&lt;&gt;0,Tabela16[[#This Row],[Profit]]/Tabela16[[#This Row],[Buy-In]],"")</f>
        <v>7.7004249493768037E-3</v>
      </c>
    </row>
    <row r="8" spans="1:5">
      <c r="A8" s="3">
        <v>42248</v>
      </c>
      <c r="B8" s="11">
        <v>2.46</v>
      </c>
      <c r="C8" s="11">
        <v>2.2999999999999998</v>
      </c>
      <c r="D8" s="11">
        <f>Tabela16[[#This Row],[Prize]]-Tabela16[[#This Row],[Buy-In]]</f>
        <v>0.16000000000000014</v>
      </c>
      <c r="E8" s="13">
        <f>IF(Tabela16[[#This Row],[Buy-In]]&lt;&gt;0,Tabela16[[#This Row],[Profit]]/Tabela16[[#This Row],[Buy-In]],"")</f>
        <v>6.9565217391304418E-2</v>
      </c>
    </row>
    <row r="9" spans="1:5">
      <c r="A9">
        <f>SUBTOTAL(103,[Data])</f>
        <v>7</v>
      </c>
      <c r="B9" s="4">
        <f>SUBTOTAL(109,[Prize])</f>
        <v>1069.92</v>
      </c>
      <c r="C9" s="4">
        <f>SUBTOTAL(109,[Buy-In])</f>
        <v>1282.2299999999998</v>
      </c>
      <c r="D9" s="4">
        <f>SUBTOTAL(109,[Profit])</f>
        <v>-212.31000000000003</v>
      </c>
      <c r="E9" s="6">
        <f>SUBTOTAL(101,[%ROI])</f>
        <v>-0.26745086345339469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2:E2"/>
  <sheetViews>
    <sheetView workbookViewId="0">
      <selection activeCell="C2" sqref="C2"/>
    </sheetView>
  </sheetViews>
  <sheetFormatPr defaultRowHeight="15"/>
  <cols>
    <col min="1" max="2" width="3" bestFit="1" customWidth="1"/>
    <col min="3" max="3" width="2" bestFit="1" customWidth="1"/>
    <col min="4" max="4" width="4.5703125" bestFit="1" customWidth="1"/>
    <col min="5" max="5" width="10.5703125" bestFit="1" customWidth="1"/>
  </cols>
  <sheetData>
    <row r="2" spans="1:5">
      <c r="A2">
        <v>1</v>
      </c>
      <c r="B2">
        <v>6</v>
      </c>
      <c r="C2">
        <v>1</v>
      </c>
      <c r="D2" s="7">
        <v>0.8</v>
      </c>
      <c r="E2" s="8">
        <f>A2*B2*C2*D2</f>
        <v>4.8000000000000007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Instaforex</vt:lpstr>
      <vt:lpstr>Pokerstars</vt:lpstr>
      <vt:lpstr>888</vt:lpstr>
      <vt:lpstr>Totais</vt:lpstr>
      <vt:lpstr>ROI Poker</vt:lpstr>
      <vt:lpstr>tmp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2015-09-02T20:11:13Z</dcterms:modified>
</cp:coreProperties>
</file>